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showInkAnnotation="0"/>
  <mc:AlternateContent xmlns:mc="http://schemas.openxmlformats.org/markup-compatibility/2006">
    <mc:Choice Requires="x15">
      <x15ac:absPath xmlns:x15ac="http://schemas.microsoft.com/office/spreadsheetml/2010/11/ac" url="/Users/helmuthoffrichter/Desktop/Navi Dateien 21 Kopie/"/>
    </mc:Choice>
  </mc:AlternateContent>
  <xr:revisionPtr revIDLastSave="0" documentId="13_ncr:1_{EF45D4E8-83EF-134C-9451-90C6E6188CF4}" xr6:coauthVersionLast="36" xr6:coauthVersionMax="36" xr10:uidLastSave="{00000000-0000-0000-0000-000000000000}"/>
  <bookViews>
    <workbookView xWindow="8480" yWindow="500" windowWidth="10680" windowHeight="14600" xr2:uid="{00000000-000D-0000-FFFF-FFFF00000000}"/>
  </bookViews>
  <sheets>
    <sheet name="Navigation" sheetId="1" r:id="rId1"/>
    <sheet name="Almanac" sheetId="2" r:id="rId2"/>
  </sheets>
  <definedNames>
    <definedName name="_C">Navigation!$AB$19</definedName>
    <definedName name="_oz1">Navigation!$J$12</definedName>
    <definedName name="_oz2">Navigation!$J$20</definedName>
    <definedName name="_s">Navigation!$AI$9</definedName>
    <definedName name="_s1°">Navigation!$AG$43</definedName>
    <definedName name="_s2°">Navigation!$AG$44</definedName>
    <definedName name="_t1">Navigation!$S$17</definedName>
    <definedName name="_t2">Navigation!$S$34</definedName>
    <definedName name="A">Navigation!$AD$19</definedName>
    <definedName name="aza">Navigation!$T$18</definedName>
    <definedName name="aza°">Navigation!$S$18</definedName>
    <definedName name="azb">Navigation!$T$35</definedName>
    <definedName name="azb°">Navigation!$S$35</definedName>
    <definedName name="B">Navigation!$AC$19</definedName>
    <definedName name="change">Navigation!$AH$53</definedName>
    <definedName name="cond1">Navigation!$AH$51</definedName>
    <definedName name="cond2">Navigation!$AH$52</definedName>
    <definedName name="D">Navigation!$AD$18</definedName>
    <definedName name="deka">Navigation!$T$14</definedName>
    <definedName name="deka°">Navigation!$S$14</definedName>
    <definedName name="dekb">Navigation!$T$31</definedName>
    <definedName name="Dgrt">Navigation!$AG$46</definedName>
    <definedName name="dira">Navigation!$AJ$51</definedName>
    <definedName name="dirb">Navigation!$AJ$52</definedName>
    <definedName name="GB">Navigation!$AD$14</definedName>
    <definedName name="grta">Navigation!$T$15</definedName>
    <definedName name="grta°">Navigation!$S$15</definedName>
    <definedName name="grtb">Navigation!$T$32</definedName>
    <definedName name="h">Navigation!$AG$47</definedName>
    <definedName name="hma">Navigation!$AD$10</definedName>
    <definedName name="hma°">Navigation!$AD$11</definedName>
    <definedName name="hmav">Navigation!$AR$5</definedName>
    <definedName name="hmb">Navigation!$AD$27</definedName>
    <definedName name="hmb°">Navigation!$AD$28</definedName>
    <definedName name="hmv">Navigation!$AR$5</definedName>
    <definedName name="Kurs">Navigation!$AI$8</definedName>
    <definedName name="LHA">Navigation!$T$34</definedName>
    <definedName name="LHAV">Navigation!$AO$38</definedName>
    <definedName name="NR">Navigation!$AD$15</definedName>
    <definedName name="OG">#REF!</definedName>
    <definedName name="Ra">Navigation!#REF!</definedName>
    <definedName name="Rb">Navigation!#REF!</definedName>
    <definedName name="Rmax">Navigation!$AG$41</definedName>
    <definedName name="smax">Navigation!$AG$45</definedName>
    <definedName name="SR">Navigation!$AD$16</definedName>
    <definedName name="TG">Navigation!$I$19</definedName>
    <definedName name="UG">#REF!</definedName>
    <definedName name="vb">Navigation!$AK$10</definedName>
    <definedName name="vl">Navigation!$AK$11</definedName>
  </definedNames>
  <calcPr calcId="181029"/>
  <customWorkbookViews>
    <customWorkbookView name="Microsoft Office-Anwender - Persönliche Ansicht" guid="{E1EB3338-3BB4-704D-BFFA-974E15A56345}" mergeInterval="0" personalView="1" windowWidth="1619" windowHeight="894" activeSheetId="1"/>
  </customWorkbookViews>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5" i="1" l="1"/>
  <c r="K18" i="1" l="1"/>
  <c r="AH53" i="1"/>
  <c r="O22" i="1" l="1"/>
  <c r="M9" i="1" l="1"/>
  <c r="AD14" i="1"/>
  <c r="AI53" i="1" l="1"/>
  <c r="J19" i="1"/>
  <c r="AI9" i="1" l="1"/>
  <c r="AZ3" i="1" l="1"/>
  <c r="M2" i="1"/>
  <c r="E20" i="1"/>
  <c r="E12" i="1"/>
  <c r="AD23" i="1"/>
  <c r="U28" i="1"/>
  <c r="S28" i="1"/>
  <c r="U11" i="1"/>
  <c r="R11" i="1"/>
  <c r="T11" i="1" s="1"/>
  <c r="H58" i="1"/>
  <c r="D58" i="1"/>
  <c r="AD26" i="1"/>
  <c r="AD6" i="1"/>
  <c r="Y8" i="1" s="1"/>
  <c r="Z8" i="1" s="1"/>
  <c r="AD5" i="1"/>
  <c r="AD22" i="1"/>
  <c r="AA23" i="1" s="1"/>
  <c r="AD9" i="1"/>
  <c r="V45" i="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W12" i="1"/>
  <c r="S11" i="1"/>
  <c r="R43" i="1"/>
  <c r="R44" i="1" s="1"/>
  <c r="R45" i="1" s="1"/>
  <c r="AI8" i="1"/>
  <c r="O17" i="1"/>
  <c r="U5" i="1"/>
  <c r="S5" i="1"/>
  <c r="W25" i="1"/>
  <c r="C11" i="1" l="1"/>
  <c r="O10" i="1"/>
  <c r="S6" i="1"/>
  <c r="S7" i="1" s="1"/>
  <c r="S8" i="1" s="1"/>
  <c r="S9" i="1" s="1"/>
  <c r="S15" i="1" s="1"/>
  <c r="U6" i="1"/>
  <c r="U7" i="1" s="1"/>
  <c r="U9" i="1" s="1"/>
  <c r="S14" i="1" s="1"/>
  <c r="Y25" i="1"/>
  <c r="AI10" i="1"/>
  <c r="AK10" i="1" s="1"/>
  <c r="X25" i="1"/>
  <c r="W6" i="1"/>
  <c r="Y6" i="1" s="1"/>
  <c r="W9" i="1" s="1"/>
  <c r="AA6" i="1"/>
  <c r="R46" i="1"/>
  <c r="R47" i="1" s="1"/>
  <c r="R48" i="1" s="1"/>
  <c r="R49" i="1" s="1"/>
  <c r="R50" i="1" s="1"/>
  <c r="R51" i="1" s="1"/>
  <c r="R52" i="1" s="1"/>
  <c r="R53" i="1" s="1"/>
  <c r="Z25" i="1"/>
  <c r="W29" i="1"/>
  <c r="R28" i="1"/>
  <c r="AI11" i="1"/>
  <c r="W23" i="1"/>
  <c r="Y23" i="1" s="1"/>
  <c r="W26" i="1" s="1"/>
  <c r="W8" i="1"/>
  <c r="X23" i="1"/>
  <c r="X6" i="1"/>
  <c r="X29" i="1" l="1"/>
  <c r="X12" i="1"/>
  <c r="AD8" i="1" s="1"/>
  <c r="C60" i="1"/>
  <c r="E60" i="1" s="1"/>
  <c r="X8" i="1"/>
  <c r="T14" i="1"/>
  <c r="Z23" i="1"/>
  <c r="W27" i="1" s="1"/>
  <c r="X27" i="1"/>
  <c r="Y27" i="1"/>
  <c r="Y9" i="1"/>
  <c r="X9" i="1"/>
  <c r="AD25" i="1"/>
  <c r="Z6" i="1"/>
  <c r="S22" i="1"/>
  <c r="T28" i="1"/>
  <c r="U22" i="1"/>
  <c r="X26" i="1"/>
  <c r="Y26" i="1"/>
  <c r="T15" i="1"/>
  <c r="C59" i="1"/>
  <c r="E59" i="1" s="1"/>
  <c r="X10" i="1"/>
  <c r="Z26" i="1" l="1"/>
  <c r="Z27" i="1"/>
  <c r="S23" i="1"/>
  <c r="S24" i="1" s="1"/>
  <c r="S25" i="1" s="1"/>
  <c r="S26" i="1" s="1"/>
  <c r="S32" i="1" s="1"/>
  <c r="U23" i="1"/>
  <c r="U24" i="1" s="1"/>
  <c r="U26" i="1" s="1"/>
  <c r="S31" i="1" s="1"/>
  <c r="W10" i="1"/>
  <c r="Y10" i="1"/>
  <c r="Z9" i="1" s="1"/>
  <c r="H60" i="1" l="1"/>
  <c r="J60" i="1" s="1"/>
  <c r="T31" i="1"/>
  <c r="H59" i="1"/>
  <c r="J59" i="1" s="1"/>
  <c r="T32" i="1"/>
  <c r="Z10" i="1"/>
  <c r="Z11" i="1" s="1"/>
  <c r="Z28" i="1"/>
  <c r="Z29" i="1" s="1"/>
  <c r="AG46" i="1" l="1"/>
  <c r="Z12" i="1"/>
  <c r="AD7" i="1" s="1"/>
  <c r="AD24" i="1"/>
  <c r="AD28" i="1" s="1"/>
  <c r="AD11" i="1" l="1"/>
  <c r="AK5" i="1" s="1"/>
  <c r="AH6" i="1"/>
  <c r="AK6" i="1"/>
  <c r="AD27" i="1"/>
  <c r="AG44" i="1" s="1"/>
  <c r="AC29" i="1"/>
  <c r="AD10" i="1" l="1"/>
  <c r="AG43" i="1" s="1"/>
  <c r="AG45" i="1" s="1"/>
  <c r="AG47" i="1" s="1"/>
  <c r="AH5" i="1"/>
  <c r="AD15" i="1" s="1"/>
  <c r="AD16" i="1"/>
  <c r="H63" i="1"/>
  <c r="AD29" i="1"/>
  <c r="J63" i="1" s="1"/>
  <c r="AC12" i="1"/>
  <c r="AD18" i="1" l="1"/>
  <c r="AG15" i="1" s="1"/>
  <c r="AN9" i="1" s="1"/>
  <c r="AD12" i="1"/>
  <c r="E63" i="1" s="1"/>
  <c r="C63" i="1"/>
  <c r="AD17" i="1"/>
  <c r="AH52" i="1"/>
  <c r="AI52" i="1" s="1"/>
  <c r="AH51" i="1"/>
  <c r="AI51" i="1" s="1"/>
  <c r="AG14" i="1" l="1"/>
  <c r="AN8" i="1" s="1"/>
  <c r="AJ52" i="1"/>
  <c r="AJ51" i="1"/>
  <c r="AF15" i="1"/>
  <c r="AK16" i="1" l="1"/>
  <c r="AF14" i="1"/>
  <c r="AK15" i="1"/>
  <c r="AI15" i="1" s="1"/>
  <c r="AM8" i="1"/>
  <c r="AR8" i="1" s="1"/>
  <c r="AP8" i="1" s="1"/>
  <c r="AM9" i="1"/>
  <c r="AR9" i="1" s="1"/>
  <c r="AP9" i="1" s="1"/>
  <c r="AR10" i="1"/>
  <c r="AJ15" i="1"/>
  <c r="AH15" i="1" s="1"/>
  <c r="AK14" i="1" l="1"/>
  <c r="AI14" i="1" s="1"/>
  <c r="AH16" i="1" s="1"/>
  <c r="AH17" i="1" s="1"/>
  <c r="AJ14" i="1"/>
  <c r="AH14" i="1" s="1"/>
  <c r="AG16" i="1" l="1"/>
  <c r="AO10" i="1"/>
  <c r="AO11" i="1" s="1"/>
  <c r="AG17" i="1" l="1"/>
  <c r="AJ17" i="1" s="1"/>
  <c r="AJ16" i="1" s="1"/>
  <c r="AG21" i="1" s="1"/>
  <c r="AK17" i="1"/>
  <c r="AG20" i="1" l="1"/>
  <c r="AF20" i="1" s="1"/>
  <c r="AK20" i="1" s="1"/>
  <c r="AI20" i="1" s="1"/>
  <c r="AK22" i="1" l="1"/>
  <c r="AJ20" i="1"/>
  <c r="AH20" i="1" s="1"/>
  <c r="AK23" i="1" l="1"/>
  <c r="AF21" i="1" l="1"/>
  <c r="AK21" i="1" s="1"/>
  <c r="AI21" i="1" l="1"/>
  <c r="AH22" i="1" s="1"/>
  <c r="AH23" i="1" s="1"/>
  <c r="AJ21" i="1"/>
  <c r="AH21" i="1" l="1"/>
  <c r="AG22" i="1" s="1"/>
  <c r="AG23" i="1" s="1"/>
  <c r="AJ23" i="1" s="1"/>
  <c r="AJ22" i="1" s="1"/>
  <c r="AG26" i="1" l="1"/>
  <c r="AG27" i="1"/>
  <c r="AF27" i="1" s="1"/>
  <c r="AJ27" i="1" l="1"/>
  <c r="AH27" i="1" s="1"/>
  <c r="AK27" i="1"/>
  <c r="AI27" i="1" s="1"/>
  <c r="AK28" i="1"/>
  <c r="AF26" i="1"/>
  <c r="AK26" i="1" l="1"/>
  <c r="AJ26" i="1"/>
  <c r="AH26" i="1" s="1"/>
  <c r="AI26" i="1" l="1"/>
  <c r="AH28" i="1" s="1"/>
  <c r="AH29" i="1" s="1"/>
  <c r="AK29" i="1"/>
  <c r="AG28" i="1"/>
  <c r="AG29" i="1" l="1"/>
  <c r="AJ29" i="1" s="1"/>
  <c r="AJ28" i="1" s="1"/>
  <c r="AG33" i="1" l="1"/>
  <c r="AF33" i="1" s="1"/>
  <c r="AG32" i="1"/>
  <c r="AK34" i="1" l="1"/>
  <c r="AI37" i="1" s="1"/>
  <c r="AF32" i="1"/>
  <c r="AJ33" i="1"/>
  <c r="AH33" i="1" s="1"/>
  <c r="AK33" i="1"/>
  <c r="AI33" i="1" s="1"/>
  <c r="AJ32" i="1" l="1"/>
  <c r="AH32" i="1" s="1"/>
  <c r="AK32" i="1"/>
  <c r="AI32" i="1" l="1"/>
  <c r="AH34" i="1" s="1"/>
  <c r="AH35" i="1" s="1"/>
  <c r="AK35" i="1"/>
  <c r="AI38" i="1" s="1"/>
  <c r="AG34" i="1"/>
  <c r="AG35" i="1" l="1"/>
  <c r="AJ35" i="1" s="1"/>
  <c r="AH38" i="1" l="1"/>
  <c r="S16" i="1"/>
  <c r="S17" i="1" s="1"/>
  <c r="AG38" i="1"/>
  <c r="AJ34" i="1"/>
  <c r="T18" i="1" l="1"/>
  <c r="C23" i="1"/>
  <c r="AG37" i="1"/>
  <c r="AK11" i="1"/>
  <c r="AH37" i="1"/>
  <c r="T16" i="1"/>
  <c r="T17" i="1" l="1"/>
  <c r="C61" i="1"/>
  <c r="E61" i="1" s="1"/>
  <c r="S18" i="1" l="1"/>
  <c r="AO5" i="1"/>
  <c r="AN5" i="1" s="1"/>
  <c r="AQ5" i="1" s="1"/>
  <c r="AR5" i="1" s="1"/>
  <c r="AQ9" i="1" l="1"/>
  <c r="AO9" i="1" s="1"/>
  <c r="AQ8" i="1"/>
  <c r="AO8" i="1" s="1"/>
  <c r="C62" i="1"/>
  <c r="E62" i="1" s="1"/>
  <c r="AN10" i="1" l="1"/>
  <c r="AR11" i="1"/>
  <c r="AN11" i="1" l="1"/>
  <c r="AQ11" i="1" s="1"/>
  <c r="AQ10" i="1" s="1"/>
  <c r="AN15" i="1" l="1"/>
  <c r="AM15" i="1" s="1"/>
  <c r="AQ15" i="1" s="1"/>
  <c r="AO15" i="1" s="1"/>
  <c r="AN14" i="1"/>
  <c r="AM14" i="1" l="1"/>
  <c r="AR16" i="1"/>
  <c r="AR15" i="1"/>
  <c r="AP15" i="1" s="1"/>
  <c r="AR14" i="1" l="1"/>
  <c r="AQ14" i="1"/>
  <c r="AO14" i="1" s="1"/>
  <c r="AP14" i="1" l="1"/>
  <c r="AO16" i="1" s="1"/>
  <c r="AO17" i="1" s="1"/>
  <c r="AR17" i="1"/>
  <c r="AN16" i="1"/>
  <c r="AN17" i="1" l="1"/>
  <c r="AQ17" i="1" s="1"/>
  <c r="AQ16" i="1" s="1"/>
  <c r="AN20" i="1" l="1"/>
  <c r="AN21" i="1"/>
  <c r="AM21" i="1" s="1"/>
  <c r="AR21" i="1" l="1"/>
  <c r="AP21" i="1" s="1"/>
  <c r="AQ21" i="1"/>
  <c r="AO21" i="1" s="1"/>
  <c r="AM20" i="1"/>
  <c r="AR22" i="1"/>
  <c r="AR20" i="1" l="1"/>
  <c r="AQ20" i="1"/>
  <c r="AO20" i="1" s="1"/>
  <c r="AP20" i="1" l="1"/>
  <c r="AO22" i="1" s="1"/>
  <c r="AO23" i="1" s="1"/>
  <c r="AR23" i="1"/>
  <c r="AN22" i="1"/>
  <c r="AN23" i="1" l="1"/>
  <c r="AQ23" i="1" s="1"/>
  <c r="AQ22" i="1" s="1"/>
  <c r="AN27" i="1" l="1"/>
  <c r="AM27" i="1" s="1"/>
  <c r="AN26" i="1"/>
  <c r="AR28" i="1" l="1"/>
  <c r="AP31" i="1" s="1"/>
  <c r="G24" i="1" s="1"/>
  <c r="AM26" i="1"/>
  <c r="AR27" i="1"/>
  <c r="AP27" i="1" s="1"/>
  <c r="AQ27" i="1"/>
  <c r="AO27" i="1" s="1"/>
  <c r="AR26" i="1" l="1"/>
  <c r="AQ26" i="1"/>
  <c r="AO26" i="1" s="1"/>
  <c r="AP26" i="1" l="1"/>
  <c r="AO28" i="1" s="1"/>
  <c r="AO29" i="1" s="1"/>
  <c r="AR29" i="1"/>
  <c r="AP32" i="1" s="1"/>
  <c r="M24" i="1" s="1"/>
  <c r="AN28" i="1"/>
  <c r="AN29" i="1" l="1"/>
  <c r="AQ29" i="1" s="1"/>
  <c r="AO32" i="1" l="1"/>
  <c r="AO38" i="1"/>
  <c r="C26" i="1" s="1"/>
  <c r="E26" i="1" s="1"/>
  <c r="AQ28" i="1"/>
  <c r="AN31" i="1" s="1"/>
  <c r="AN32" i="1"/>
  <c r="H24" i="1" s="1"/>
  <c r="AQ36" i="1"/>
  <c r="AN36" i="1" s="1"/>
  <c r="H25" i="1" s="1"/>
  <c r="BB49" i="1"/>
  <c r="BB48" i="1" s="1"/>
  <c r="S33" i="1"/>
  <c r="S34" i="1" s="1"/>
  <c r="J24" i="1"/>
  <c r="T35" i="1" l="1"/>
  <c r="AT27" i="1"/>
  <c r="C24" i="1"/>
  <c r="AO31" i="1"/>
  <c r="E24" i="1" s="1"/>
  <c r="AT49" i="1"/>
  <c r="AT48" i="1" s="1"/>
  <c r="AQ35" i="1"/>
  <c r="T33" i="1"/>
  <c r="AP36" i="1"/>
  <c r="M25" i="1" s="1"/>
  <c r="AO36" i="1"/>
  <c r="J25" i="1" s="1"/>
  <c r="AN35" i="1" l="1"/>
  <c r="C25" i="1" s="1"/>
  <c r="AO35" i="1"/>
  <c r="E25" i="1" s="1"/>
  <c r="AP35" i="1"/>
  <c r="G25" i="1" s="1"/>
  <c r="H61" i="1"/>
  <c r="J61" i="1" s="1"/>
  <c r="T34" i="1"/>
  <c r="S35" i="1"/>
  <c r="AT26" i="1"/>
  <c r="AT28" i="1"/>
  <c r="AU27" i="1"/>
  <c r="AT25" i="1" l="1"/>
  <c r="AU26" i="1"/>
  <c r="AV27" i="1"/>
  <c r="AY27" i="1" s="1"/>
  <c r="AW27" i="1"/>
  <c r="AZ27" i="1" s="1"/>
  <c r="AX27" i="1"/>
  <c r="BA27" i="1" s="1"/>
  <c r="AU28" i="1"/>
  <c r="AT29" i="1"/>
  <c r="H62" i="1"/>
  <c r="J62" i="1" s="1"/>
  <c r="AT30" i="1" l="1"/>
  <c r="AU29" i="1"/>
  <c r="AV28" i="1"/>
  <c r="AY28" i="1" s="1"/>
  <c r="AW28" i="1"/>
  <c r="AZ28" i="1" s="1"/>
  <c r="AX28" i="1"/>
  <c r="BA28" i="1" s="1"/>
  <c r="AW26" i="1"/>
  <c r="AZ26" i="1" s="1"/>
  <c r="AV26" i="1"/>
  <c r="AY26" i="1" s="1"/>
  <c r="AX26" i="1"/>
  <c r="BA26" i="1" s="1"/>
  <c r="AT24" i="1"/>
  <c r="AU25" i="1"/>
  <c r="AW25" i="1" l="1"/>
  <c r="AZ25" i="1" s="1"/>
  <c r="AV25" i="1"/>
  <c r="AY25" i="1" s="1"/>
  <c r="AX25" i="1"/>
  <c r="BA25" i="1" s="1"/>
  <c r="AT23" i="1"/>
  <c r="AU24" i="1"/>
  <c r="AW29" i="1"/>
  <c r="AZ29" i="1" s="1"/>
  <c r="AV29" i="1"/>
  <c r="AY29" i="1" s="1"/>
  <c r="AX29" i="1"/>
  <c r="BA29" i="1" s="1"/>
  <c r="AT31" i="1"/>
  <c r="AU30" i="1"/>
  <c r="AV24" i="1" l="1"/>
  <c r="AY24" i="1" s="1"/>
  <c r="AW24" i="1"/>
  <c r="AZ24" i="1" s="1"/>
  <c r="AX24" i="1"/>
  <c r="BA24" i="1" s="1"/>
  <c r="AT22" i="1"/>
  <c r="AU23" i="1"/>
  <c r="AV30" i="1"/>
  <c r="AY30" i="1" s="1"/>
  <c r="AW30" i="1"/>
  <c r="AZ30" i="1" s="1"/>
  <c r="AX30" i="1"/>
  <c r="BA30" i="1" s="1"/>
  <c r="AU31" i="1"/>
  <c r="AT32" i="1"/>
  <c r="AU32" i="1" l="1"/>
  <c r="AT33" i="1"/>
  <c r="AW31" i="1"/>
  <c r="AZ31" i="1" s="1"/>
  <c r="AV31" i="1"/>
  <c r="AY31" i="1" s="1"/>
  <c r="AX31" i="1"/>
  <c r="BA31" i="1" s="1"/>
  <c r="AV23" i="1"/>
  <c r="AY23" i="1" s="1"/>
  <c r="AW23" i="1"/>
  <c r="AZ23" i="1" s="1"/>
  <c r="AX23" i="1"/>
  <c r="BA23" i="1" s="1"/>
  <c r="AT21" i="1"/>
  <c r="AU22" i="1"/>
  <c r="AW22" i="1" l="1"/>
  <c r="AZ22" i="1" s="1"/>
  <c r="AV22" i="1"/>
  <c r="AY22" i="1" s="1"/>
  <c r="AX22" i="1"/>
  <c r="BA22" i="1" s="1"/>
  <c r="AT20" i="1"/>
  <c r="AU21" i="1"/>
  <c r="AT34" i="1"/>
  <c r="AU33" i="1"/>
  <c r="AW32" i="1"/>
  <c r="AZ32" i="1" s="1"/>
  <c r="AV32" i="1"/>
  <c r="AY32" i="1" s="1"/>
  <c r="AX32" i="1"/>
  <c r="BA32" i="1" s="1"/>
  <c r="AU20" i="1" l="1"/>
  <c r="AT19" i="1"/>
  <c r="AT35" i="1"/>
  <c r="AU34" i="1"/>
  <c r="AV21" i="1"/>
  <c r="AY21" i="1" s="1"/>
  <c r="AW21" i="1"/>
  <c r="AZ21" i="1" s="1"/>
  <c r="AX21" i="1"/>
  <c r="BA21" i="1" s="1"/>
  <c r="AV33" i="1"/>
  <c r="AY33" i="1" s="1"/>
  <c r="AW33" i="1"/>
  <c r="AZ33" i="1" s="1"/>
  <c r="AX33" i="1"/>
  <c r="BA33" i="1" s="1"/>
  <c r="AV34" i="1" l="1"/>
  <c r="AY34" i="1" s="1"/>
  <c r="AW34" i="1"/>
  <c r="AZ34" i="1" s="1"/>
  <c r="AX34" i="1"/>
  <c r="BA34" i="1" s="1"/>
  <c r="AU35" i="1"/>
  <c r="AT36" i="1"/>
  <c r="AT18" i="1"/>
  <c r="AU19" i="1"/>
  <c r="AW20" i="1"/>
  <c r="AZ20" i="1" s="1"/>
  <c r="AV20" i="1"/>
  <c r="AY20" i="1" s="1"/>
  <c r="AX20" i="1"/>
  <c r="BA20" i="1" s="1"/>
  <c r="AU18" i="1" l="1"/>
  <c r="AT17" i="1"/>
  <c r="AV19" i="1"/>
  <c r="AY19" i="1" s="1"/>
  <c r="AW19" i="1"/>
  <c r="AZ19" i="1" s="1"/>
  <c r="AX19" i="1"/>
  <c r="BA19" i="1" s="1"/>
  <c r="AW35" i="1"/>
  <c r="AZ35" i="1" s="1"/>
  <c r="AV35" i="1"/>
  <c r="AY35" i="1" s="1"/>
  <c r="AX35" i="1"/>
  <c r="BA35" i="1" s="1"/>
  <c r="AT37" i="1"/>
  <c r="AU36" i="1"/>
  <c r="AW36" i="1" l="1"/>
  <c r="AZ36" i="1" s="1"/>
  <c r="AV36" i="1"/>
  <c r="AY36" i="1" s="1"/>
  <c r="AX36" i="1"/>
  <c r="BA36" i="1" s="1"/>
  <c r="AU37" i="1"/>
  <c r="AT38" i="1"/>
  <c r="AU17" i="1"/>
  <c r="AT16" i="1"/>
  <c r="AW18" i="1"/>
  <c r="AZ18" i="1" s="1"/>
  <c r="AV18" i="1"/>
  <c r="AY18" i="1" s="1"/>
  <c r="AX18" i="1"/>
  <c r="BA18" i="1" s="1"/>
  <c r="AT39" i="1" l="1"/>
  <c r="AU38" i="1"/>
  <c r="AV37" i="1"/>
  <c r="AY37" i="1" s="1"/>
  <c r="AW37" i="1"/>
  <c r="AZ37" i="1" s="1"/>
  <c r="AX37" i="1"/>
  <c r="BA37" i="1" s="1"/>
  <c r="AW17" i="1"/>
  <c r="AZ17" i="1" s="1"/>
  <c r="AV17" i="1"/>
  <c r="AY17" i="1" s="1"/>
  <c r="AX17" i="1"/>
  <c r="BA17" i="1" s="1"/>
  <c r="AU16" i="1"/>
  <c r="AT15" i="1"/>
  <c r="AU15" i="1" l="1"/>
  <c r="AT14" i="1"/>
  <c r="AV16" i="1"/>
  <c r="AY16" i="1" s="1"/>
  <c r="AW16" i="1"/>
  <c r="AZ16" i="1" s="1"/>
  <c r="AX16" i="1"/>
  <c r="BA16" i="1" s="1"/>
  <c r="AW38" i="1"/>
  <c r="AZ38" i="1" s="1"/>
  <c r="AV38" i="1"/>
  <c r="AY38" i="1" s="1"/>
  <c r="AX38" i="1"/>
  <c r="BA38" i="1" s="1"/>
  <c r="AT40" i="1"/>
  <c r="AU39" i="1"/>
  <c r="AW39" i="1" l="1"/>
  <c r="AZ39" i="1" s="1"/>
  <c r="AV39" i="1"/>
  <c r="AY39" i="1" s="1"/>
  <c r="AX39" i="1"/>
  <c r="BA39" i="1" s="1"/>
  <c r="AU40" i="1"/>
  <c r="AT41" i="1"/>
  <c r="AT13" i="1"/>
  <c r="AU14" i="1"/>
  <c r="AV15" i="1"/>
  <c r="AY15" i="1" s="1"/>
  <c r="AW15" i="1"/>
  <c r="AZ15" i="1" s="1"/>
  <c r="AX15" i="1"/>
  <c r="BA15" i="1" s="1"/>
  <c r="AU13" i="1" l="1"/>
  <c r="AT12" i="1"/>
  <c r="AT42" i="1"/>
  <c r="AU41" i="1"/>
  <c r="AV40" i="1"/>
  <c r="AY40" i="1" s="1"/>
  <c r="AW40" i="1"/>
  <c r="AZ40" i="1" s="1"/>
  <c r="AX40" i="1"/>
  <c r="BA40" i="1" s="1"/>
  <c r="AW14" i="1"/>
  <c r="AZ14" i="1" s="1"/>
  <c r="AV14" i="1"/>
  <c r="AY14" i="1" s="1"/>
  <c r="AX14" i="1"/>
  <c r="BA14" i="1" s="1"/>
  <c r="AW41" i="1" l="1"/>
  <c r="AZ41" i="1" s="1"/>
  <c r="AV41" i="1"/>
  <c r="AY41" i="1" s="1"/>
  <c r="AX41" i="1"/>
  <c r="BA41" i="1" s="1"/>
  <c r="AT43" i="1"/>
  <c r="AU42" i="1"/>
  <c r="AT11" i="1"/>
  <c r="AU12" i="1"/>
  <c r="AW13" i="1"/>
  <c r="AZ13" i="1" s="1"/>
  <c r="AV13" i="1"/>
  <c r="AY13" i="1" s="1"/>
  <c r="AX13" i="1"/>
  <c r="BA13" i="1" s="1"/>
  <c r="AW12" i="1" l="1"/>
  <c r="AZ12" i="1" s="1"/>
  <c r="AV12" i="1"/>
  <c r="AY12" i="1" s="1"/>
  <c r="AX12" i="1"/>
  <c r="BA12" i="1" s="1"/>
  <c r="AT10" i="1"/>
  <c r="AU11" i="1"/>
  <c r="AW42" i="1"/>
  <c r="AZ42" i="1" s="1"/>
  <c r="AV42" i="1"/>
  <c r="AY42" i="1" s="1"/>
  <c r="AX42" i="1"/>
  <c r="BA42" i="1" s="1"/>
  <c r="AU43" i="1"/>
  <c r="AT44" i="1"/>
  <c r="AU44" i="1" l="1"/>
  <c r="AT45" i="1"/>
  <c r="AV43" i="1"/>
  <c r="AY43" i="1" s="1"/>
  <c r="AW43" i="1"/>
  <c r="AZ43" i="1" s="1"/>
  <c r="AX43" i="1"/>
  <c r="BA43" i="1" s="1"/>
  <c r="AV11" i="1"/>
  <c r="AY11" i="1" s="1"/>
  <c r="AW11" i="1"/>
  <c r="AZ11" i="1" s="1"/>
  <c r="AX11" i="1"/>
  <c r="BA11" i="1" s="1"/>
  <c r="AT9" i="1"/>
  <c r="AU10" i="1"/>
  <c r="AW10" i="1" l="1"/>
  <c r="AZ10" i="1" s="1"/>
  <c r="AV10" i="1"/>
  <c r="AY10" i="1" s="1"/>
  <c r="AX10" i="1"/>
  <c r="BA10" i="1" s="1"/>
  <c r="AT8" i="1"/>
  <c r="AU9" i="1"/>
  <c r="AT46" i="1"/>
  <c r="AU45" i="1"/>
  <c r="AV44" i="1"/>
  <c r="AY44" i="1" s="1"/>
  <c r="AW44" i="1"/>
  <c r="AZ44" i="1" s="1"/>
  <c r="AX44" i="1"/>
  <c r="BA44" i="1" s="1"/>
  <c r="AW45" i="1" l="1"/>
  <c r="AZ45" i="1" s="1"/>
  <c r="AV45" i="1"/>
  <c r="AY45" i="1" s="1"/>
  <c r="AX45" i="1"/>
  <c r="BA45" i="1" s="1"/>
  <c r="AT47" i="1"/>
  <c r="AU47" i="1" s="1"/>
  <c r="AU46" i="1"/>
  <c r="AV9" i="1"/>
  <c r="AY9" i="1" s="1"/>
  <c r="AW9" i="1"/>
  <c r="AZ9" i="1" s="1"/>
  <c r="AX9" i="1"/>
  <c r="BA9" i="1" s="1"/>
  <c r="AT7" i="1"/>
  <c r="AU7" i="1" s="1"/>
  <c r="AV7" i="1" l="1"/>
  <c r="AY7" i="1" s="1"/>
  <c r="AW7" i="1"/>
  <c r="AZ7" i="1" s="1"/>
  <c r="AX7" i="1"/>
  <c r="BA7" i="1" s="1"/>
  <c r="AV8" i="1"/>
  <c r="AY8" i="1" s="1"/>
  <c r="AW8" i="1"/>
  <c r="AZ8" i="1" s="1"/>
  <c r="AX8" i="1"/>
  <c r="BA8" i="1" s="1"/>
  <c r="AV46" i="1"/>
  <c r="AY46" i="1" s="1"/>
  <c r="AW46" i="1"/>
  <c r="AZ46" i="1" s="1"/>
  <c r="AX46" i="1"/>
  <c r="BA46" i="1" s="1"/>
  <c r="AV47" i="1"/>
  <c r="AY47" i="1" s="1"/>
  <c r="AW47" i="1"/>
  <c r="AZ47" i="1" s="1"/>
  <c r="AX47" i="1"/>
  <c r="BA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Helmut Hoffrichter</author>
  </authors>
  <commentList>
    <comment ref="B3" authorId="0" shapeId="0" xr:uid="{B8C71446-12C0-AE48-97F8-224B3EF80612}">
      <text>
        <r>
          <rPr>
            <sz val="14"/>
            <color rgb="FF000000"/>
            <rFont val="Helvetica Neue"/>
            <family val="2"/>
          </rPr>
          <t xml:space="preserve">
</t>
        </r>
        <r>
          <rPr>
            <sz val="14"/>
            <color rgb="FF000000"/>
            <rFont val="Helvetica Neue"/>
            <family val="2"/>
          </rPr>
          <t>Die Methode von Sumner stammt aus dem Jahr 1843 und markiert den Beginn der Standliniennavigation. An einer Höhengleiche, das ist ein Kreis mit dem Radius von (90</t>
        </r>
        <r>
          <rPr>
            <sz val="14"/>
            <color rgb="FF000000"/>
            <rFont val="Helvetica Neue"/>
            <family val="2"/>
          </rPr>
          <t>°</t>
        </r>
        <r>
          <rPr>
            <sz val="14"/>
            <color rgb="FF000000"/>
            <rFont val="Helvetica Neue"/>
            <family val="2"/>
          </rPr>
          <t xml:space="preserve"> - h) werden für zwei Breiten in einem Abstand von 1</t>
        </r>
        <r>
          <rPr>
            <sz val="14"/>
            <color rgb="FF000000"/>
            <rFont val="Helvetica Neue"/>
            <family val="2"/>
          </rPr>
          <t>°</t>
        </r>
        <r>
          <rPr>
            <sz val="14"/>
            <color rgb="FF000000"/>
            <rFont val="Helvetica Neue"/>
            <family val="2"/>
          </rPr>
          <t xml:space="preserve"> die Längen berechnet, an denen diese Breiten die Höhengleiche schneiden. Dadurch entsteht eine Sehne am Kreis. 
</t>
        </r>
        <r>
          <rPr>
            <sz val="14"/>
            <color rgb="FF000000"/>
            <rFont val="Helvetica Neue"/>
            <family val="2"/>
          </rPr>
          <t xml:space="preserve">Der Kreuzunkspunkt von zwei Sehnen an zwei Höhengleichen, deren Höhen in genügend großem Zeitabstand gemessen wurden, wobei die zweite Sehne an der Zweiten Höhengleiche mit den gleichen geschätzten Breiten errechnet wird, ist der Standort. 
</t>
        </r>
        <r>
          <rPr>
            <sz val="14"/>
            <color rgb="FF000000"/>
            <rFont val="Helvetica Neue"/>
            <family val="2"/>
          </rPr>
          <t>Fehler enstehen durch einen großen Abstand der geschätzten Breiten, der aber notwendig ist, um die Standlinien  sicher zeichnen zu können. Durch Iteration wird der Schiffsstandort zunächst zwischen einem Pol der Erde und der Deklinationsbreite angenommen. In einer Rechenschleife werden die Breiten bis auf wenige Meter nördlich und südlich an den Standort herangerechnet. Die mit eine beliebigen dieser Breiten errechnete Länge ist dann auch die Standortlänge.</t>
        </r>
      </text>
    </comment>
  </commentList>
</comments>
</file>

<file path=xl/sharedStrings.xml><?xml version="1.0" encoding="utf-8"?>
<sst xmlns="http://schemas.openxmlformats.org/spreadsheetml/2006/main" count="324" uniqueCount="150">
  <si>
    <t>Grad</t>
  </si>
  <si>
    <t>UT1</t>
  </si>
  <si>
    <t>Date</t>
  </si>
  <si>
    <t>Datum:</t>
  </si>
  <si>
    <t>d</t>
  </si>
  <si>
    <t>t</t>
  </si>
  <si>
    <t>GRT</t>
  </si>
  <si>
    <t>l</t>
  </si>
  <si>
    <t>Grad,xxxxx</t>
  </si>
  <si>
    <t>Bogemaß</t>
  </si>
  <si>
    <t>°</t>
  </si>
  <si>
    <t>Dekli</t>
  </si>
  <si>
    <t>Breite</t>
  </si>
  <si>
    <t>LHA</t>
  </si>
  <si>
    <t>Namen</t>
  </si>
  <si>
    <t>Formelz.</t>
  </si>
  <si>
    <t>Dekli1</t>
  </si>
  <si>
    <t>Länge1</t>
  </si>
  <si>
    <t>LHA1</t>
  </si>
  <si>
    <t>GRT1_</t>
  </si>
  <si>
    <t>Monat</t>
  </si>
  <si>
    <t>MB</t>
  </si>
  <si>
    <t>m</t>
  </si>
  <si>
    <t xml:space="preserve"> '</t>
  </si>
  <si>
    <t>Messung 1</t>
  </si>
  <si>
    <t>Messung 2</t>
  </si>
  <si>
    <t>nm</t>
  </si>
  <si>
    <t>Versegelung</t>
  </si>
  <si>
    <t>Uhrzeit UT1:</t>
  </si>
  <si>
    <t>Sextantenablesung:</t>
  </si>
  <si>
    <t xml:space="preserve">Schiffsmittag um: </t>
  </si>
  <si>
    <t>STANDORT:</t>
  </si>
  <si>
    <t>Ergebnisse</t>
  </si>
  <si>
    <t>Zusatzinformationen</t>
  </si>
  <si>
    <t>Breite°</t>
  </si>
  <si>
    <t>Länge 1°</t>
  </si>
  <si>
    <t>Länge 2°</t>
  </si>
  <si>
    <t>Grt+P1</t>
  </si>
  <si>
    <t>Grt+P2</t>
  </si>
  <si>
    <t>Breite° =</t>
  </si>
  <si>
    <t>Länge° =</t>
  </si>
  <si>
    <t>Startort:</t>
  </si>
  <si>
    <t>versegelter Kurs:</t>
  </si>
  <si>
    <t>versegelte Strecke s:</t>
  </si>
  <si>
    <t>Versegelungsgrafik</t>
  </si>
  <si>
    <r>
      <t xml:space="preserve">versegelte Breite </t>
    </r>
    <r>
      <rPr>
        <sz val="12"/>
        <color theme="1"/>
        <rFont val="Symbol"/>
        <family val="1"/>
        <charset val="2"/>
      </rPr>
      <t>Dj</t>
    </r>
    <r>
      <rPr>
        <sz val="12"/>
        <color theme="1"/>
        <rFont val="Helvetica Neue"/>
        <family val="2"/>
      </rPr>
      <t>:</t>
    </r>
  </si>
  <si>
    <r>
      <t xml:space="preserve">versegelte Länge </t>
    </r>
    <r>
      <rPr>
        <sz val="12"/>
        <color theme="1"/>
        <rFont val="Symbol"/>
        <family val="1"/>
        <charset val="2"/>
      </rPr>
      <t>Dl</t>
    </r>
    <r>
      <rPr>
        <sz val="12"/>
        <color theme="1"/>
        <rFont val="Helvetica Neue"/>
        <family val="2"/>
      </rPr>
      <t>:</t>
    </r>
  </si>
  <si>
    <t>Augeshöhe</t>
  </si>
  <si>
    <t>m=</t>
  </si>
  <si>
    <t>b=</t>
  </si>
  <si>
    <t xml:space="preserve">Gesamtbeschickung: </t>
  </si>
  <si>
    <t xml:space="preserve">Zusatzbeschickung. </t>
  </si>
  <si>
    <t xml:space="preserve">Indexberichtigiung: </t>
  </si>
  <si>
    <t xml:space="preserve">Sextantenablesung: </t>
  </si>
  <si>
    <t xml:space="preserve">beobachtete Höhe: </t>
  </si>
  <si>
    <t xml:space="preserve">Augeshöhe: </t>
  </si>
  <si>
    <t xml:space="preserve">Grad; Min </t>
  </si>
  <si>
    <t>hma</t>
  </si>
  <si>
    <t>hmb</t>
  </si>
  <si>
    <t xml:space="preserve"> '  </t>
  </si>
  <si>
    <t>Quotient</t>
  </si>
  <si>
    <t>Zeit UT1:</t>
  </si>
  <si>
    <t>Greenwichwinkel Grt:</t>
  </si>
  <si>
    <t>Deklination d:</t>
  </si>
  <si>
    <t>LHA:</t>
  </si>
  <si>
    <t>Azimut z:</t>
  </si>
  <si>
    <t>beobachtete Höhe h:</t>
  </si>
  <si>
    <t>Grt°</t>
  </si>
  <si>
    <t>Grt =</t>
  </si>
  <si>
    <t>Zuwachs =</t>
  </si>
  <si>
    <t>Grt'</t>
  </si>
  <si>
    <t xml:space="preserve">plus Tage: </t>
  </si>
  <si>
    <t>z</t>
  </si>
  <si>
    <t>aza</t>
  </si>
  <si>
    <t>azb</t>
  </si>
  <si>
    <t>Grt</t>
  </si>
  <si>
    <r>
      <rPr>
        <sz val="11"/>
        <color rgb="FF000000"/>
        <rFont val="Symbol"/>
        <charset val="2"/>
      </rPr>
      <t>d</t>
    </r>
    <r>
      <rPr>
        <sz val="11"/>
        <color rgb="FF000000"/>
        <rFont val="Helvetica Neue"/>
        <family val="2"/>
      </rPr>
      <t>°</t>
    </r>
  </si>
  <si>
    <r>
      <rPr>
        <sz val="11"/>
        <color rgb="FF000000"/>
        <rFont val="Symbol"/>
        <charset val="2"/>
      </rPr>
      <t>d</t>
    </r>
    <r>
      <rPr>
        <sz val="11"/>
        <color rgb="FF000000"/>
        <rFont val="Helvetica Neue"/>
        <family val="2"/>
      </rPr>
      <t>'</t>
    </r>
  </si>
  <si>
    <t>Grt + 1h =</t>
  </si>
  <si>
    <t>Diff 1 =</t>
  </si>
  <si>
    <t>Diff 2 =</t>
  </si>
  <si>
    <r>
      <rPr>
        <sz val="11"/>
        <color theme="1"/>
        <rFont val="Symbol"/>
        <charset val="2"/>
      </rPr>
      <t>d</t>
    </r>
    <r>
      <rPr>
        <sz val="11"/>
        <color theme="1"/>
        <rFont val="Helvetica Neue"/>
        <family val="2"/>
      </rPr>
      <t xml:space="preserve"> =</t>
    </r>
  </si>
  <si>
    <r>
      <rPr>
        <sz val="11"/>
        <color theme="1"/>
        <rFont val="Symbol"/>
        <charset val="2"/>
      </rPr>
      <t>d</t>
    </r>
    <r>
      <rPr>
        <sz val="11"/>
        <color theme="1"/>
        <rFont val="Helvetica Neue"/>
        <family val="2"/>
      </rPr>
      <t xml:space="preserve"> + 1h =</t>
    </r>
  </si>
  <si>
    <t>hmv =</t>
  </si>
  <si>
    <t>hma°</t>
  </si>
  <si>
    <t>hmb°</t>
  </si>
  <si>
    <t>Standortgrafik</t>
  </si>
  <si>
    <t xml:space="preserve">Schrittweite aus Breitenbereich: </t>
  </si>
  <si>
    <t>j</t>
  </si>
  <si>
    <r>
      <rPr>
        <sz val="12"/>
        <rFont val="Symbol"/>
        <charset val="2"/>
      </rPr>
      <t>j</t>
    </r>
    <r>
      <rPr>
        <vertAlign val="subscript"/>
        <sz val="12"/>
        <rFont val="Helvetica Neue"/>
        <family val="2"/>
      </rPr>
      <t>rad</t>
    </r>
  </si>
  <si>
    <r>
      <t>P</t>
    </r>
    <r>
      <rPr>
        <sz val="12"/>
        <rFont val="Symbol"/>
        <charset val="2"/>
      </rPr>
      <t>l</t>
    </r>
    <r>
      <rPr>
        <vertAlign val="subscript"/>
        <sz val="12"/>
        <rFont val="Helvetica Neue"/>
        <family val="2"/>
      </rPr>
      <t>1</t>
    </r>
  </si>
  <si>
    <r>
      <t>P</t>
    </r>
    <r>
      <rPr>
        <sz val="12"/>
        <rFont val="Symbol"/>
        <charset val="2"/>
      </rPr>
      <t>l</t>
    </r>
    <r>
      <rPr>
        <vertAlign val="subscript"/>
        <sz val="12"/>
        <rFont val="Helvetica Neue"/>
        <family val="2"/>
      </rPr>
      <t>2</t>
    </r>
  </si>
  <si>
    <r>
      <t>P</t>
    </r>
    <r>
      <rPr>
        <sz val="12"/>
        <rFont val="Symbol"/>
        <charset val="2"/>
      </rPr>
      <t>l</t>
    </r>
    <r>
      <rPr>
        <vertAlign val="subscript"/>
        <sz val="12"/>
        <rFont val="Helvetica Neue"/>
        <family val="2"/>
      </rPr>
      <t>v</t>
    </r>
  </si>
  <si>
    <r>
      <rPr>
        <sz val="12"/>
        <rFont val="Symbol"/>
        <charset val="2"/>
      </rPr>
      <t>l</t>
    </r>
    <r>
      <rPr>
        <vertAlign val="subscript"/>
        <sz val="12"/>
        <rFont val="Helvetica Neue"/>
        <family val="2"/>
      </rPr>
      <t>1</t>
    </r>
  </si>
  <si>
    <r>
      <rPr>
        <sz val="12"/>
        <rFont val="Symbol"/>
        <charset val="2"/>
      </rPr>
      <t>l</t>
    </r>
    <r>
      <rPr>
        <vertAlign val="subscript"/>
        <sz val="12"/>
        <rFont val="Helvetica Neue"/>
        <family val="2"/>
      </rPr>
      <t>2</t>
    </r>
  </si>
  <si>
    <t>Vers. Vector</t>
  </si>
  <si>
    <t xml:space="preserve">ma | mb = </t>
  </si>
  <si>
    <t xml:space="preserve">ba | bb = </t>
  </si>
  <si>
    <r>
      <rPr>
        <sz val="12"/>
        <color theme="1"/>
        <rFont val="Symbol"/>
        <family val="1"/>
        <charset val="2"/>
      </rPr>
      <t>l</t>
    </r>
    <r>
      <rPr>
        <sz val="12"/>
        <color theme="1"/>
        <rFont val="Helvetica Neue"/>
        <family val="2"/>
      </rPr>
      <t xml:space="preserve"> =</t>
    </r>
  </si>
  <si>
    <t>versegelter Standort</t>
  </si>
  <si>
    <t xml:space="preserve">Breitenbereich : </t>
  </si>
  <si>
    <t>Peilrichtung festlegen</t>
  </si>
  <si>
    <t>Radien nach Norden</t>
  </si>
  <si>
    <t>Radien nach Süden</t>
  </si>
  <si>
    <r>
      <rPr>
        <sz val="12"/>
        <color theme="1"/>
        <rFont val="Symbol"/>
        <family val="1"/>
        <charset val="2"/>
      </rPr>
      <t>j</t>
    </r>
    <r>
      <rPr>
        <sz val="12"/>
        <color theme="1"/>
        <rFont val="Helvetica Neue"/>
        <family val="2"/>
      </rPr>
      <t xml:space="preserve"> =</t>
    </r>
  </si>
  <si>
    <t xml:space="preserve">geschätzte Standortbreite: </t>
  </si>
  <si>
    <r>
      <rPr>
        <sz val="11"/>
        <color theme="1"/>
        <rFont val="Symbol"/>
        <charset val="2"/>
      </rPr>
      <t>D</t>
    </r>
    <r>
      <rPr>
        <sz val="11"/>
        <color theme="1"/>
        <rFont val="Helvetica Neue"/>
        <family val="2"/>
      </rPr>
      <t>h =</t>
    </r>
  </si>
  <si>
    <t>unversegelter Standort</t>
  </si>
  <si>
    <t>Startort</t>
  </si>
  <si>
    <t xml:space="preserve">Indexberichtigung Beob. 1: </t>
  </si>
  <si>
    <t xml:space="preserve">Indexberichtigung Beob. 2: </t>
  </si>
  <si>
    <t xml:space="preserve">Sonnenrand U/ O: </t>
  </si>
  <si>
    <t>Einstellungen</t>
  </si>
  <si>
    <r>
      <t xml:space="preserve">Navigation nach Sumner  </t>
    </r>
    <r>
      <rPr>
        <b/>
        <vertAlign val="superscript"/>
        <sz val="22"/>
        <color rgb="FFC00000"/>
        <rFont val="Helvetica Neue"/>
        <family val="2"/>
      </rPr>
      <t>pro</t>
    </r>
  </si>
  <si>
    <t>U</t>
  </si>
  <si>
    <r>
      <t>s</t>
    </r>
    <r>
      <rPr>
        <vertAlign val="subscript"/>
        <sz val="11"/>
        <color theme="1"/>
        <rFont val="Helvetica Neue"/>
        <family val="2"/>
      </rPr>
      <t>1</t>
    </r>
    <r>
      <rPr>
        <sz val="11"/>
        <color theme="1"/>
        <rFont val="Helvetica Neue"/>
        <family val="2"/>
      </rPr>
      <t xml:space="preserve">° = </t>
    </r>
  </si>
  <si>
    <r>
      <t>s</t>
    </r>
    <r>
      <rPr>
        <vertAlign val="subscript"/>
        <sz val="11"/>
        <color theme="1"/>
        <rFont val="Helvetica Neue"/>
        <family val="2"/>
      </rPr>
      <t>1</t>
    </r>
    <r>
      <rPr>
        <sz val="11"/>
        <color theme="1"/>
        <rFont val="Helvetica Neue"/>
        <family val="2"/>
      </rPr>
      <t>° = 90° - h</t>
    </r>
    <r>
      <rPr>
        <vertAlign val="subscript"/>
        <sz val="11"/>
        <color theme="1"/>
        <rFont val="Helvetica Neue"/>
        <family val="2"/>
      </rPr>
      <t>1</t>
    </r>
  </si>
  <si>
    <r>
      <t>s</t>
    </r>
    <r>
      <rPr>
        <vertAlign val="subscript"/>
        <sz val="11"/>
        <color theme="1"/>
        <rFont val="Helvetica Neue"/>
        <family val="2"/>
      </rPr>
      <t>2</t>
    </r>
    <r>
      <rPr>
        <sz val="11"/>
        <color theme="1"/>
        <rFont val="Helvetica Neue"/>
        <family val="2"/>
      </rPr>
      <t xml:space="preserve">° = </t>
    </r>
  </si>
  <si>
    <r>
      <t>s</t>
    </r>
    <r>
      <rPr>
        <vertAlign val="subscript"/>
        <sz val="11"/>
        <color theme="1"/>
        <rFont val="Helvetica Neue"/>
        <family val="2"/>
      </rPr>
      <t>2</t>
    </r>
    <r>
      <rPr>
        <sz val="11"/>
        <color theme="1"/>
        <rFont val="Helvetica Neue"/>
        <family val="2"/>
      </rPr>
      <t>° = 90° - h</t>
    </r>
    <r>
      <rPr>
        <vertAlign val="subscript"/>
        <sz val="11"/>
        <color theme="1"/>
        <rFont val="Helvetica Neue"/>
        <family val="2"/>
      </rPr>
      <t>2</t>
    </r>
  </si>
  <si>
    <r>
      <t>s</t>
    </r>
    <r>
      <rPr>
        <vertAlign val="subscript"/>
        <sz val="11"/>
        <color theme="1"/>
        <rFont val="Helvetica Neue"/>
        <family val="2"/>
      </rPr>
      <t>max</t>
    </r>
    <r>
      <rPr>
        <sz val="11"/>
        <color theme="1"/>
        <rFont val="Helvetica Neue"/>
        <family val="2"/>
      </rPr>
      <t xml:space="preserve"> = </t>
    </r>
  </si>
  <si>
    <t>maximaler Radius</t>
  </si>
  <si>
    <r>
      <rPr>
        <sz val="11"/>
        <color theme="1"/>
        <rFont val="Symbol"/>
        <charset val="2"/>
      </rPr>
      <t>D</t>
    </r>
    <r>
      <rPr>
        <sz val="11"/>
        <color theme="1"/>
        <rFont val="Helvetica Neue"/>
        <family val="2"/>
      </rPr>
      <t xml:space="preserve">grt = </t>
    </r>
  </si>
  <si>
    <t>Stundenwinkeldistanz</t>
  </si>
  <si>
    <t xml:space="preserve">h = </t>
  </si>
  <si>
    <t>Gleichung im Bild</t>
  </si>
  <si>
    <t>Wert</t>
  </si>
  <si>
    <t>Peilung</t>
  </si>
  <si>
    <t>EXCEL Variable</t>
  </si>
  <si>
    <t>dira</t>
  </si>
  <si>
    <t>dirb</t>
  </si>
  <si>
    <t xml:space="preserve">Umkehr W/ E zu O/ W: </t>
  </si>
  <si>
    <t>Bed.</t>
  </si>
  <si>
    <t xml:space="preserve">condition 1 für E/ E: </t>
  </si>
  <si>
    <t xml:space="preserve">condition 2 für W/ W: </t>
  </si>
  <si>
    <t xml:space="preserve">Nordradius kleiner Kreis:  </t>
  </si>
  <si>
    <t xml:space="preserve">Südradius kleiner Kreis:  </t>
  </si>
  <si>
    <r>
      <rPr>
        <sz val="12"/>
        <rFont val="Symbol"/>
        <charset val="2"/>
      </rPr>
      <t>l</t>
    </r>
    <r>
      <rPr>
        <vertAlign val="subscript"/>
        <sz val="12"/>
        <rFont val="Helvetica Neue"/>
        <family val="2"/>
      </rPr>
      <t>v</t>
    </r>
  </si>
  <si>
    <t xml:space="preserve">Durchmesser:  </t>
  </si>
  <si>
    <r>
      <t xml:space="preserve"> </t>
    </r>
    <r>
      <rPr>
        <u/>
        <sz val="11"/>
        <color theme="1"/>
        <rFont val="Helvetica Neue"/>
        <family val="2"/>
      </rPr>
      <t>+</t>
    </r>
    <r>
      <rPr>
        <sz val="11"/>
        <color theme="1"/>
        <rFont val="Helvetica Neue"/>
        <family val="2"/>
      </rPr>
      <t xml:space="preserve"> Breitendifferenz: </t>
    </r>
  </si>
  <si>
    <t>s35</t>
  </si>
  <si>
    <t xml:space="preserve">D, _C; B; A </t>
  </si>
  <si>
    <t>s .45</t>
  </si>
  <si>
    <t xml:space="preserve"> </t>
  </si>
  <si>
    <t>N</t>
  </si>
  <si>
    <t>O</t>
  </si>
  <si>
    <t xml:space="preserve">course made good:  </t>
  </si>
  <si>
    <t xml:space="preserve">distance made good: </t>
  </si>
  <si>
    <t xml:space="preserve">geschätzte Standortbreite oder 90° N bzw. 90° S : </t>
  </si>
  <si>
    <t>(Sumner Navigationsverfahren mit Iteration)</t>
  </si>
  <si>
    <t xml:space="preserve">LHAV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</si>
</sst>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0.000"/>
    <numFmt numFmtId="165" formatCode="[$-407]d/\ mmm/;@"/>
    <numFmt numFmtId="166" formatCode="0.0"/>
    <numFmt numFmtId="167" formatCode="0.0000"/>
    <numFmt numFmtId="168" formatCode="[$-F400]h:mm:ss\ AM/PM"/>
    <numFmt numFmtId="169" formatCode="[$-407]d/\ mmm\ yy;@"/>
    <numFmt numFmtId="170" formatCode="0.00_ ;[Red]\-0.00\ "/>
    <numFmt numFmtId="171" formatCode="0.000_ ;[Red]\-0.000\ "/>
    <numFmt numFmtId="172" formatCode="0_ ;[Red]\-0\ "/>
    <numFmt numFmtId="173" formatCode="000"/>
    <numFmt numFmtId="174" formatCode="0.00\°_ ;[Red]\-0.00\°"/>
    <numFmt numFmtId="175" formatCode="0.00\°"/>
    <numFmt numFmtId="176" formatCode="#,##0.00\ _€"/>
    <numFmt numFmtId="177" formatCode="000\°"/>
    <numFmt numFmtId="178" formatCode="0\°"/>
    <numFmt numFmtId="179" formatCode="0.00\'"/>
    <numFmt numFmtId="180" formatCode="0.0\°"/>
    <numFmt numFmtId="181" formatCode="0.0000_ ;[Red]\-0.0000\ "/>
  </numFmts>
  <fonts count="6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FF0000"/>
      <name val="Calibri"/>
      <family val="2"/>
      <scheme val="minor"/>
    </font>
    <font>
      <sz val="12"/>
      <color theme="1"/>
      <name val="Symbol"/>
      <family val="1"/>
      <charset val="2"/>
    </font>
    <font>
      <sz val="11"/>
      <color theme="1"/>
      <name val="Calibri"/>
      <family val="2"/>
    </font>
    <font>
      <sz val="11"/>
      <color rgb="FFFF0000"/>
      <name val="Calibri"/>
      <family val="2"/>
    </font>
    <font>
      <sz val="10"/>
      <color theme="1"/>
      <name val="Helvetica Neue"/>
      <family val="2"/>
    </font>
    <font>
      <u/>
      <sz val="11"/>
      <color theme="10"/>
      <name val="Calibri"/>
      <family val="2"/>
      <scheme val="minor"/>
    </font>
    <font>
      <u/>
      <sz val="11"/>
      <color theme="11"/>
      <name val="Calibri"/>
      <family val="2"/>
      <scheme val="minor"/>
    </font>
    <font>
      <b/>
      <sz val="12"/>
      <color theme="1"/>
      <name val="Helvetica Neue"/>
      <family val="2"/>
    </font>
    <font>
      <b/>
      <sz val="18"/>
      <color rgb="FFC00000"/>
      <name val="Lucida Calligraphy Italic"/>
    </font>
    <font>
      <sz val="12"/>
      <color theme="1"/>
      <name val="Lucida Calligraphy Italic"/>
    </font>
    <font>
      <sz val="9"/>
      <color rgb="FFC00000"/>
      <name val="Helvetica Neue"/>
      <family val="2"/>
    </font>
    <font>
      <sz val="12"/>
      <color theme="1"/>
      <name val="Helvetica Neue"/>
      <family val="2"/>
    </font>
    <font>
      <sz val="9"/>
      <color theme="1"/>
      <name val="Helvetica Neue"/>
      <family val="2"/>
    </font>
    <font>
      <sz val="11"/>
      <color theme="1"/>
      <name val="Helvetica Neue"/>
      <family val="2"/>
    </font>
    <font>
      <sz val="10"/>
      <color rgb="FFC00000"/>
      <name val="Helvetica Neue"/>
      <family val="2"/>
    </font>
    <font>
      <sz val="11"/>
      <color rgb="FFC00000"/>
      <name val="Calibri"/>
      <family val="2"/>
      <scheme val="minor"/>
    </font>
    <font>
      <sz val="12"/>
      <color rgb="FFC00000"/>
      <name val="Calibri"/>
      <family val="2"/>
      <scheme val="minor"/>
    </font>
    <font>
      <sz val="12"/>
      <color rgb="FFC00000"/>
      <name val="Helvetica Neue"/>
      <family val="2"/>
    </font>
    <font>
      <sz val="20"/>
      <color rgb="FFC00000"/>
      <name val="Helvetica Neue Fett"/>
    </font>
    <font>
      <sz val="11"/>
      <name val="Helvetica Neue"/>
      <family val="2"/>
    </font>
    <font>
      <sz val="11"/>
      <color rgb="FF0070C0"/>
      <name val="Helvetica Neue"/>
      <family val="2"/>
    </font>
    <font>
      <sz val="11"/>
      <color rgb="FFFF0000"/>
      <name val="Helvetica Neue"/>
      <family val="2"/>
    </font>
    <font>
      <sz val="14"/>
      <color theme="1"/>
      <name val="Helvetica Neue"/>
      <family val="2"/>
    </font>
    <font>
      <sz val="12"/>
      <color theme="1"/>
      <name val="Symbol"/>
      <charset val="2"/>
    </font>
    <font>
      <sz val="12"/>
      <color theme="1"/>
      <name val="Helvetica Neue"/>
      <family val="2"/>
      <charset val="2"/>
    </font>
    <font>
      <sz val="11"/>
      <color theme="1"/>
      <name val="Symbol"/>
      <charset val="2"/>
    </font>
    <font>
      <b/>
      <sz val="14"/>
      <color theme="1"/>
      <name val="Arial Unicode MS"/>
      <family val="2"/>
    </font>
    <font>
      <sz val="11"/>
      <color theme="1"/>
      <name val="Calibri"/>
      <family val="2"/>
      <scheme val="minor"/>
    </font>
    <font>
      <b/>
      <sz val="11"/>
      <color theme="1"/>
      <name val="Helvetica Neue"/>
      <family val="2"/>
    </font>
    <font>
      <sz val="11"/>
      <color rgb="FFC00000"/>
      <name val="Helvetica Neue"/>
      <family val="2"/>
    </font>
    <font>
      <sz val="10"/>
      <color theme="1"/>
      <name val="Calibri"/>
      <family val="2"/>
      <scheme val="minor"/>
    </font>
    <font>
      <sz val="11"/>
      <color rgb="FF000000"/>
      <name val="Helvetica Neue"/>
      <family val="2"/>
    </font>
    <font>
      <sz val="11"/>
      <color rgb="FF000000"/>
      <name val="Symbol"/>
      <charset val="2"/>
    </font>
    <font>
      <b/>
      <sz val="18"/>
      <color theme="1"/>
      <name val="Helvetica Neue"/>
      <family val="2"/>
    </font>
    <font>
      <sz val="11"/>
      <color theme="1"/>
      <name val="Helvetica Neue"/>
      <family val="1"/>
      <charset val="2"/>
    </font>
    <font>
      <sz val="12"/>
      <color rgb="FF00B050"/>
      <name val="Calibri"/>
      <family val="2"/>
      <scheme val="minor"/>
    </font>
    <font>
      <sz val="11"/>
      <color theme="1"/>
      <name val="Helvetica Neue"/>
      <family val="2"/>
      <charset val="2"/>
    </font>
    <font>
      <sz val="12"/>
      <color rgb="FFFF0000"/>
      <name val="Calibri"/>
      <family val="2"/>
      <scheme val="minor"/>
    </font>
    <font>
      <sz val="12"/>
      <name val="Symbol"/>
      <charset val="2"/>
    </font>
    <font>
      <sz val="12"/>
      <name val="Calibri"/>
      <family val="2"/>
      <charset val="2"/>
    </font>
    <font>
      <vertAlign val="subscript"/>
      <sz val="12"/>
      <name val="Helvetica Neue"/>
      <family val="2"/>
    </font>
    <font>
      <sz val="12"/>
      <name val="Helvetica Neue"/>
      <family val="2"/>
    </font>
    <font>
      <sz val="12"/>
      <name val="Helvetica Neue"/>
      <family val="2"/>
      <charset val="2"/>
    </font>
    <font>
      <sz val="9"/>
      <name val="Helvetica Neue"/>
      <family val="2"/>
      <charset val="2"/>
    </font>
    <font>
      <sz val="12"/>
      <color theme="9" tint="-0.249977111117893"/>
      <name val="Calibri"/>
      <family val="2"/>
      <scheme val="minor"/>
    </font>
    <font>
      <sz val="11"/>
      <color rgb="FF00B050"/>
      <name val="Helvetica Neue"/>
      <family val="2"/>
    </font>
    <font>
      <b/>
      <sz val="20"/>
      <color rgb="FFFF0000"/>
      <name val="Calibri"/>
      <family val="2"/>
      <scheme val="minor"/>
    </font>
    <font>
      <b/>
      <vertAlign val="superscript"/>
      <sz val="22"/>
      <color rgb="FFC00000"/>
      <name val="Helvetica Neue"/>
      <family val="2"/>
    </font>
    <font>
      <b/>
      <sz val="18"/>
      <color theme="1"/>
      <name val="Calibri"/>
      <family val="2"/>
      <scheme val="minor"/>
    </font>
    <font>
      <vertAlign val="subscript"/>
      <sz val="11"/>
      <color theme="1"/>
      <name val="Helvetica Neue"/>
      <family val="2"/>
    </font>
    <font>
      <sz val="13"/>
      <color theme="1"/>
      <name val="Lucida Calligraphy Italic"/>
    </font>
    <font>
      <u/>
      <sz val="11"/>
      <color theme="1"/>
      <name val="Helvetica Neue"/>
      <family val="2"/>
    </font>
    <font>
      <sz val="14"/>
      <color rgb="FFFF0000"/>
      <name val="Helvetica Neue"/>
      <family val="2"/>
    </font>
    <font>
      <sz val="12"/>
      <color rgb="FF0070C0"/>
      <name val="Calibri"/>
      <family val="2"/>
      <scheme val="minor"/>
    </font>
    <font>
      <b/>
      <sz val="14"/>
      <color rgb="FFFF0000"/>
      <name val="Helvetica Neue"/>
      <family val="2"/>
    </font>
    <font>
      <sz val="14"/>
      <color rgb="FF000000"/>
      <name val="Helvetica Neue"/>
      <family val="2"/>
    </font>
    <font>
      <sz val="12"/>
      <color rgb="FFFF0000"/>
      <name val="Helvetica Neue"/>
      <family val="2"/>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BBBB"/>
        <bgColor indexed="64"/>
      </patternFill>
    </fill>
    <fill>
      <patternFill patternType="solid">
        <fgColor theme="6" tint="0.79998168889431442"/>
        <bgColor indexed="64"/>
      </patternFill>
    </fill>
  </fills>
  <borders count="146">
    <border>
      <left/>
      <right/>
      <top/>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right/>
      <top/>
      <bottom style="hair">
        <color auto="1"/>
      </bottom>
      <diagonal/>
    </border>
    <border>
      <left style="thin">
        <color auto="1"/>
      </left>
      <right/>
      <top style="medium">
        <color auto="1"/>
      </top>
      <bottom style="medium">
        <color auto="1"/>
      </bottom>
      <diagonal/>
    </border>
    <border>
      <left style="thin">
        <color auto="1"/>
      </left>
      <right style="thin">
        <color auto="1"/>
      </right>
      <top style="hair">
        <color auto="1"/>
      </top>
      <bottom style="hair">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hair">
        <color auto="1"/>
      </bottom>
      <diagonal/>
    </border>
    <border>
      <left/>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style="medium">
        <color auto="1"/>
      </right>
      <top/>
      <bottom/>
      <diagonal/>
    </border>
    <border>
      <left style="thin">
        <color rgb="FFC00000"/>
      </left>
      <right/>
      <top style="thin">
        <color rgb="FFC00000"/>
      </top>
      <bottom style="hair">
        <color rgb="FFC00000"/>
      </bottom>
      <diagonal/>
    </border>
    <border>
      <left/>
      <right/>
      <top style="thin">
        <color rgb="FFC00000"/>
      </top>
      <bottom style="hair">
        <color rgb="FFC00000"/>
      </bottom>
      <diagonal/>
    </border>
    <border>
      <left/>
      <right style="thin">
        <color rgb="FFC00000"/>
      </right>
      <top style="thin">
        <color rgb="FFC00000"/>
      </top>
      <bottom style="hair">
        <color rgb="FFC00000"/>
      </bottom>
      <diagonal/>
    </border>
    <border>
      <left style="thin">
        <color rgb="FFC00000"/>
      </left>
      <right/>
      <top style="hair">
        <color rgb="FFC00000"/>
      </top>
      <bottom style="hair">
        <color rgb="FFC00000"/>
      </bottom>
      <diagonal/>
    </border>
    <border>
      <left/>
      <right/>
      <top style="hair">
        <color rgb="FFC00000"/>
      </top>
      <bottom style="hair">
        <color rgb="FFC00000"/>
      </bottom>
      <diagonal/>
    </border>
    <border>
      <left/>
      <right style="thin">
        <color rgb="FFC00000"/>
      </right>
      <top style="hair">
        <color rgb="FFC00000"/>
      </top>
      <bottom style="hair">
        <color rgb="FFC00000"/>
      </bottom>
      <diagonal/>
    </border>
    <border>
      <left/>
      <right style="thin">
        <color auto="1"/>
      </right>
      <top style="thin">
        <color rgb="FFC00000"/>
      </top>
      <bottom style="thin">
        <color rgb="FFC00000"/>
      </bottom>
      <diagonal/>
    </border>
    <border>
      <left/>
      <right/>
      <top style="medium">
        <color rgb="FFC00000"/>
      </top>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top style="medium">
        <color rgb="FF0070C0"/>
      </top>
      <bottom style="hair">
        <color rgb="FF0070C0"/>
      </bottom>
      <diagonal/>
    </border>
    <border>
      <left style="medium">
        <color rgb="FF0070C0"/>
      </left>
      <right/>
      <top style="hair">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thin">
        <color rgb="FF0070C0"/>
      </right>
      <top style="medium">
        <color rgb="FF0070C0"/>
      </top>
      <bottom style="hair">
        <color rgb="FF0070C0"/>
      </bottom>
      <diagonal/>
    </border>
    <border>
      <left style="thin">
        <color rgb="FF0070C0"/>
      </left>
      <right style="thin">
        <color rgb="FF0070C0"/>
      </right>
      <top style="medium">
        <color rgb="FF0070C0"/>
      </top>
      <bottom style="hair">
        <color rgb="FF0070C0"/>
      </bottom>
      <diagonal/>
    </border>
    <border>
      <left style="thin">
        <color rgb="FF0070C0"/>
      </left>
      <right style="medium">
        <color rgb="FF0070C0"/>
      </right>
      <top style="medium">
        <color rgb="FF0070C0"/>
      </top>
      <bottom style="hair">
        <color rgb="FF0070C0"/>
      </bottom>
      <diagonal/>
    </border>
    <border>
      <left style="medium">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hair">
        <color rgb="FF0070C0"/>
      </bottom>
      <diagonal/>
    </border>
    <border>
      <left style="thin">
        <color rgb="FF0070C0"/>
      </left>
      <right style="medium">
        <color rgb="FF0070C0"/>
      </right>
      <top style="hair">
        <color rgb="FF0070C0"/>
      </top>
      <bottom style="hair">
        <color rgb="FF0070C0"/>
      </bottom>
      <diagonal/>
    </border>
    <border>
      <left style="medium">
        <color rgb="FF0070C0"/>
      </left>
      <right style="thin">
        <color rgb="FF0070C0"/>
      </right>
      <top style="hair">
        <color rgb="FF0070C0"/>
      </top>
      <bottom style="medium">
        <color rgb="FF0070C0"/>
      </bottom>
      <diagonal/>
    </border>
    <border>
      <left style="thin">
        <color rgb="FF0070C0"/>
      </left>
      <right style="thin">
        <color rgb="FF0070C0"/>
      </right>
      <top style="hair">
        <color rgb="FF0070C0"/>
      </top>
      <bottom style="medium">
        <color rgb="FF0070C0"/>
      </bottom>
      <diagonal/>
    </border>
    <border>
      <left style="thin">
        <color rgb="FF0070C0"/>
      </left>
      <right style="medium">
        <color rgb="FF0070C0"/>
      </right>
      <top style="hair">
        <color rgb="FF0070C0"/>
      </top>
      <bottom style="medium">
        <color rgb="FF0070C0"/>
      </bottom>
      <diagonal/>
    </border>
    <border>
      <left style="medium">
        <color rgb="FF0070C0"/>
      </left>
      <right style="medium">
        <color rgb="FF0070C0"/>
      </right>
      <top style="medium">
        <color rgb="FF0070C0"/>
      </top>
      <bottom style="hair">
        <color rgb="FF0070C0"/>
      </bottom>
      <diagonal/>
    </border>
    <border>
      <left style="medium">
        <color rgb="FF0070C0"/>
      </left>
      <right style="medium">
        <color rgb="FF0070C0"/>
      </right>
      <top style="hair">
        <color rgb="FF0070C0"/>
      </top>
      <bottom style="medium">
        <color rgb="FF0070C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bottom/>
      <diagonal/>
    </border>
    <border>
      <left style="medium">
        <color auto="1"/>
      </left>
      <right style="medium">
        <color auto="1"/>
      </right>
      <top style="hair">
        <color auto="1"/>
      </top>
      <bottom style="medium">
        <color auto="1"/>
      </bottom>
      <diagonal/>
    </border>
    <border>
      <left style="thin">
        <color rgb="FF0070C0"/>
      </left>
      <right style="thin">
        <color rgb="FF0070C0"/>
      </right>
      <top/>
      <bottom style="hair">
        <color rgb="FF0070C0"/>
      </bottom>
      <diagonal/>
    </border>
    <border>
      <left style="thin">
        <color auto="1"/>
      </left>
      <right/>
      <top style="thin">
        <color rgb="FFC00000"/>
      </top>
      <bottom style="thin">
        <color rgb="FFC00000"/>
      </bottom>
      <diagonal/>
    </border>
    <border>
      <left/>
      <right style="thin">
        <color rgb="FFC00000"/>
      </right>
      <top/>
      <bottom style="hair">
        <color rgb="FFC00000"/>
      </bottom>
      <diagonal/>
    </border>
    <border>
      <left/>
      <right/>
      <top/>
      <bottom style="hair">
        <color rgb="FFC00000"/>
      </bottom>
      <diagonal/>
    </border>
    <border>
      <left style="thin">
        <color rgb="FFC00000"/>
      </left>
      <right/>
      <top style="hair">
        <color rgb="FFC00000"/>
      </top>
      <bottom style="thin">
        <color rgb="FFC00000"/>
      </bottom>
      <diagonal/>
    </border>
    <border>
      <left/>
      <right style="thin">
        <color rgb="FFC00000"/>
      </right>
      <top style="hair">
        <color rgb="FFC00000"/>
      </top>
      <bottom style="thin">
        <color rgb="FFC00000"/>
      </bottom>
      <diagonal/>
    </border>
    <border>
      <left/>
      <right/>
      <top style="hair">
        <color rgb="FFC00000"/>
      </top>
      <bottom style="thin">
        <color rgb="FFC0000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top style="thin">
        <color rgb="FFC00000"/>
      </top>
      <bottom/>
      <diagonal/>
    </border>
    <border>
      <left style="thin">
        <color rgb="FFC00000"/>
      </left>
      <right style="thin">
        <color rgb="FFC00000"/>
      </right>
      <top style="thin">
        <color rgb="FFC00000"/>
      </top>
      <bottom style="thin">
        <color rgb="FFC00000"/>
      </bottom>
      <diagonal/>
    </border>
    <border>
      <left style="thin">
        <color auto="1"/>
      </left>
      <right/>
      <top style="medium">
        <color auto="1"/>
      </top>
      <bottom style="hair">
        <color auto="1"/>
      </bottom>
      <diagonal/>
    </border>
    <border>
      <left style="thin">
        <color rgb="FF0070C0"/>
      </left>
      <right/>
      <top/>
      <bottom style="hair">
        <color rgb="FF0070C0"/>
      </bottom>
      <diagonal/>
    </border>
    <border>
      <left style="thin">
        <color rgb="FF0070C0"/>
      </left>
      <right/>
      <top style="hair">
        <color rgb="FF0070C0"/>
      </top>
      <bottom style="hair">
        <color rgb="FF0070C0"/>
      </bottom>
      <diagonal/>
    </border>
    <border>
      <left style="thin">
        <color rgb="FF0070C0"/>
      </left>
      <right/>
      <top style="hair">
        <color rgb="FF0070C0"/>
      </top>
      <bottom style="medium">
        <color rgb="FF0070C0"/>
      </bottom>
      <diagonal/>
    </border>
    <border>
      <left style="thin">
        <color rgb="FF0070C0"/>
      </left>
      <right/>
      <top style="medium">
        <color rgb="FF0070C0"/>
      </top>
      <bottom style="medium">
        <color rgb="FF0070C0"/>
      </bottom>
      <diagonal/>
    </border>
    <border>
      <left/>
      <right style="thin">
        <color rgb="FF0070C0"/>
      </right>
      <top style="hair">
        <color rgb="FF0070C0"/>
      </top>
      <bottom style="medium">
        <color rgb="FF0070C0"/>
      </bottom>
      <diagonal/>
    </border>
    <border>
      <left/>
      <right style="thin">
        <color rgb="FF0070C0"/>
      </right>
      <top style="medium">
        <color rgb="FF0070C0"/>
      </top>
      <bottom style="hair">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top/>
      <bottom style="thin">
        <color auto="1"/>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hair">
        <color theme="0" tint="-0.34998626667073579"/>
      </bottom>
      <diagonal/>
    </border>
    <border>
      <left style="thin">
        <color theme="0" tint="-0.34998626667073579"/>
      </left>
      <right style="thin">
        <color theme="0" tint="-0.34998626667073579"/>
      </right>
      <top style="medium">
        <color theme="0" tint="-0.34998626667073579"/>
      </top>
      <bottom style="hair">
        <color theme="0" tint="-0.34998626667073579"/>
      </bottom>
      <diagonal/>
    </border>
    <border>
      <left style="thin">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medium">
        <color theme="0" tint="-0.34998626667073579"/>
      </right>
      <top style="hair">
        <color theme="0" tint="-0.34998626667073579"/>
      </top>
      <bottom style="hair">
        <color theme="0" tint="-0.34998626667073579"/>
      </bottom>
      <diagonal/>
    </border>
    <border>
      <left style="thin">
        <color theme="0" tint="-0.34998626667073579"/>
      </left>
      <right style="medium">
        <color theme="0" tint="-0.34998626667073579"/>
      </right>
      <top style="hair">
        <color theme="0" tint="-0.34998626667073579"/>
      </top>
      <bottom/>
      <diagonal/>
    </border>
    <border>
      <left style="medium">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style="medium">
        <color theme="0" tint="-0.34998626667073579"/>
      </right>
      <top style="hair">
        <color theme="0" tint="-0.34998626667073579"/>
      </top>
      <bottom style="medium">
        <color theme="0" tint="-0.34998626667073579"/>
      </bottom>
      <diagonal/>
    </border>
    <border>
      <left style="medium">
        <color rgb="FF0070C0"/>
      </left>
      <right style="thin">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right/>
      <top style="medium">
        <color rgb="FF0070C0"/>
      </top>
      <bottom style="hair">
        <color rgb="FF0070C0"/>
      </bottom>
      <diagonal/>
    </border>
    <border>
      <left style="thin">
        <color rgb="FF0070C0"/>
      </left>
      <right/>
      <top style="medium">
        <color rgb="FF0070C0"/>
      </top>
      <bottom style="hair">
        <color rgb="FF0070C0"/>
      </bottom>
      <diagonal/>
    </border>
    <border>
      <left/>
      <right/>
      <top style="hair">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hair">
        <color rgb="FF0070C0"/>
      </bottom>
      <diagonal/>
    </border>
    <border>
      <left style="thin">
        <color rgb="FF0070C0"/>
      </left>
      <right style="thin">
        <color rgb="FF0070C0"/>
      </right>
      <top/>
      <bottom style="medium">
        <color rgb="FF0070C0"/>
      </bottom>
      <diagonal/>
    </border>
    <border>
      <left style="thin">
        <color rgb="FF0070C0"/>
      </left>
      <right/>
      <top/>
      <bottom style="medium">
        <color rgb="FF0070C0"/>
      </bottom>
      <diagonal/>
    </border>
    <border>
      <left/>
      <right style="medium">
        <color rgb="FF0070C0"/>
      </right>
      <top style="hair">
        <color rgb="FF0070C0"/>
      </top>
      <bottom style="medium">
        <color rgb="FF0070C0"/>
      </bottom>
      <diagonal/>
    </border>
    <border>
      <left/>
      <right style="medium">
        <color rgb="FF0070C0"/>
      </right>
      <top style="hair">
        <color rgb="FF0070C0"/>
      </top>
      <bottom style="hair">
        <color rgb="FF0070C0"/>
      </bottom>
      <diagonal/>
    </border>
    <border>
      <left style="thin">
        <color rgb="FF0070C0"/>
      </left>
      <right/>
      <top style="medium">
        <color rgb="FF0070C0"/>
      </top>
      <bottom/>
      <diagonal/>
    </border>
    <border>
      <left style="medium">
        <color rgb="FF0070C0"/>
      </left>
      <right style="thin">
        <color rgb="FF0070C0"/>
      </right>
      <top/>
      <bottom style="medium">
        <color rgb="FF0070C0"/>
      </bottom>
      <diagonal/>
    </border>
    <border>
      <left style="medium">
        <color rgb="FF0070C0"/>
      </left>
      <right/>
      <top style="hair">
        <color rgb="FF0070C0"/>
      </top>
      <bottom style="thin">
        <color rgb="FF0070C0"/>
      </bottom>
      <diagonal/>
    </border>
    <border>
      <left/>
      <right style="thin">
        <color rgb="FF0070C0"/>
      </right>
      <top style="hair">
        <color rgb="FF0070C0"/>
      </top>
      <bottom style="thin">
        <color rgb="FF0070C0"/>
      </bottom>
      <diagonal/>
    </border>
    <border>
      <left style="thin">
        <color rgb="FF0070C0"/>
      </left>
      <right style="thin">
        <color rgb="FF0070C0"/>
      </right>
      <top style="hair">
        <color rgb="FF0070C0"/>
      </top>
      <bottom style="thin">
        <color rgb="FF0070C0"/>
      </bottom>
      <diagonal/>
    </border>
    <border>
      <left/>
      <right/>
      <top style="hair">
        <color rgb="FF0070C0"/>
      </top>
      <bottom style="thin">
        <color rgb="FF0070C0"/>
      </bottom>
      <diagonal/>
    </border>
    <border>
      <left/>
      <right style="medium">
        <color rgb="FF0070C0"/>
      </right>
      <top style="hair">
        <color rgb="FF0070C0"/>
      </top>
      <bottom style="thin">
        <color rgb="FF0070C0"/>
      </bottom>
      <diagonal/>
    </border>
    <border>
      <left style="medium">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style="double">
        <color rgb="FF0070C0"/>
      </left>
      <right style="thin">
        <color rgb="FF0070C0"/>
      </right>
      <top style="medium">
        <color rgb="FF0070C0"/>
      </top>
      <bottom style="medium">
        <color rgb="FF0070C0"/>
      </bottom>
      <diagonal/>
    </border>
    <border>
      <left style="double">
        <color rgb="FF0070C0"/>
      </left>
      <right style="thin">
        <color rgb="FF0070C0"/>
      </right>
      <top style="medium">
        <color rgb="FF0070C0"/>
      </top>
      <bottom style="hair">
        <color rgb="FF0070C0"/>
      </bottom>
      <diagonal/>
    </border>
    <border>
      <left style="double">
        <color rgb="FF0070C0"/>
      </left>
      <right style="thin">
        <color rgb="FF0070C0"/>
      </right>
      <top style="hair">
        <color rgb="FF0070C0"/>
      </top>
      <bottom style="hair">
        <color rgb="FF0070C0"/>
      </bottom>
      <diagonal/>
    </border>
    <border>
      <left style="double">
        <color rgb="FF0070C0"/>
      </left>
      <right style="thin">
        <color rgb="FF0070C0"/>
      </right>
      <top style="hair">
        <color rgb="FF0070C0"/>
      </top>
      <bottom style="medium">
        <color rgb="FF0070C0"/>
      </bottom>
      <diagonal/>
    </border>
  </borders>
  <cellStyleXfs count="13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67">
    <xf numFmtId="0" fontId="0" fillId="0" borderId="0" xfId="0"/>
    <xf numFmtId="0" fontId="0" fillId="0" borderId="0" xfId="0" applyProtection="1">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7" xfId="0" applyBorder="1" applyAlignment="1" applyProtection="1">
      <alignment horizontal="center"/>
      <protection hidden="1"/>
    </xf>
    <xf numFmtId="0" fontId="0" fillId="0" borderId="5" xfId="0" applyBorder="1" applyAlignment="1" applyProtection="1">
      <alignment horizontal="center"/>
      <protection hidden="1"/>
    </xf>
    <xf numFmtId="0" fontId="0" fillId="0" borderId="8"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right"/>
      <protection hidden="1"/>
    </xf>
    <xf numFmtId="0" fontId="0" fillId="0" borderId="0" xfId="0" applyNumberFormat="1" applyBorder="1" applyProtection="1">
      <protection hidden="1"/>
    </xf>
    <xf numFmtId="165" fontId="6" fillId="0" borderId="0" xfId="0" applyNumberFormat="1" applyFont="1" applyFill="1" applyBorder="1" applyProtection="1">
      <protection hidden="1"/>
    </xf>
    <xf numFmtId="16" fontId="6" fillId="0" borderId="0" xfId="0" applyNumberFormat="1" applyFont="1" applyFill="1" applyBorder="1" applyProtection="1">
      <protection hidden="1"/>
    </xf>
    <xf numFmtId="165" fontId="6" fillId="0" borderId="0" xfId="0" applyNumberFormat="1" applyFont="1" applyFill="1" applyBorder="1" applyAlignment="1" applyProtection="1">
      <alignment horizontal="right"/>
      <protection hidden="1"/>
    </xf>
    <xf numFmtId="165" fontId="7" fillId="0" borderId="0" xfId="0" applyNumberFormat="1" applyFont="1" applyFill="1" applyBorder="1" applyProtection="1">
      <protection hidden="1"/>
    </xf>
    <xf numFmtId="2" fontId="0" fillId="0" borderId="0" xfId="0" applyNumberFormat="1" applyBorder="1" applyAlignment="1" applyProtection="1">
      <alignment horizontal="right"/>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4" fillId="0" borderId="0" xfId="0" applyFont="1" applyProtection="1">
      <protection hidden="1"/>
    </xf>
    <xf numFmtId="0" fontId="8" fillId="0" borderId="0" xfId="0" applyFont="1" applyProtection="1">
      <protection hidden="1"/>
    </xf>
    <xf numFmtId="2" fontId="0" fillId="0" borderId="0" xfId="0" applyNumberFormat="1" applyProtection="1">
      <protection hidden="1"/>
    </xf>
    <xf numFmtId="0" fontId="0" fillId="0" borderId="0" xfId="0" applyBorder="1" applyProtection="1">
      <protection hidden="1"/>
    </xf>
    <xf numFmtId="0" fontId="17" fillId="0" borderId="0" xfId="0" applyFont="1" applyBorder="1" applyProtection="1">
      <protection hidden="1"/>
    </xf>
    <xf numFmtId="0" fontId="17" fillId="0" borderId="0" xfId="0" applyFont="1" applyProtection="1">
      <protection hidden="1"/>
    </xf>
    <xf numFmtId="0" fontId="17" fillId="0" borderId="0" xfId="0" applyFont="1" applyBorder="1" applyAlignment="1" applyProtection="1">
      <alignment horizontal="right"/>
      <protection hidden="1"/>
    </xf>
    <xf numFmtId="0" fontId="20" fillId="0" borderId="0" xfId="0" applyFont="1" applyProtection="1">
      <protection hidden="1"/>
    </xf>
    <xf numFmtId="0" fontId="19" fillId="0" borderId="0" xfId="0" applyFont="1" applyProtection="1">
      <protection hidden="1"/>
    </xf>
    <xf numFmtId="0" fontId="13" fillId="0" borderId="0" xfId="0" applyFont="1" applyProtection="1">
      <protection hidden="1"/>
    </xf>
    <xf numFmtId="0" fontId="11" fillId="0" borderId="25" xfId="0" applyFont="1" applyBorder="1" applyAlignment="1" applyProtection="1">
      <alignment vertical="center"/>
      <protection hidden="1"/>
    </xf>
    <xf numFmtId="0" fontId="14" fillId="0" borderId="0" xfId="0" applyFont="1" applyAlignment="1" applyProtection="1">
      <alignment horizontal="right"/>
      <protection hidden="1"/>
    </xf>
    <xf numFmtId="0" fontId="18" fillId="0" borderId="0" xfId="0" applyFont="1" applyAlignment="1" applyProtection="1">
      <alignment horizontal="center"/>
      <protection hidden="1"/>
    </xf>
    <xf numFmtId="2" fontId="11" fillId="0" borderId="25" xfId="0" applyNumberFormat="1" applyFont="1" applyFill="1" applyBorder="1" applyAlignment="1" applyProtection="1">
      <alignment vertical="center"/>
      <protection hidden="1"/>
    </xf>
    <xf numFmtId="0" fontId="11" fillId="0" borderId="25" xfId="0" applyFont="1" applyBorder="1" applyAlignment="1" applyProtection="1">
      <alignment horizontal="left" vertical="center"/>
      <protection hidden="1"/>
    </xf>
    <xf numFmtId="0" fontId="15" fillId="0" borderId="26" xfId="0" applyFont="1" applyBorder="1" applyAlignment="1" applyProtection="1">
      <alignment horizontal="left" vertical="center"/>
      <protection hidden="1"/>
    </xf>
    <xf numFmtId="0" fontId="16" fillId="0" borderId="0" xfId="0" applyFont="1" applyProtection="1">
      <protection hidden="1"/>
    </xf>
    <xf numFmtId="0" fontId="15" fillId="0" borderId="0" xfId="0" applyFont="1" applyBorder="1" applyAlignment="1" applyProtection="1">
      <alignment horizontal="left" vertical="center"/>
      <protection hidden="1"/>
    </xf>
    <xf numFmtId="0" fontId="22" fillId="0" borderId="0" xfId="0" applyFont="1" applyAlignment="1" applyProtection="1">
      <alignment horizontal="center"/>
      <protection hidden="1"/>
    </xf>
    <xf numFmtId="0" fontId="15" fillId="0" borderId="0" xfId="0" applyFont="1" applyProtection="1">
      <protection hidden="1"/>
    </xf>
    <xf numFmtId="0" fontId="3" fillId="0" borderId="0" xfId="0" applyFont="1" applyProtection="1">
      <protection hidden="1"/>
    </xf>
    <xf numFmtId="2" fontId="15" fillId="0" borderId="26" xfId="0" applyNumberFormat="1" applyFont="1" applyBorder="1" applyAlignment="1" applyProtection="1">
      <alignment horizontal="left" vertical="center"/>
      <protection hidden="1"/>
    </xf>
    <xf numFmtId="164" fontId="17" fillId="0" borderId="0" xfId="0" applyNumberFormat="1" applyFont="1" applyProtection="1">
      <protection hidden="1"/>
    </xf>
    <xf numFmtId="164" fontId="0" fillId="0" borderId="0" xfId="0" applyNumberFormat="1" applyProtection="1">
      <protection hidden="1"/>
    </xf>
    <xf numFmtId="167" fontId="17" fillId="0" borderId="0" xfId="0" applyNumberFormat="1" applyFont="1" applyBorder="1" applyProtection="1">
      <protection hidden="1"/>
    </xf>
    <xf numFmtId="0" fontId="17" fillId="0" borderId="0" xfId="0" applyFont="1" applyBorder="1" applyAlignment="1" applyProtection="1">
      <alignment horizontal="center"/>
      <protection hidden="1"/>
    </xf>
    <xf numFmtId="167" fontId="17" fillId="0" borderId="0" xfId="0" applyNumberFormat="1" applyFont="1" applyBorder="1" applyAlignment="1" applyProtection="1">
      <alignment horizontal="center"/>
      <protection hidden="1"/>
    </xf>
    <xf numFmtId="0" fontId="11" fillId="0" borderId="26" xfId="0" applyFont="1" applyBorder="1" applyAlignment="1" applyProtection="1">
      <alignment horizontal="left" vertical="center"/>
      <protection hidden="1"/>
    </xf>
    <xf numFmtId="2" fontId="11" fillId="0" borderId="26" xfId="0" applyNumberFormat="1" applyFont="1" applyBorder="1" applyAlignment="1" applyProtection="1">
      <alignment horizontal="left" vertical="center"/>
      <protection hidden="1"/>
    </xf>
    <xf numFmtId="0" fontId="11" fillId="0" borderId="24" xfId="0" applyFont="1" applyBorder="1" applyAlignment="1" applyProtection="1">
      <alignment horizontal="right" vertical="center"/>
      <protection hidden="1"/>
    </xf>
    <xf numFmtId="16" fontId="0" fillId="0" borderId="0" xfId="0" applyNumberFormat="1" applyProtection="1">
      <protection hidden="1"/>
    </xf>
    <xf numFmtId="0" fontId="17" fillId="0" borderId="9" xfId="0" applyFont="1" applyBorder="1" applyAlignment="1" applyProtection="1">
      <alignment horizontal="center"/>
      <protection hidden="1"/>
    </xf>
    <xf numFmtId="0" fontId="17" fillId="0" borderId="12" xfId="0" applyFont="1" applyBorder="1" applyAlignment="1" applyProtection="1">
      <alignment horizontal="center"/>
      <protection hidden="1"/>
    </xf>
    <xf numFmtId="0" fontId="15" fillId="0" borderId="0" xfId="0" applyNumberFormat="1" applyFont="1" applyBorder="1" applyProtection="1">
      <protection hidden="1"/>
    </xf>
    <xf numFmtId="0" fontId="17" fillId="0" borderId="5" xfId="0" applyFont="1" applyBorder="1" applyAlignment="1" applyProtection="1">
      <alignment horizontal="center"/>
      <protection hidden="1"/>
    </xf>
    <xf numFmtId="0" fontId="17" fillId="0" borderId="11" xfId="0" applyFont="1" applyBorder="1" applyAlignment="1" applyProtection="1">
      <alignment horizontal="center"/>
      <protection hidden="1"/>
    </xf>
    <xf numFmtId="167" fontId="17" fillId="0" borderId="11" xfId="0" applyNumberFormat="1" applyFont="1" applyBorder="1" applyAlignment="1" applyProtection="1">
      <alignment horizontal="center"/>
      <protection hidden="1"/>
    </xf>
    <xf numFmtId="0" fontId="17" fillId="0" borderId="15" xfId="0" applyFont="1" applyBorder="1" applyAlignment="1" applyProtection="1">
      <alignment horizontal="center"/>
      <protection hidden="1"/>
    </xf>
    <xf numFmtId="2" fontId="17" fillId="0" borderId="5" xfId="0" applyNumberFormat="1" applyFont="1" applyBorder="1" applyAlignment="1" applyProtection="1">
      <alignment horizontal="center"/>
      <protection hidden="1"/>
    </xf>
    <xf numFmtId="0" fontId="17" fillId="0" borderId="3" xfId="0" applyFont="1" applyBorder="1" applyAlignment="1" applyProtection="1">
      <alignment horizontal="center"/>
      <protection hidden="1"/>
    </xf>
    <xf numFmtId="0" fontId="17" fillId="0" borderId="19" xfId="0" applyFont="1" applyBorder="1" applyAlignment="1" applyProtection="1">
      <alignment horizontal="center"/>
      <protection hidden="1"/>
    </xf>
    <xf numFmtId="0" fontId="17" fillId="0" borderId="20" xfId="0" applyFont="1" applyBorder="1" applyAlignment="1" applyProtection="1">
      <alignment horizontal="center"/>
      <protection hidden="1"/>
    </xf>
    <xf numFmtId="165" fontId="17" fillId="0" borderId="17" xfId="0" applyNumberFormat="1" applyFont="1" applyBorder="1" applyAlignment="1" applyProtection="1">
      <alignment horizontal="center"/>
      <protection hidden="1"/>
    </xf>
    <xf numFmtId="1" fontId="17" fillId="0" borderId="18"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1" fontId="17" fillId="0" borderId="0" xfId="0" applyNumberFormat="1" applyFont="1" applyBorder="1" applyAlignment="1" applyProtection="1">
      <alignment horizontal="center"/>
      <protection hidden="1"/>
    </xf>
    <xf numFmtId="0" fontId="17" fillId="0" borderId="14" xfId="0" applyFont="1" applyBorder="1" applyProtection="1">
      <protection hidden="1"/>
    </xf>
    <xf numFmtId="0" fontId="24" fillId="0" borderId="14" xfId="0" applyFont="1" applyBorder="1" applyProtection="1">
      <protection hidden="1"/>
    </xf>
    <xf numFmtId="0" fontId="15" fillId="0" borderId="0" xfId="0" applyFont="1" applyBorder="1" applyProtection="1">
      <protection hidden="1"/>
    </xf>
    <xf numFmtId="2" fontId="17" fillId="0" borderId="0" xfId="0" applyNumberFormat="1" applyFont="1" applyBorder="1" applyAlignment="1" applyProtection="1">
      <alignment horizontal="center" vertical="center"/>
      <protection hidden="1"/>
    </xf>
    <xf numFmtId="0" fontId="29" fillId="0" borderId="3" xfId="0" applyFont="1" applyBorder="1" applyAlignment="1" applyProtection="1">
      <alignment horizontal="center"/>
      <protection hidden="1"/>
    </xf>
    <xf numFmtId="164" fontId="0" fillId="0" borderId="0" xfId="0" applyNumberFormat="1" applyBorder="1" applyProtection="1">
      <protection hidden="1"/>
    </xf>
    <xf numFmtId="2" fontId="15" fillId="0" borderId="0" xfId="0" applyNumberFormat="1" applyFont="1" applyBorder="1" applyProtection="1">
      <protection hidden="1"/>
    </xf>
    <xf numFmtId="2" fontId="15" fillId="0" borderId="0" xfId="0" applyNumberFormat="1" applyFont="1" applyBorder="1" applyAlignment="1" applyProtection="1">
      <alignment horizontal="right"/>
      <protection hidden="1"/>
    </xf>
    <xf numFmtId="166" fontId="15" fillId="0" borderId="0" xfId="0" applyNumberFormat="1" applyFont="1" applyBorder="1" applyAlignment="1" applyProtection="1">
      <alignment horizontal="left"/>
      <protection hidden="1"/>
    </xf>
    <xf numFmtId="0" fontId="26" fillId="0" borderId="0" xfId="0" applyFont="1" applyProtection="1">
      <protection hidden="1"/>
    </xf>
    <xf numFmtId="165" fontId="17" fillId="0" borderId="35" xfId="0" applyNumberFormat="1" applyFont="1" applyBorder="1" applyAlignment="1" applyProtection="1">
      <alignment horizontal="center"/>
      <protection hidden="1"/>
    </xf>
    <xf numFmtId="1" fontId="17" fillId="0" borderId="35" xfId="0" applyNumberFormat="1" applyFont="1" applyBorder="1" applyAlignment="1" applyProtection="1">
      <alignment horizontal="center"/>
      <protection hidden="1"/>
    </xf>
    <xf numFmtId="0" fontId="17" fillId="0" borderId="35" xfId="0" applyFont="1" applyBorder="1" applyProtection="1">
      <protection hidden="1"/>
    </xf>
    <xf numFmtId="0" fontId="15" fillId="0" borderId="35" xfId="0" applyFont="1" applyBorder="1" applyAlignment="1" applyProtection="1">
      <alignment horizontal="center"/>
      <protection hidden="1"/>
    </xf>
    <xf numFmtId="0" fontId="17" fillId="0" borderId="35" xfId="0" applyFont="1" applyBorder="1" applyAlignment="1" applyProtection="1">
      <alignment horizontal="center"/>
      <protection hidden="1"/>
    </xf>
    <xf numFmtId="0" fontId="0" fillId="0" borderId="35" xfId="0" applyBorder="1" applyProtection="1">
      <protection hidden="1"/>
    </xf>
    <xf numFmtId="2"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67" fontId="17" fillId="0" borderId="35" xfId="0" applyNumberFormat="1" applyFont="1" applyBorder="1" applyProtection="1">
      <protection hidden="1"/>
    </xf>
    <xf numFmtId="2" fontId="0" fillId="0" borderId="35" xfId="0" applyNumberFormat="1" applyBorder="1" applyAlignment="1" applyProtection="1">
      <alignment horizontal="center"/>
      <protection hidden="1"/>
    </xf>
    <xf numFmtId="1" fontId="15" fillId="0" borderId="42" xfId="0" applyNumberFormat="1" applyFont="1" applyBorder="1" applyProtection="1">
      <protection hidden="1"/>
    </xf>
    <xf numFmtId="0" fontId="15" fillId="0" borderId="42" xfId="0" applyFont="1" applyBorder="1" applyProtection="1">
      <protection hidden="1"/>
    </xf>
    <xf numFmtId="0" fontId="15" fillId="0" borderId="43" xfId="0" applyFont="1" applyBorder="1" applyProtection="1">
      <protection hidden="1"/>
    </xf>
    <xf numFmtId="2" fontId="15" fillId="0" borderId="47" xfId="0" applyNumberFormat="1" applyFont="1" applyBorder="1" applyAlignment="1" applyProtection="1">
      <alignment horizontal="right"/>
      <protection hidden="1"/>
    </xf>
    <xf numFmtId="166" fontId="15" fillId="0" borderId="47" xfId="0" applyNumberFormat="1" applyFont="1" applyBorder="1" applyAlignment="1" applyProtection="1">
      <alignment horizontal="left"/>
      <protection hidden="1"/>
    </xf>
    <xf numFmtId="164" fontId="15" fillId="0" borderId="55" xfId="0" applyNumberFormat="1" applyFont="1" applyBorder="1" applyAlignment="1" applyProtection="1">
      <alignment horizontal="center"/>
      <protection hidden="1"/>
    </xf>
    <xf numFmtId="0" fontId="15" fillId="0" borderId="49" xfId="0" applyFont="1" applyBorder="1" applyAlignment="1" applyProtection="1">
      <alignment horizontal="right" vertical="center"/>
      <protection hidden="1"/>
    </xf>
    <xf numFmtId="0" fontId="15" fillId="0" borderId="55" xfId="0" applyFont="1" applyBorder="1" applyAlignment="1" applyProtection="1">
      <alignment horizontal="right" vertical="center"/>
      <protection hidden="1"/>
    </xf>
    <xf numFmtId="2" fontId="15" fillId="0" borderId="57" xfId="0" applyNumberFormat="1" applyFont="1" applyBorder="1" applyAlignment="1" applyProtection="1">
      <alignment horizontal="center" vertical="center"/>
      <protection hidden="1"/>
    </xf>
    <xf numFmtId="0" fontId="17" fillId="0" borderId="22" xfId="0" applyFont="1" applyBorder="1" applyAlignment="1" applyProtection="1">
      <alignment horizontal="center"/>
      <protection hidden="1"/>
    </xf>
    <xf numFmtId="2" fontId="0" fillId="0" borderId="0" xfId="0" applyNumberFormat="1" applyAlignment="1" applyProtection="1">
      <protection hidden="1"/>
    </xf>
    <xf numFmtId="0" fontId="17" fillId="0" borderId="80" xfId="0" applyFont="1" applyBorder="1" applyAlignment="1" applyProtection="1">
      <alignment horizontal="center"/>
      <protection hidden="1"/>
    </xf>
    <xf numFmtId="0" fontId="17" fillId="0" borderId="69" xfId="0" applyFont="1" applyBorder="1" applyAlignment="1" applyProtection="1">
      <alignment vertical="center"/>
      <protection hidden="1"/>
    </xf>
    <xf numFmtId="0" fontId="17" fillId="0" borderId="82" xfId="0" applyFont="1" applyBorder="1" applyAlignment="1" applyProtection="1">
      <alignment horizontal="center"/>
      <protection hidden="1"/>
    </xf>
    <xf numFmtId="0" fontId="17" fillId="0" borderId="74" xfId="0" applyFont="1" applyBorder="1" applyAlignment="1" applyProtection="1">
      <alignment vertical="center"/>
      <protection hidden="1"/>
    </xf>
    <xf numFmtId="0" fontId="17" fillId="0" borderId="76" xfId="0" applyFont="1" applyBorder="1" applyProtection="1">
      <protection hidden="1"/>
    </xf>
    <xf numFmtId="0" fontId="17" fillId="0" borderId="14" xfId="0" applyFont="1" applyBorder="1" applyAlignment="1" applyProtection="1">
      <alignment horizontal="center" vertical="center"/>
      <protection hidden="1"/>
    </xf>
    <xf numFmtId="0" fontId="17" fillId="0" borderId="14" xfId="0" applyFont="1" applyBorder="1" applyAlignment="1" applyProtection="1">
      <alignment horizontal="right" vertical="center"/>
      <protection hidden="1"/>
    </xf>
    <xf numFmtId="0" fontId="17" fillId="0" borderId="70" xfId="0" applyFont="1" applyBorder="1" applyProtection="1">
      <protection hidden="1"/>
    </xf>
    <xf numFmtId="0" fontId="17" fillId="0" borderId="71" xfId="0" applyFont="1" applyBorder="1" applyAlignment="1" applyProtection="1">
      <alignment vertical="center"/>
      <protection hidden="1"/>
    </xf>
    <xf numFmtId="0" fontId="17" fillId="0" borderId="71" xfId="0" applyFont="1" applyBorder="1" applyAlignment="1" applyProtection="1">
      <alignment horizontal="right" vertical="center"/>
      <protection hidden="1"/>
    </xf>
    <xf numFmtId="2" fontId="17" fillId="0" borderId="1" xfId="0" applyNumberFormat="1" applyFont="1" applyBorder="1" applyAlignment="1" applyProtection="1">
      <alignment horizontal="center"/>
      <protection hidden="1"/>
    </xf>
    <xf numFmtId="2" fontId="17" fillId="0" borderId="2" xfId="0" applyNumberFormat="1" applyFont="1" applyFill="1" applyBorder="1" applyAlignment="1" applyProtection="1">
      <alignment horizontal="center"/>
      <protection hidden="1"/>
    </xf>
    <xf numFmtId="2" fontId="17" fillId="0" borderId="6" xfId="0" applyNumberFormat="1" applyFont="1" applyFill="1" applyBorder="1" applyAlignment="1" applyProtection="1">
      <alignment horizontal="center"/>
      <protection hidden="1"/>
    </xf>
    <xf numFmtId="166" fontId="17" fillId="0" borderId="71" xfId="0" applyNumberFormat="1" applyFont="1" applyFill="1" applyBorder="1" applyAlignment="1" applyProtection="1">
      <alignment vertical="center"/>
      <protection hidden="1"/>
    </xf>
    <xf numFmtId="0" fontId="17" fillId="0" borderId="17" xfId="0" applyFont="1" applyBorder="1" applyAlignment="1" applyProtection="1">
      <alignment horizontal="center"/>
      <protection hidden="1"/>
    </xf>
    <xf numFmtId="2" fontId="17" fillId="0" borderId="18" xfId="0" applyNumberFormat="1" applyFont="1" applyBorder="1" applyAlignment="1" applyProtection="1">
      <alignment horizontal="center"/>
      <protection hidden="1"/>
    </xf>
    <xf numFmtId="0" fontId="17" fillId="0" borderId="73" xfId="0" applyFont="1" applyBorder="1" applyProtection="1">
      <protection hidden="1"/>
    </xf>
    <xf numFmtId="166" fontId="17" fillId="0" borderId="74" xfId="0" applyNumberFormat="1" applyFont="1" applyFill="1" applyBorder="1" applyAlignment="1" applyProtection="1">
      <alignment vertical="center"/>
      <protection hidden="1"/>
    </xf>
    <xf numFmtId="0" fontId="0" fillId="0" borderId="79" xfId="0" applyNumberFormat="1" applyBorder="1" applyProtection="1">
      <protection hidden="1"/>
    </xf>
    <xf numFmtId="0" fontId="0" fillId="0" borderId="27" xfId="0" applyBorder="1" applyProtection="1">
      <protection hidden="1"/>
    </xf>
    <xf numFmtId="164" fontId="17" fillId="0" borderId="0" xfId="0" applyNumberFormat="1" applyFont="1" applyAlignment="1" applyProtection="1">
      <alignment horizontal="center"/>
      <protection hidden="1"/>
    </xf>
    <xf numFmtId="0" fontId="15" fillId="0" borderId="0" xfId="0" applyFont="1" applyBorder="1" applyAlignment="1" applyProtection="1">
      <alignment horizontal="center"/>
      <protection hidden="1"/>
    </xf>
    <xf numFmtId="0" fontId="21" fillId="0" borderId="0" xfId="0" applyFont="1" applyAlignment="1" applyProtection="1">
      <alignment horizontal="left"/>
      <protection hidden="1"/>
    </xf>
    <xf numFmtId="0" fontId="20" fillId="0" borderId="0" xfId="0" applyFont="1" applyAlignment="1" applyProtection="1">
      <alignment horizontal="right"/>
      <protection hidden="1"/>
    </xf>
    <xf numFmtId="0" fontId="18" fillId="0" borderId="0" xfId="0" applyFont="1" applyBorder="1" applyAlignment="1" applyProtection="1">
      <alignment horizontal="right" vertical="center"/>
      <protection hidden="1"/>
    </xf>
    <xf numFmtId="0" fontId="31" fillId="0" borderId="24" xfId="0" applyFont="1" applyBorder="1" applyProtection="1">
      <protection hidden="1"/>
    </xf>
    <xf numFmtId="168" fontId="17" fillId="0" borderId="25" xfId="0" applyNumberFormat="1" applyFont="1" applyBorder="1" applyAlignment="1" applyProtection="1">
      <alignment horizontal="right"/>
      <protection hidden="1"/>
    </xf>
    <xf numFmtId="0" fontId="17" fillId="0" borderId="60" xfId="0" applyFont="1" applyBorder="1" applyAlignment="1" applyProtection="1">
      <alignment horizontal="center" vertical="center"/>
      <protection hidden="1"/>
    </xf>
    <xf numFmtId="0" fontId="17" fillId="0" borderId="63" xfId="0" applyFont="1" applyBorder="1" applyAlignment="1" applyProtection="1">
      <alignment horizontal="right" vertical="center"/>
      <protection hidden="1"/>
    </xf>
    <xf numFmtId="0" fontId="17" fillId="0" borderId="81" xfId="0" applyFont="1" applyBorder="1" applyAlignment="1" applyProtection="1">
      <alignment horizontal="center"/>
      <protection hidden="1"/>
    </xf>
    <xf numFmtId="0" fontId="17" fillId="0" borderId="61" xfId="0" applyFont="1" applyBorder="1" applyAlignment="1" applyProtection="1">
      <alignment horizontal="center" vertical="center"/>
      <protection hidden="1"/>
    </xf>
    <xf numFmtId="0" fontId="17" fillId="0" borderId="13" xfId="0" applyFont="1" applyBorder="1" applyAlignment="1" applyProtection="1">
      <alignment horizontal="right" vertical="center"/>
      <protection hidden="1"/>
    </xf>
    <xf numFmtId="0" fontId="17" fillId="0" borderId="17"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2" fontId="17" fillId="0" borderId="70" xfId="0" applyNumberFormat="1" applyFont="1" applyBorder="1" applyProtection="1">
      <protection hidden="1"/>
    </xf>
    <xf numFmtId="0" fontId="17" fillId="0" borderId="65" xfId="0" applyFont="1" applyBorder="1" applyAlignment="1" applyProtection="1">
      <alignment horizontal="right" vertical="center"/>
      <protection hidden="1"/>
    </xf>
    <xf numFmtId="0" fontId="17" fillId="0" borderId="66" xfId="0" applyFont="1" applyBorder="1" applyAlignment="1" applyProtection="1">
      <alignment horizontal="center" vertical="center"/>
      <protection hidden="1"/>
    </xf>
    <xf numFmtId="0" fontId="17" fillId="0" borderId="70" xfId="0" applyFont="1" applyBorder="1" applyAlignment="1" applyProtection="1">
      <alignment horizontal="center" vertical="center"/>
      <protection hidden="1"/>
    </xf>
    <xf numFmtId="0" fontId="17" fillId="0" borderId="67" xfId="0" applyFont="1" applyBorder="1" applyAlignment="1" applyProtection="1">
      <alignment horizontal="right" vertical="center"/>
      <protection hidden="1"/>
    </xf>
    <xf numFmtId="0" fontId="17" fillId="0" borderId="68" xfId="0" applyFont="1" applyBorder="1" applyAlignment="1" applyProtection="1">
      <alignment horizontal="center" vertical="center"/>
      <protection hidden="1"/>
    </xf>
    <xf numFmtId="0" fontId="17" fillId="0" borderId="65" xfId="0" applyFont="1" applyBorder="1" applyAlignment="1" applyProtection="1">
      <alignment horizontal="center"/>
      <protection hidden="1"/>
    </xf>
    <xf numFmtId="0" fontId="15" fillId="0" borderId="60" xfId="0" applyFont="1" applyBorder="1" applyAlignment="1" applyProtection="1">
      <alignment horizontal="left"/>
      <protection hidden="1"/>
    </xf>
    <xf numFmtId="0" fontId="15" fillId="0" borderId="79" xfId="0" applyFont="1" applyBorder="1" applyAlignment="1" applyProtection="1">
      <alignment horizontal="center" vertical="top"/>
      <protection hidden="1"/>
    </xf>
    <xf numFmtId="0" fontId="15" fillId="0" borderId="13" xfId="0" applyFont="1" applyBorder="1" applyAlignment="1" applyProtection="1">
      <alignment horizontal="center" vertical="center"/>
      <protection hidden="1"/>
    </xf>
    <xf numFmtId="0" fontId="15" fillId="0" borderId="68" xfId="0" applyFont="1" applyBorder="1" applyAlignment="1" applyProtection="1">
      <alignment horizontal="center" vertical="center"/>
      <protection hidden="1"/>
    </xf>
    <xf numFmtId="0" fontId="15" fillId="0" borderId="79" xfId="0" applyFont="1" applyBorder="1" applyAlignment="1" applyProtection="1">
      <alignment horizontal="left"/>
      <protection hidden="1"/>
    </xf>
    <xf numFmtId="0" fontId="30" fillId="0" borderId="0" xfId="0" applyFont="1" applyBorder="1" applyAlignment="1" applyProtection="1">
      <alignment horizontal="center" vertical="center"/>
      <protection hidden="1"/>
    </xf>
    <xf numFmtId="0" fontId="30" fillId="0" borderId="66" xfId="0" applyFont="1" applyBorder="1" applyAlignment="1" applyProtection="1">
      <alignment horizontal="center" vertical="center"/>
      <protection hidden="1"/>
    </xf>
    <xf numFmtId="2" fontId="17" fillId="0" borderId="79" xfId="0" applyNumberFormat="1" applyFont="1" applyBorder="1" applyAlignment="1" applyProtection="1">
      <alignment horizontal="center" vertical="center"/>
      <protection hidden="1"/>
    </xf>
    <xf numFmtId="166" fontId="17" fillId="0" borderId="0" xfId="0" applyNumberFormat="1" applyFont="1" applyBorder="1" applyAlignment="1" applyProtection="1">
      <alignment horizontal="center" vertical="center"/>
      <protection hidden="1"/>
    </xf>
    <xf numFmtId="166" fontId="15" fillId="0" borderId="27" xfId="0" applyNumberFormat="1" applyFont="1" applyBorder="1" applyAlignment="1" applyProtection="1">
      <alignment horizontal="center" vertical="center"/>
      <protection hidden="1"/>
    </xf>
    <xf numFmtId="166" fontId="0" fillId="0" borderId="27" xfId="0" applyNumberFormat="1" applyBorder="1" applyAlignment="1" applyProtection="1">
      <alignment horizontal="center" vertical="center"/>
      <protection hidden="1"/>
    </xf>
    <xf numFmtId="1" fontId="17" fillId="0" borderId="79" xfId="0" applyNumberFormat="1" applyFont="1" applyBorder="1" applyAlignment="1" applyProtection="1">
      <alignment horizontal="center" vertical="center"/>
      <protection hidden="1"/>
    </xf>
    <xf numFmtId="166" fontId="17" fillId="0" borderId="27" xfId="0" applyNumberFormat="1" applyFont="1" applyBorder="1" applyAlignment="1" applyProtection="1">
      <alignment horizontal="center" vertical="center"/>
      <protection hidden="1"/>
    </xf>
    <xf numFmtId="166" fontId="0" fillId="0" borderId="0" xfId="0" applyNumberFormat="1" applyBorder="1" applyAlignment="1" applyProtection="1">
      <alignment horizontal="center" vertical="center"/>
      <protection hidden="1"/>
    </xf>
    <xf numFmtId="1" fontId="17" fillId="0" borderId="61" xfId="0" applyNumberFormat="1" applyFont="1" applyBorder="1" applyAlignment="1" applyProtection="1">
      <alignment horizontal="center" vertical="center"/>
      <protection hidden="1"/>
    </xf>
    <xf numFmtId="166" fontId="0" fillId="0" borderId="13" xfId="0" applyNumberFormat="1" applyBorder="1" applyAlignment="1" applyProtection="1">
      <alignment horizontal="center" vertical="center"/>
      <protection hidden="1"/>
    </xf>
    <xf numFmtId="166" fontId="0" fillId="0" borderId="68" xfId="0" applyNumberFormat="1" applyBorder="1" applyAlignment="1" applyProtection="1">
      <alignment horizontal="center" vertical="center"/>
      <protection hidden="1"/>
    </xf>
    <xf numFmtId="0" fontId="11" fillId="2" borderId="25" xfId="0" applyFont="1" applyFill="1" applyBorder="1" applyAlignment="1" applyProtection="1">
      <alignment vertical="center"/>
      <protection hidden="1"/>
    </xf>
    <xf numFmtId="166" fontId="11" fillId="2" borderId="25" xfId="0" applyNumberFormat="1" applyFont="1" applyFill="1" applyBorder="1" applyAlignment="1" applyProtection="1">
      <alignment vertical="center"/>
      <protection hidden="1"/>
    </xf>
    <xf numFmtId="0" fontId="15" fillId="2" borderId="26" xfId="0" quotePrefix="1" applyFont="1" applyFill="1" applyBorder="1" applyAlignment="1" applyProtection="1">
      <alignment horizontal="center" vertical="center"/>
      <protection hidden="1"/>
    </xf>
    <xf numFmtId="0" fontId="15" fillId="2" borderId="26" xfId="0" applyFont="1" applyFill="1" applyBorder="1" applyAlignment="1" applyProtection="1">
      <alignment vertical="center"/>
      <protection hidden="1"/>
    </xf>
    <xf numFmtId="0" fontId="15" fillId="0" borderId="0" xfId="0" applyFont="1" applyBorder="1" applyAlignment="1" applyProtection="1">
      <alignment horizontal="center"/>
      <protection hidden="1"/>
    </xf>
    <xf numFmtId="1" fontId="17" fillId="0" borderId="86" xfId="0" applyNumberFormat="1" applyFont="1" applyBorder="1" applyAlignment="1" applyProtection="1">
      <alignment vertical="center"/>
      <protection hidden="1"/>
    </xf>
    <xf numFmtId="172" fontId="17" fillId="0" borderId="32" xfId="0" applyNumberFormat="1" applyFont="1" applyBorder="1" applyAlignment="1" applyProtection="1">
      <alignment vertical="center"/>
      <protection hidden="1"/>
    </xf>
    <xf numFmtId="1" fontId="17" fillId="0" borderId="89" xfId="0" applyNumberFormat="1" applyFont="1" applyBorder="1" applyAlignment="1" applyProtection="1">
      <alignment vertical="center"/>
      <protection hidden="1"/>
    </xf>
    <xf numFmtId="0" fontId="17" fillId="0" borderId="28" xfId="0" applyFont="1" applyBorder="1" applyAlignment="1" applyProtection="1">
      <alignment horizontal="right" vertical="center"/>
      <protection hidden="1"/>
    </xf>
    <xf numFmtId="0" fontId="17" fillId="0" borderId="86" xfId="0" applyFont="1" applyBorder="1" applyAlignment="1" applyProtection="1">
      <alignment vertical="center"/>
      <protection hidden="1"/>
    </xf>
    <xf numFmtId="0" fontId="32" fillId="0" borderId="86" xfId="0" applyFont="1" applyBorder="1" applyAlignment="1" applyProtection="1">
      <alignment horizontal="left" vertical="center"/>
      <protection hidden="1"/>
    </xf>
    <xf numFmtId="0" fontId="0" fillId="0" borderId="85" xfId="0" applyBorder="1" applyAlignment="1" applyProtection="1">
      <alignment vertical="center"/>
      <protection hidden="1"/>
    </xf>
    <xf numFmtId="1" fontId="17" fillId="0" borderId="28" xfId="0" applyNumberFormat="1" applyFont="1" applyBorder="1" applyAlignment="1" applyProtection="1">
      <alignment horizontal="right" vertical="center"/>
      <protection hidden="1"/>
    </xf>
    <xf numFmtId="0" fontId="17" fillId="0" borderId="29" xfId="0" applyFont="1" applyBorder="1" applyAlignment="1" applyProtection="1">
      <alignment vertical="center"/>
      <protection hidden="1"/>
    </xf>
    <xf numFmtId="0" fontId="32" fillId="0" borderId="30" xfId="0" applyFont="1" applyBorder="1" applyAlignment="1" applyProtection="1">
      <alignment horizontal="left" vertical="center"/>
      <protection hidden="1"/>
    </xf>
    <xf numFmtId="0" fontId="17" fillId="0" borderId="31" xfId="0" applyFont="1" applyBorder="1" applyAlignment="1" applyProtection="1">
      <alignment horizontal="right" vertical="center"/>
      <protection hidden="1"/>
    </xf>
    <xf numFmtId="0" fontId="17" fillId="0" borderId="32" xfId="0" applyFont="1" applyBorder="1" applyAlignment="1" applyProtection="1">
      <alignment vertical="center"/>
      <protection hidden="1"/>
    </xf>
    <xf numFmtId="0" fontId="32" fillId="0" borderId="32" xfId="0" applyFont="1" applyBorder="1" applyAlignment="1" applyProtection="1">
      <alignment horizontal="left" vertical="center"/>
      <protection hidden="1"/>
    </xf>
    <xf numFmtId="0" fontId="0" fillId="0" borderId="33" xfId="0" applyBorder="1" applyAlignment="1" applyProtection="1">
      <alignment vertical="center"/>
      <protection hidden="1"/>
    </xf>
    <xf numFmtId="0" fontId="32" fillId="0" borderId="33" xfId="0" applyFont="1" applyBorder="1" applyAlignment="1" applyProtection="1">
      <alignment horizontal="left" vertical="center"/>
      <protection hidden="1"/>
    </xf>
    <xf numFmtId="172" fontId="17" fillId="0" borderId="31" xfId="0" applyNumberFormat="1" applyFont="1" applyBorder="1" applyAlignment="1" applyProtection="1">
      <alignment horizontal="right" vertical="center"/>
      <protection hidden="1"/>
    </xf>
    <xf numFmtId="0" fontId="17" fillId="0" borderId="87" xfId="0" applyFont="1" applyBorder="1" applyAlignment="1" applyProtection="1">
      <alignment horizontal="right" vertical="center"/>
      <protection hidden="1"/>
    </xf>
    <xf numFmtId="0" fontId="17" fillId="0" borderId="89" xfId="0" applyFont="1" applyBorder="1" applyAlignment="1" applyProtection="1">
      <alignment vertical="center"/>
      <protection hidden="1"/>
    </xf>
    <xf numFmtId="0" fontId="32" fillId="0" borderId="89" xfId="0" applyFont="1" applyBorder="1" applyAlignment="1" applyProtection="1">
      <alignment horizontal="left" vertical="center"/>
      <protection hidden="1"/>
    </xf>
    <xf numFmtId="0" fontId="0" fillId="0" borderId="88" xfId="0" applyBorder="1" applyAlignment="1" applyProtection="1">
      <alignment vertical="center"/>
      <protection hidden="1"/>
    </xf>
    <xf numFmtId="1" fontId="17" fillId="0" borderId="87" xfId="0" applyNumberFormat="1" applyFont="1" applyBorder="1" applyAlignment="1" applyProtection="1">
      <alignment horizontal="right" vertical="center"/>
      <protection hidden="1"/>
    </xf>
    <xf numFmtId="0" fontId="32" fillId="0" borderId="88" xfId="0" applyFont="1" applyBorder="1" applyAlignment="1" applyProtection="1">
      <alignment horizontal="left" vertical="center"/>
      <protection hidden="1"/>
    </xf>
    <xf numFmtId="0" fontId="17" fillId="0" borderId="25" xfId="0" applyFont="1" applyBorder="1" applyAlignment="1" applyProtection="1">
      <alignment horizontal="right" vertical="center"/>
      <protection hidden="1"/>
    </xf>
    <xf numFmtId="0" fontId="0" fillId="0" borderId="94" xfId="0" applyBorder="1" applyAlignment="1" applyProtection="1">
      <alignment horizontal="center"/>
      <protection hidden="1"/>
    </xf>
    <xf numFmtId="0" fontId="18" fillId="0" borderId="23" xfId="0" applyFont="1" applyBorder="1" applyAlignment="1" applyProtection="1">
      <protection hidden="1"/>
    </xf>
    <xf numFmtId="0" fontId="33" fillId="0" borderId="25" xfId="0" applyFont="1" applyBorder="1" applyAlignment="1" applyProtection="1">
      <alignment horizontal="right" vertical="center"/>
      <protection hidden="1"/>
    </xf>
    <xf numFmtId="0" fontId="17" fillId="2" borderId="95" xfId="0" applyFont="1" applyFill="1" applyBorder="1" applyAlignment="1" applyProtection="1">
      <alignment horizontal="center" vertical="center"/>
      <protection locked="0"/>
    </xf>
    <xf numFmtId="0" fontId="20" fillId="0" borderId="0" xfId="0" applyFont="1" applyAlignment="1" applyProtection="1">
      <alignment vertical="center"/>
      <protection hidden="1"/>
    </xf>
    <xf numFmtId="0" fontId="15" fillId="0" borderId="65" xfId="0" applyFont="1" applyBorder="1" applyAlignment="1" applyProtection="1">
      <alignment horizontal="center"/>
      <protection hidden="1"/>
    </xf>
    <xf numFmtId="169" fontId="17" fillId="0" borderId="0" xfId="0" applyNumberFormat="1" applyFont="1" applyBorder="1" applyAlignment="1" applyProtection="1">
      <alignment horizontal="center"/>
      <protection hidden="1"/>
    </xf>
    <xf numFmtId="2" fontId="17" fillId="0" borderId="0" xfId="0" applyNumberFormat="1" applyFont="1" applyBorder="1" applyAlignment="1" applyProtection="1">
      <alignment horizontal="center"/>
      <protection hidden="1"/>
    </xf>
    <xf numFmtId="11" fontId="17" fillId="0" borderId="0" xfId="0" applyNumberFormat="1" applyFont="1" applyBorder="1" applyAlignment="1" applyProtection="1">
      <alignment horizontal="center"/>
      <protection hidden="1"/>
    </xf>
    <xf numFmtId="169" fontId="25" fillId="0" borderId="0" xfId="0" applyNumberFormat="1" applyFont="1" applyBorder="1" applyAlignment="1" applyProtection="1">
      <alignment horizontal="center"/>
      <protection hidden="1"/>
    </xf>
    <xf numFmtId="0" fontId="25" fillId="0" borderId="0" xfId="0" applyFont="1" applyBorder="1" applyAlignment="1" applyProtection="1">
      <alignment horizontal="center"/>
      <protection hidden="1"/>
    </xf>
    <xf numFmtId="2" fontId="25" fillId="0" borderId="0" xfId="0"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0" fontId="27" fillId="0" borderId="1" xfId="0" applyFont="1" applyBorder="1" applyAlignment="1" applyProtection="1">
      <alignment horizontal="center"/>
      <protection hidden="1"/>
    </xf>
    <xf numFmtId="0" fontId="15" fillId="0" borderId="3" xfId="0" applyFont="1" applyBorder="1" applyAlignment="1" applyProtection="1">
      <alignment horizontal="center"/>
      <protection hidden="1"/>
    </xf>
    <xf numFmtId="0" fontId="17" fillId="0" borderId="5" xfId="0" applyFont="1" applyBorder="1" applyAlignment="1" applyProtection="1">
      <alignment horizontal="center" vertical="center"/>
      <protection hidden="1"/>
    </xf>
    <xf numFmtId="0" fontId="17" fillId="0" borderId="96" xfId="0" applyFont="1" applyBorder="1" applyAlignment="1" applyProtection="1">
      <alignment horizontal="center"/>
      <protection hidden="1"/>
    </xf>
    <xf numFmtId="0" fontId="17" fillId="0" borderId="81" xfId="0" applyFont="1" applyBorder="1" applyProtection="1">
      <protection hidden="1"/>
    </xf>
    <xf numFmtId="0" fontId="17" fillId="0" borderId="62" xfId="0"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4" xfId="0" applyFont="1" applyBorder="1" applyAlignment="1" applyProtection="1">
      <alignment vertical="center"/>
      <protection hidden="1"/>
    </xf>
    <xf numFmtId="0" fontId="35" fillId="0" borderId="37" xfId="0" applyFont="1" applyBorder="1" applyAlignment="1" applyProtection="1">
      <alignment horizontal="center" vertical="center"/>
      <protection hidden="1"/>
    </xf>
    <xf numFmtId="0" fontId="8" fillId="0" borderId="53"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166" fontId="0" fillId="0" borderId="0" xfId="0" applyNumberFormat="1" applyProtection="1">
      <protection hidden="1"/>
    </xf>
    <xf numFmtId="165" fontId="0" fillId="0" borderId="0" xfId="0" applyNumberFormat="1" applyProtection="1">
      <protection hidden="1"/>
    </xf>
    <xf numFmtId="0" fontId="8" fillId="0" borderId="83" xfId="0" applyFont="1" applyBorder="1" applyAlignment="1" applyProtection="1">
      <alignment horizontal="center" vertical="center"/>
      <protection hidden="1"/>
    </xf>
    <xf numFmtId="0" fontId="8" fillId="0" borderId="53" xfId="0" applyFont="1" applyBorder="1" applyAlignment="1" applyProtection="1">
      <alignment horizontal="center"/>
      <protection hidden="1"/>
    </xf>
    <xf numFmtId="172" fontId="8" fillId="0" borderId="53" xfId="0" applyNumberFormat="1" applyFont="1" applyBorder="1" applyAlignment="1" applyProtection="1">
      <alignment horizontal="center"/>
      <protection hidden="1"/>
    </xf>
    <xf numFmtId="0" fontId="8" fillId="0" borderId="56" xfId="0" applyFont="1" applyBorder="1" applyAlignment="1" applyProtection="1">
      <alignment horizontal="center"/>
      <protection hidden="1"/>
    </xf>
    <xf numFmtId="172" fontId="8" fillId="0" borderId="56" xfId="0" applyNumberFormat="1" applyFont="1" applyBorder="1" applyAlignment="1" applyProtection="1">
      <alignment horizontal="center"/>
      <protection hidden="1"/>
    </xf>
    <xf numFmtId="0" fontId="17" fillId="0" borderId="6" xfId="0" applyFont="1" applyBorder="1" applyAlignment="1" applyProtection="1">
      <alignment horizontal="center" vertical="center"/>
      <protection hidden="1"/>
    </xf>
    <xf numFmtId="0" fontId="17" fillId="0" borderId="6" xfId="0"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2" fontId="17" fillId="0" borderId="2" xfId="0" applyNumberFormat="1"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2" fontId="17" fillId="0" borderId="4" xfId="0" applyNumberFormat="1" applyFont="1" applyBorder="1" applyAlignment="1" applyProtection="1">
      <alignment horizontal="center" vertical="center"/>
      <protection hidden="1"/>
    </xf>
    <xf numFmtId="165" fontId="17" fillId="0" borderId="3" xfId="0" applyNumberFormat="1" applyFont="1" applyBorder="1" applyAlignment="1" applyProtection="1">
      <alignment horizontal="center" vertical="center"/>
      <protection hidden="1"/>
    </xf>
    <xf numFmtId="167" fontId="17" fillId="0" borderId="4" xfId="0" applyNumberFormat="1" applyFont="1" applyBorder="1" applyAlignment="1" applyProtection="1">
      <alignment horizontal="center" vertical="center"/>
      <protection hidden="1"/>
    </xf>
    <xf numFmtId="167" fontId="17" fillId="0" borderId="6" xfId="0" applyNumberFormat="1" applyFont="1" applyBorder="1" applyAlignment="1" applyProtection="1">
      <alignment horizontal="center" vertical="center"/>
      <protection hidden="1"/>
    </xf>
    <xf numFmtId="167" fontId="17" fillId="0" borderId="22" xfId="0" applyNumberFormat="1" applyFont="1" applyBorder="1" applyAlignment="1" applyProtection="1">
      <alignment horizontal="center"/>
      <protection hidden="1"/>
    </xf>
    <xf numFmtId="167" fontId="17" fillId="0" borderId="16" xfId="0" applyNumberFormat="1" applyFont="1" applyBorder="1" applyAlignment="1" applyProtection="1">
      <alignment horizontal="center"/>
      <protection hidden="1"/>
    </xf>
    <xf numFmtId="1" fontId="17" fillId="0" borderId="2" xfId="0" applyNumberFormat="1" applyFont="1" applyBorder="1" applyAlignment="1" applyProtection="1">
      <alignment horizontal="center" vertical="center"/>
      <protection hidden="1"/>
    </xf>
    <xf numFmtId="0" fontId="38" fillId="0" borderId="92" xfId="0" applyFont="1" applyBorder="1" applyAlignment="1" applyProtection="1">
      <alignment horizontal="center" vertical="center"/>
      <protection hidden="1"/>
    </xf>
    <xf numFmtId="0" fontId="38" fillId="0" borderId="93" xfId="0" applyFont="1" applyBorder="1" applyAlignment="1" applyProtection="1">
      <alignment horizontal="center" vertical="center"/>
      <protection hidden="1"/>
    </xf>
    <xf numFmtId="167" fontId="17" fillId="0" borderId="2" xfId="0" applyNumberFormat="1" applyFont="1" applyBorder="1" applyAlignment="1" applyProtection="1">
      <alignment horizontal="center" vertical="center"/>
      <protection hidden="1"/>
    </xf>
    <xf numFmtId="0" fontId="3" fillId="0" borderId="0" xfId="0" applyFont="1" applyBorder="1" applyProtection="1">
      <protection hidden="1"/>
    </xf>
    <xf numFmtId="0" fontId="15" fillId="0" borderId="0" xfId="0" applyFont="1" applyFill="1" applyBorder="1" applyProtection="1">
      <protection hidden="1"/>
    </xf>
    <xf numFmtId="0" fontId="17" fillId="0" borderId="0" xfId="0" applyFont="1" applyFill="1" applyBorder="1" applyProtection="1">
      <protection hidden="1"/>
    </xf>
    <xf numFmtId="170" fontId="15" fillId="0" borderId="0" xfId="0" applyNumberFormat="1" applyFont="1" applyFill="1" applyBorder="1" applyProtection="1">
      <protection hidden="1"/>
    </xf>
    <xf numFmtId="164" fontId="0" fillId="0" borderId="0" xfId="0" applyNumberFormat="1" applyFill="1" applyBorder="1" applyProtection="1">
      <protection hidden="1"/>
    </xf>
    <xf numFmtId="166" fontId="17" fillId="0" borderId="0" xfId="0" applyNumberFormat="1" applyFont="1" applyFill="1" applyBorder="1" applyProtection="1">
      <protection hidden="1"/>
    </xf>
    <xf numFmtId="164" fontId="17" fillId="0" borderId="0" xfId="0" applyNumberFormat="1" applyFont="1" applyFill="1" applyBorder="1" applyProtection="1">
      <protection hidden="1"/>
    </xf>
    <xf numFmtId="164" fontId="15" fillId="0" borderId="0" xfId="0" applyNumberFormat="1" applyFont="1" applyFill="1" applyBorder="1" applyAlignment="1" applyProtection="1">
      <alignment horizontal="right"/>
      <protection hidden="1"/>
    </xf>
    <xf numFmtId="164" fontId="15" fillId="0" borderId="0" xfId="0" applyNumberFormat="1" applyFont="1" applyFill="1" applyBorder="1" applyAlignment="1" applyProtection="1">
      <alignment horizontal="center"/>
      <protection hidden="1"/>
    </xf>
    <xf numFmtId="164" fontId="15" fillId="0" borderId="0" xfId="0" applyNumberFormat="1" applyFont="1" applyFill="1" applyBorder="1" applyProtection="1">
      <protection hidden="1"/>
    </xf>
    <xf numFmtId="164" fontId="17" fillId="0" borderId="0" xfId="0" applyNumberFormat="1" applyFont="1" applyFill="1" applyBorder="1" applyAlignment="1" applyProtection="1">
      <alignment horizontal="center"/>
      <protection hidden="1"/>
    </xf>
    <xf numFmtId="166" fontId="17" fillId="0" borderId="0" xfId="0" applyNumberFormat="1" applyFont="1" applyFill="1" applyBorder="1" applyAlignment="1" applyProtection="1">
      <alignment horizontal="center"/>
      <protection hidden="1"/>
    </xf>
    <xf numFmtId="0" fontId="3" fillId="0" borderId="0" xfId="0" applyFont="1" applyFill="1" applyBorder="1" applyProtection="1">
      <protection hidden="1"/>
    </xf>
    <xf numFmtId="0" fontId="8" fillId="0" borderId="0" xfId="0" applyFont="1" applyFill="1" applyBorder="1" applyProtection="1">
      <protection hidden="1"/>
    </xf>
    <xf numFmtId="2" fontId="17" fillId="0" borderId="0" xfId="0" applyNumberFormat="1" applyFont="1" applyFill="1" applyBorder="1" applyProtection="1">
      <protection hidden="1"/>
    </xf>
    <xf numFmtId="0" fontId="17" fillId="0" borderId="52" xfId="0" applyFont="1" applyBorder="1" applyAlignment="1" applyProtection="1">
      <alignment horizontal="right"/>
      <protection hidden="1"/>
    </xf>
    <xf numFmtId="0" fontId="17" fillId="0" borderId="55" xfId="0" applyFont="1" applyBorder="1" applyAlignment="1" applyProtection="1">
      <alignment horizontal="right"/>
      <protection hidden="1"/>
    </xf>
    <xf numFmtId="2" fontId="17" fillId="0" borderId="57" xfId="0" applyNumberFormat="1" applyFont="1" applyBorder="1" applyAlignment="1" applyProtection="1">
      <alignment horizontal="center"/>
      <protection hidden="1"/>
    </xf>
    <xf numFmtId="0" fontId="17" fillId="0" borderId="4" xfId="0" applyFont="1" applyBorder="1" applyAlignment="1" applyProtection="1">
      <alignment horizontal="center"/>
      <protection hidden="1"/>
    </xf>
    <xf numFmtId="0" fontId="17" fillId="0" borderId="10" xfId="0" applyFont="1" applyBorder="1" applyAlignment="1" applyProtection="1">
      <alignment horizontal="center"/>
      <protection hidden="1"/>
    </xf>
    <xf numFmtId="0" fontId="17" fillId="0" borderId="2" xfId="0" applyFont="1" applyBorder="1" applyAlignment="1" applyProtection="1">
      <alignment horizontal="center"/>
      <protection hidden="1"/>
    </xf>
    <xf numFmtId="1" fontId="32" fillId="0" borderId="94" xfId="0" applyNumberFormat="1" applyFont="1" applyBorder="1" applyAlignment="1" applyProtection="1">
      <alignment horizontal="right" vertical="center"/>
      <protection hidden="1"/>
    </xf>
    <xf numFmtId="2" fontId="11" fillId="0" borderId="94" xfId="0" applyNumberFormat="1" applyFont="1" applyFill="1" applyBorder="1" applyAlignment="1" applyProtection="1">
      <alignment vertical="center"/>
      <protection hidden="1"/>
    </xf>
    <xf numFmtId="2" fontId="32" fillId="0" borderId="94" xfId="0" applyNumberFormat="1" applyFont="1" applyBorder="1" applyAlignment="1" applyProtection="1">
      <alignment horizontal="right" vertical="center"/>
      <protection hidden="1"/>
    </xf>
    <xf numFmtId="0" fontId="11" fillId="0" borderId="94" xfId="0" applyFont="1" applyBorder="1" applyAlignment="1" applyProtection="1">
      <alignment horizontal="left" vertical="center"/>
      <protection hidden="1"/>
    </xf>
    <xf numFmtId="173" fontId="32" fillId="0" borderId="94" xfId="0" applyNumberFormat="1" applyFont="1" applyBorder="1" applyAlignment="1" applyProtection="1">
      <alignment horizontal="right" vertical="center"/>
      <protection hidden="1"/>
    </xf>
    <xf numFmtId="0" fontId="11" fillId="0" borderId="94" xfId="0" applyFont="1" applyBorder="1" applyAlignment="1" applyProtection="1">
      <alignment vertical="center"/>
      <protection hidden="1"/>
    </xf>
    <xf numFmtId="2" fontId="0" fillId="0" borderId="94" xfId="0" applyNumberFormat="1" applyBorder="1" applyProtection="1">
      <protection hidden="1"/>
    </xf>
    <xf numFmtId="2" fontId="17" fillId="0" borderId="0" xfId="0" applyNumberFormat="1" applyFont="1" applyAlignment="1" applyProtection="1">
      <alignment horizontal="center"/>
      <protection hidden="1"/>
    </xf>
    <xf numFmtId="2" fontId="17" fillId="0" borderId="58" xfId="0" applyNumberFormat="1" applyFont="1" applyBorder="1" applyAlignment="1" applyProtection="1">
      <alignment horizontal="center" vertical="center"/>
      <protection hidden="1"/>
    </xf>
    <xf numFmtId="2" fontId="17" fillId="0" borderId="59" xfId="0" applyNumberFormat="1" applyFont="1" applyBorder="1" applyAlignment="1" applyProtection="1">
      <alignment horizontal="center" vertical="center"/>
      <protection hidden="1"/>
    </xf>
    <xf numFmtId="2" fontId="17" fillId="0" borderId="103" xfId="0" applyNumberFormat="1" applyFont="1" applyBorder="1" applyAlignment="1" applyProtection="1">
      <alignment horizontal="center"/>
      <protection hidden="1"/>
    </xf>
    <xf numFmtId="2" fontId="17" fillId="0" borderId="104" xfId="0" applyNumberFormat="1" applyFont="1" applyBorder="1" applyAlignment="1" applyProtection="1">
      <alignment horizontal="center" vertical="center"/>
      <protection hidden="1"/>
    </xf>
    <xf numFmtId="2" fontId="17" fillId="0" borderId="70" xfId="0" applyNumberFormat="1" applyFont="1" applyBorder="1" applyAlignment="1" applyProtection="1">
      <alignment horizontal="center"/>
      <protection hidden="1"/>
    </xf>
    <xf numFmtId="0" fontId="15" fillId="0" borderId="0" xfId="0" applyFont="1" applyBorder="1" applyAlignment="1" applyProtection="1">
      <alignment horizontal="right" vertical="center"/>
      <protection hidden="1"/>
    </xf>
    <xf numFmtId="164" fontId="3" fillId="0" borderId="0" xfId="0" applyNumberFormat="1" applyFont="1" applyProtection="1">
      <protection hidden="1"/>
    </xf>
    <xf numFmtId="0" fontId="15" fillId="0" borderId="45" xfId="0" applyFont="1" applyBorder="1" applyProtection="1">
      <protection hidden="1"/>
    </xf>
    <xf numFmtId="174" fontId="15" fillId="0" borderId="45" xfId="0" applyNumberFormat="1" applyFont="1" applyBorder="1" applyProtection="1">
      <protection hidden="1"/>
    </xf>
    <xf numFmtId="174" fontId="15" fillId="0" borderId="48" xfId="0" applyNumberFormat="1" applyFont="1" applyBorder="1" applyProtection="1">
      <protection hidden="1"/>
    </xf>
    <xf numFmtId="0" fontId="0" fillId="0" borderId="105" xfId="0" applyBorder="1" applyProtection="1">
      <protection hidden="1"/>
    </xf>
    <xf numFmtId="0" fontId="0" fillId="0" borderId="105" xfId="0" applyBorder="1" applyAlignment="1" applyProtection="1">
      <alignment horizontal="right"/>
      <protection hidden="1"/>
    </xf>
    <xf numFmtId="175" fontId="0" fillId="0" borderId="105" xfId="0" applyNumberFormat="1" applyBorder="1" applyAlignment="1" applyProtection="1">
      <alignment horizontal="center" vertical="center"/>
      <protection hidden="1"/>
    </xf>
    <xf numFmtId="0" fontId="0" fillId="0" borderId="0" xfId="0" applyFill="1" applyProtection="1">
      <protection hidden="1"/>
    </xf>
    <xf numFmtId="0" fontId="0" fillId="0" borderId="0" xfId="0" applyFill="1" applyAlignment="1" applyProtection="1">
      <alignment horizontal="center"/>
      <protection hidden="1"/>
    </xf>
    <xf numFmtId="170" fontId="0" fillId="0" borderId="0" xfId="0" applyNumberFormat="1" applyFill="1" applyAlignment="1" applyProtection="1">
      <alignment horizontal="center" vertical="center"/>
      <protection hidden="1"/>
    </xf>
    <xf numFmtId="0" fontId="41" fillId="0" borderId="0" xfId="0"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42" fillId="0" borderId="106" xfId="0" applyFont="1" applyFill="1" applyBorder="1" applyAlignment="1" applyProtection="1">
      <alignment horizontal="center"/>
      <protection hidden="1"/>
    </xf>
    <xf numFmtId="0" fontId="43" fillId="0" borderId="107" xfId="0" applyFont="1" applyFill="1" applyBorder="1" applyAlignment="1" applyProtection="1">
      <alignment horizontal="center"/>
      <protection hidden="1"/>
    </xf>
    <xf numFmtId="0" fontId="45" fillId="0" borderId="107" xfId="0" applyFont="1" applyFill="1" applyBorder="1" applyAlignment="1" applyProtection="1">
      <alignment horizontal="center"/>
      <protection hidden="1"/>
    </xf>
    <xf numFmtId="0" fontId="46" fillId="0" borderId="107" xfId="0" applyFont="1" applyFill="1" applyBorder="1" applyAlignment="1" applyProtection="1">
      <alignment horizontal="center"/>
      <protection hidden="1"/>
    </xf>
    <xf numFmtId="0" fontId="47" fillId="0" borderId="108" xfId="0" applyFont="1" applyFill="1" applyBorder="1" applyAlignment="1" applyProtection="1">
      <alignment horizontal="center"/>
      <protection hidden="1"/>
    </xf>
    <xf numFmtId="176" fontId="15" fillId="2" borderId="109" xfId="0" applyNumberFormat="1" applyFont="1" applyFill="1" applyBorder="1" applyAlignment="1" applyProtection="1">
      <alignment horizontal="center"/>
      <protection hidden="1"/>
    </xf>
    <xf numFmtId="2" fontId="0" fillId="0" borderId="110" xfId="0" applyNumberFormat="1" applyFont="1" applyBorder="1" applyAlignment="1" applyProtection="1">
      <alignment horizontal="center"/>
      <protection hidden="1"/>
    </xf>
    <xf numFmtId="2" fontId="48" fillId="0" borderId="110" xfId="0" applyNumberFormat="1" applyFont="1" applyFill="1" applyBorder="1" applyAlignment="1" applyProtection="1">
      <alignment horizontal="center"/>
      <protection hidden="1"/>
    </xf>
    <xf numFmtId="0" fontId="0" fillId="0" borderId="111" xfId="0" applyFill="1" applyBorder="1" applyProtection="1">
      <protection hidden="1"/>
    </xf>
    <xf numFmtId="176" fontId="17" fillId="2" borderId="112" xfId="0" applyNumberFormat="1" applyFont="1" applyFill="1" applyBorder="1" applyAlignment="1" applyProtection="1">
      <alignment horizontal="center"/>
      <protection hidden="1"/>
    </xf>
    <xf numFmtId="2" fontId="17" fillId="0" borderId="113" xfId="0" applyNumberFormat="1" applyFont="1" applyBorder="1" applyAlignment="1" applyProtection="1">
      <alignment horizontal="center"/>
      <protection hidden="1"/>
    </xf>
    <xf numFmtId="2" fontId="49" fillId="0" borderId="113" xfId="0" applyNumberFormat="1" applyFont="1" applyFill="1" applyBorder="1" applyAlignment="1" applyProtection="1">
      <alignment horizontal="center"/>
      <protection hidden="1"/>
    </xf>
    <xf numFmtId="0" fontId="0" fillId="0" borderId="114" xfId="0" applyFill="1" applyBorder="1" applyProtection="1">
      <protection hidden="1"/>
    </xf>
    <xf numFmtId="2" fontId="17" fillId="2" borderId="113" xfId="0" applyNumberFormat="1" applyFont="1" applyFill="1" applyBorder="1" applyAlignment="1" applyProtection="1">
      <alignment horizontal="center"/>
      <protection hidden="1"/>
    </xf>
    <xf numFmtId="2" fontId="49" fillId="2" borderId="113" xfId="0" applyNumberFormat="1" applyFont="1" applyFill="1" applyBorder="1" applyAlignment="1" applyProtection="1">
      <alignment horizontal="center"/>
      <protection hidden="1"/>
    </xf>
    <xf numFmtId="0" fontId="0" fillId="0" borderId="115" xfId="0" applyFill="1" applyBorder="1" applyProtection="1">
      <protection hidden="1"/>
    </xf>
    <xf numFmtId="176" fontId="17" fillId="2" borderId="109" xfId="0" applyNumberFormat="1" applyFont="1" applyFill="1" applyBorder="1" applyAlignment="1" applyProtection="1">
      <alignment horizontal="center"/>
      <protection hidden="1"/>
    </xf>
    <xf numFmtId="170" fontId="17" fillId="0" borderId="110" xfId="0" applyNumberFormat="1" applyFont="1" applyBorder="1" applyAlignment="1" applyProtection="1">
      <alignment horizontal="center"/>
      <protection hidden="1"/>
    </xf>
    <xf numFmtId="0" fontId="17" fillId="0" borderId="110" xfId="0" applyFont="1" applyBorder="1" applyAlignment="1" applyProtection="1">
      <alignment horizontal="center"/>
      <protection hidden="1"/>
    </xf>
    <xf numFmtId="2" fontId="17" fillId="0" borderId="110" xfId="0" applyNumberFormat="1" applyFont="1" applyBorder="1" applyAlignment="1" applyProtection="1">
      <alignment horizontal="center"/>
      <protection hidden="1"/>
    </xf>
    <xf numFmtId="170" fontId="17" fillId="0" borderId="110" xfId="0" applyNumberFormat="1" applyFont="1" applyFill="1" applyBorder="1" applyAlignment="1" applyProtection="1">
      <alignment horizontal="center"/>
      <protection hidden="1"/>
    </xf>
    <xf numFmtId="2" fontId="24" fillId="0" borderId="111" xfId="0" applyNumberFormat="1" applyFont="1" applyFill="1" applyBorder="1" applyAlignment="1" applyProtection="1">
      <alignment horizontal="center"/>
      <protection hidden="1"/>
    </xf>
    <xf numFmtId="176" fontId="17" fillId="2" borderId="116" xfId="0" applyNumberFormat="1" applyFont="1" applyFill="1" applyBorder="1" applyAlignment="1" applyProtection="1">
      <alignment horizontal="center"/>
      <protection hidden="1"/>
    </xf>
    <xf numFmtId="0" fontId="17" fillId="0" borderId="117" xfId="0" applyFont="1" applyBorder="1" applyAlignment="1" applyProtection="1">
      <alignment horizontal="center"/>
      <protection hidden="1"/>
    </xf>
    <xf numFmtId="2" fontId="17" fillId="0" borderId="117" xfId="0" applyNumberFormat="1" applyFont="1" applyBorder="1" applyAlignment="1" applyProtection="1">
      <alignment horizontal="center"/>
      <protection hidden="1"/>
    </xf>
    <xf numFmtId="0" fontId="17" fillId="0" borderId="117" xfId="0" applyFont="1" applyFill="1" applyBorder="1" applyAlignment="1" applyProtection="1">
      <alignment horizontal="center"/>
      <protection hidden="1"/>
    </xf>
    <xf numFmtId="2" fontId="24" fillId="0" borderId="118" xfId="0" applyNumberFormat="1" applyFont="1" applyFill="1" applyBorder="1" applyAlignment="1" applyProtection="1">
      <alignment horizontal="center"/>
      <protection hidden="1"/>
    </xf>
    <xf numFmtId="0" fontId="15" fillId="0" borderId="51"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8" fillId="0" borderId="49" xfId="0" applyFont="1" applyBorder="1" applyAlignment="1" applyProtection="1">
      <alignment horizontal="right" vertical="center"/>
      <protection hidden="1"/>
    </xf>
    <xf numFmtId="0" fontId="28" fillId="0" borderId="55" xfId="0" applyFont="1" applyBorder="1" applyAlignment="1" applyProtection="1">
      <alignment horizontal="right" vertical="center"/>
      <protection hidden="1"/>
    </xf>
    <xf numFmtId="174" fontId="15" fillId="0" borderId="56" xfId="0" applyNumberFormat="1" applyFont="1" applyBorder="1" applyAlignment="1" applyProtection="1">
      <alignment vertical="center"/>
      <protection hidden="1"/>
    </xf>
    <xf numFmtId="174" fontId="15" fillId="0" borderId="53" xfId="0" applyNumberFormat="1" applyFont="1" applyBorder="1" applyAlignment="1" applyProtection="1">
      <alignment horizontal="center"/>
      <protection hidden="1"/>
    </xf>
    <xf numFmtId="174" fontId="15" fillId="0" borderId="56" xfId="0" applyNumberFormat="1" applyFont="1" applyBorder="1" applyAlignment="1" applyProtection="1">
      <alignment horizontal="center" vertical="center"/>
      <protection hidden="1"/>
    </xf>
    <xf numFmtId="174" fontId="15" fillId="0" borderId="57" xfId="0" applyNumberFormat="1" applyFont="1" applyBorder="1" applyAlignment="1" applyProtection="1">
      <alignment horizontal="center" vertical="center"/>
      <protection hidden="1"/>
    </xf>
    <xf numFmtId="174" fontId="15" fillId="0" borderId="50" xfId="0" applyNumberFormat="1" applyFont="1" applyBorder="1" applyProtection="1">
      <protection hidden="1"/>
    </xf>
    <xf numFmtId="2" fontId="15" fillId="0" borderId="119" xfId="0" applyNumberFormat="1" applyFont="1" applyBorder="1" applyAlignment="1" applyProtection="1">
      <alignment horizontal="center"/>
      <protection hidden="1"/>
    </xf>
    <xf numFmtId="0" fontId="15" fillId="0" borderId="120" xfId="0" applyFont="1" applyBorder="1" applyAlignment="1" applyProtection="1">
      <alignment horizontal="center"/>
      <protection hidden="1"/>
    </xf>
    <xf numFmtId="167" fontId="15" fillId="0" borderId="120" xfId="0" applyNumberFormat="1" applyFont="1" applyBorder="1" applyAlignment="1" applyProtection="1">
      <alignment horizontal="center"/>
      <protection hidden="1"/>
    </xf>
    <xf numFmtId="164" fontId="15" fillId="0" borderId="121" xfId="0" applyNumberFormat="1" applyFont="1" applyBorder="1" applyAlignment="1" applyProtection="1">
      <alignment horizontal="center"/>
      <protection hidden="1"/>
    </xf>
    <xf numFmtId="164" fontId="15" fillId="0" borderId="49" xfId="0" applyNumberFormat="1" applyFont="1" applyBorder="1" applyAlignment="1" applyProtection="1">
      <alignment horizontal="center"/>
      <protection hidden="1"/>
    </xf>
    <xf numFmtId="174" fontId="15" fillId="0" borderId="50" xfId="0" applyNumberFormat="1" applyFont="1" applyBorder="1" applyAlignment="1" applyProtection="1">
      <alignment horizontal="center"/>
      <protection hidden="1"/>
    </xf>
    <xf numFmtId="174" fontId="15" fillId="0" borderId="50" xfId="0" applyNumberFormat="1" applyFont="1" applyBorder="1" applyAlignment="1" applyProtection="1">
      <alignment horizontal="center" vertical="center"/>
      <protection hidden="1"/>
    </xf>
    <xf numFmtId="174" fontId="15" fillId="0" borderId="51" xfId="0" applyNumberFormat="1" applyFont="1" applyBorder="1" applyAlignment="1" applyProtection="1">
      <alignment horizontal="center" vertical="center"/>
      <protection hidden="1"/>
    </xf>
    <xf numFmtId="174" fontId="15" fillId="0" borderId="37" xfId="0" applyNumberFormat="1" applyFont="1" applyFill="1" applyBorder="1" applyAlignment="1" applyProtection="1">
      <alignment horizontal="center" vertical="center"/>
      <protection hidden="1"/>
    </xf>
    <xf numFmtId="177" fontId="15" fillId="0" borderId="56" xfId="0" applyNumberFormat="1" applyFont="1" applyBorder="1" applyAlignment="1" applyProtection="1">
      <alignment vertical="center"/>
      <protection hidden="1"/>
    </xf>
    <xf numFmtId="178" fontId="15" fillId="0" borderId="50" xfId="0" applyNumberFormat="1" applyFont="1" applyBorder="1" applyAlignment="1" applyProtection="1">
      <alignment vertical="center"/>
      <protection hidden="1"/>
    </xf>
    <xf numFmtId="179" fontId="15" fillId="0" borderId="50" xfId="0" applyNumberFormat="1" applyFont="1" applyBorder="1" applyAlignment="1" applyProtection="1">
      <alignment vertical="center"/>
      <protection hidden="1"/>
    </xf>
    <xf numFmtId="179" fontId="15" fillId="0" borderId="56" xfId="0" applyNumberFormat="1" applyFont="1" applyBorder="1" applyAlignment="1" applyProtection="1">
      <alignment vertical="center"/>
      <protection hidden="1"/>
    </xf>
    <xf numFmtId="0" fontId="0" fillId="0" borderId="24" xfId="0" applyBorder="1" applyProtection="1">
      <protection hidden="1"/>
    </xf>
    <xf numFmtId="2" fontId="0" fillId="0" borderId="25" xfId="0" applyNumberFormat="1" applyBorder="1" applyAlignment="1" applyProtection="1">
      <protection hidden="1"/>
    </xf>
    <xf numFmtId="0" fontId="26" fillId="0" borderId="0" xfId="0" applyFont="1" applyFill="1" applyBorder="1" applyProtection="1">
      <protection hidden="1"/>
    </xf>
    <xf numFmtId="0" fontId="17" fillId="0" borderId="36" xfId="0" applyFont="1" applyFill="1" applyBorder="1" applyAlignment="1" applyProtection="1">
      <alignment horizontal="right" vertical="center"/>
      <protection hidden="1"/>
    </xf>
    <xf numFmtId="167" fontId="17" fillId="0" borderId="100" xfId="0" applyNumberFormat="1" applyFont="1" applyFill="1" applyBorder="1" applyAlignment="1" applyProtection="1">
      <alignment vertical="center"/>
      <protection hidden="1"/>
    </xf>
    <xf numFmtId="174" fontId="17" fillId="0" borderId="37" xfId="0" applyNumberFormat="1" applyFont="1" applyFill="1" applyBorder="1" applyAlignment="1" applyProtection="1">
      <alignment vertical="center"/>
      <protection hidden="1"/>
    </xf>
    <xf numFmtId="167" fontId="17" fillId="0" borderId="38" xfId="0" applyNumberFormat="1" applyFont="1" applyFill="1" applyBorder="1" applyAlignment="1" applyProtection="1">
      <alignment vertical="center"/>
      <protection hidden="1"/>
    </xf>
    <xf numFmtId="0" fontId="17" fillId="0" borderId="36" xfId="0" applyFont="1" applyFill="1" applyBorder="1" applyAlignment="1" applyProtection="1">
      <alignment horizontal="right" vertical="top"/>
      <protection hidden="1"/>
    </xf>
    <xf numFmtId="0" fontId="26" fillId="0" borderId="0" xfId="0" applyFont="1" applyAlignment="1" applyProtection="1">
      <alignment vertical="center"/>
      <protection hidden="1"/>
    </xf>
    <xf numFmtId="0" fontId="26" fillId="0" borderId="0" xfId="0" applyFont="1" applyFill="1" applyBorder="1" applyAlignment="1" applyProtection="1">
      <alignment vertical="center"/>
      <protection hidden="1"/>
    </xf>
    <xf numFmtId="0" fontId="26" fillId="0" borderId="0" xfId="0" applyNumberFormat="1" applyFont="1" applyFill="1" applyBorder="1" applyAlignment="1" applyProtection="1">
      <alignment vertical="center"/>
      <protection hidden="1"/>
    </xf>
    <xf numFmtId="170" fontId="15" fillId="0" borderId="51" xfId="0" applyNumberFormat="1" applyFont="1" applyBorder="1" applyAlignment="1" applyProtection="1">
      <alignment horizontal="center" vertical="center"/>
      <protection hidden="1"/>
    </xf>
    <xf numFmtId="170" fontId="15" fillId="0" borderId="57" xfId="0" applyNumberFormat="1" applyFont="1" applyBorder="1" applyAlignment="1" applyProtection="1">
      <alignment horizontal="center" vertical="center"/>
      <protection hidden="1"/>
    </xf>
    <xf numFmtId="0" fontId="17" fillId="0" borderId="122" xfId="0" applyFont="1" applyBorder="1" applyProtection="1">
      <protection hidden="1"/>
    </xf>
    <xf numFmtId="0" fontId="17" fillId="0" borderId="69" xfId="0" applyFont="1" applyBorder="1" applyProtection="1">
      <protection hidden="1"/>
    </xf>
    <xf numFmtId="0" fontId="0" fillId="0" borderId="69" xfId="0" applyBorder="1" applyAlignment="1" applyProtection="1">
      <alignment horizontal="right" vertical="center"/>
      <protection hidden="1"/>
    </xf>
    <xf numFmtId="0" fontId="17" fillId="0" borderId="71" xfId="0" applyNumberFormat="1" applyFont="1" applyBorder="1" applyAlignment="1" applyProtection="1">
      <alignment horizontal="center"/>
      <protection hidden="1"/>
    </xf>
    <xf numFmtId="0" fontId="0" fillId="0" borderId="71" xfId="0" applyBorder="1" applyAlignment="1" applyProtection="1">
      <alignment horizontal="right" vertical="center"/>
      <protection hidden="1"/>
    </xf>
    <xf numFmtId="2" fontId="17" fillId="0" borderId="72" xfId="0" applyNumberFormat="1" applyFont="1" applyBorder="1" applyAlignment="1" applyProtection="1">
      <alignment horizontal="center" vertical="center"/>
      <protection hidden="1"/>
    </xf>
    <xf numFmtId="0" fontId="17" fillId="0" borderId="71" xfId="0" applyNumberFormat="1" applyFont="1" applyBorder="1" applyProtection="1">
      <protection hidden="1"/>
    </xf>
    <xf numFmtId="0" fontId="17" fillId="0" borderId="71" xfId="0" applyFont="1" applyBorder="1" applyProtection="1">
      <protection hidden="1"/>
    </xf>
    <xf numFmtId="167" fontId="17" fillId="0" borderId="71" xfId="0" applyNumberFormat="1" applyFont="1" applyBorder="1" applyAlignment="1" applyProtection="1">
      <alignment horizontal="right" vertical="center"/>
      <protection hidden="1"/>
    </xf>
    <xf numFmtId="167" fontId="17" fillId="0" borderId="73" xfId="0" applyNumberFormat="1" applyFont="1" applyBorder="1" applyAlignment="1" applyProtection="1">
      <alignment horizontal="center"/>
      <protection hidden="1"/>
    </xf>
    <xf numFmtId="167" fontId="17" fillId="0" borderId="74" xfId="0" applyNumberFormat="1" applyFont="1" applyBorder="1" applyAlignment="1" applyProtection="1">
      <alignment horizontal="center"/>
      <protection hidden="1"/>
    </xf>
    <xf numFmtId="167" fontId="17" fillId="0" borderId="74" xfId="0" applyNumberFormat="1" applyFont="1" applyBorder="1" applyAlignment="1" applyProtection="1">
      <alignment horizontal="right" vertical="center"/>
      <protection hidden="1"/>
    </xf>
    <xf numFmtId="2" fontId="17" fillId="0" borderId="75" xfId="0" applyNumberFormat="1" applyFont="1" applyBorder="1" applyAlignment="1" applyProtection="1">
      <alignment horizontal="center" vertical="center"/>
      <protection hidden="1"/>
    </xf>
    <xf numFmtId="0" fontId="50" fillId="0" borderId="0" xfId="0" applyFont="1" applyAlignment="1" applyProtection="1">
      <alignment horizontal="center" vertical="center"/>
      <protection hidden="1"/>
    </xf>
    <xf numFmtId="171" fontId="15" fillId="0" borderId="50" xfId="0" applyNumberFormat="1" applyFont="1" applyBorder="1" applyProtection="1">
      <protection hidden="1"/>
    </xf>
    <xf numFmtId="171" fontId="15" fillId="0" borderId="56" xfId="0" applyNumberFormat="1" applyFont="1" applyBorder="1" applyAlignment="1" applyProtection="1">
      <alignment vertical="center"/>
      <protection hidden="1"/>
    </xf>
    <xf numFmtId="0" fontId="20" fillId="0" borderId="0" xfId="0" applyFont="1" applyBorder="1" applyAlignment="1" applyProtection="1">
      <alignment horizontal="center" vertical="center"/>
      <protection hidden="1"/>
    </xf>
    <xf numFmtId="0" fontId="0" fillId="0" borderId="125" xfId="0" applyBorder="1" applyProtection="1">
      <protection hidden="1"/>
    </xf>
    <xf numFmtId="0" fontId="0" fillId="0" borderId="128" xfId="0" applyBorder="1" applyProtection="1">
      <protection hidden="1"/>
    </xf>
    <xf numFmtId="0" fontId="20" fillId="0" borderId="0" xfId="0" applyFont="1" applyBorder="1" applyAlignment="1" applyProtection="1">
      <alignment vertical="center"/>
      <protection hidden="1"/>
    </xf>
    <xf numFmtId="0" fontId="12" fillId="0" borderId="0" xfId="0" applyFont="1" applyAlignment="1" applyProtection="1">
      <protection hidden="1"/>
    </xf>
    <xf numFmtId="166" fontId="15" fillId="2" borderId="37" xfId="0" applyNumberFormat="1" applyFont="1" applyFill="1" applyBorder="1" applyAlignment="1" applyProtection="1">
      <alignment horizontal="center" vertical="center"/>
      <protection locked="0"/>
    </xf>
    <xf numFmtId="166" fontId="15" fillId="2" borderId="56" xfId="0" applyNumberFormat="1" applyFont="1" applyFill="1" applyBorder="1" applyAlignment="1" applyProtection="1">
      <alignment horizontal="center" vertical="center"/>
      <protection locked="0"/>
    </xf>
    <xf numFmtId="2" fontId="17" fillId="0" borderId="49" xfId="0" applyNumberFormat="1" applyFont="1" applyBorder="1" applyAlignment="1" applyProtection="1">
      <alignment horizontal="right" vertical="center"/>
      <protection hidden="1"/>
    </xf>
    <xf numFmtId="2" fontId="17" fillId="0" borderId="50" xfId="0" applyNumberFormat="1" applyFont="1" applyBorder="1" applyAlignment="1" applyProtection="1">
      <alignment horizontal="center"/>
      <protection hidden="1"/>
    </xf>
    <xf numFmtId="2" fontId="17" fillId="0" borderId="125" xfId="0" applyNumberFormat="1" applyFont="1" applyBorder="1" applyAlignment="1" applyProtection="1">
      <protection hidden="1"/>
    </xf>
    <xf numFmtId="2" fontId="17" fillId="2" borderId="52" xfId="0" applyNumberFormat="1" applyFont="1" applyFill="1" applyBorder="1" applyAlignment="1" applyProtection="1">
      <alignment horizontal="right" vertical="center"/>
      <protection hidden="1"/>
    </xf>
    <xf numFmtId="2" fontId="17" fillId="2" borderId="53" xfId="0" applyNumberFormat="1" applyFont="1" applyFill="1" applyBorder="1" applyAlignment="1" applyProtection="1">
      <alignment horizontal="center"/>
      <protection hidden="1"/>
    </xf>
    <xf numFmtId="2" fontId="17" fillId="2" borderId="98" xfId="0" applyNumberFormat="1" applyFont="1" applyFill="1" applyBorder="1" applyAlignment="1" applyProtection="1">
      <protection hidden="1"/>
    </xf>
    <xf numFmtId="2" fontId="17" fillId="0" borderId="53" xfId="0" applyNumberFormat="1" applyFont="1" applyBorder="1" applyAlignment="1" applyProtection="1">
      <alignment horizontal="center"/>
      <protection hidden="1"/>
    </xf>
    <xf numFmtId="2" fontId="17" fillId="0" borderId="98" xfId="0" applyNumberFormat="1" applyFont="1" applyBorder="1" applyAlignment="1" applyProtection="1">
      <protection hidden="1"/>
    </xf>
    <xf numFmtId="0" fontId="40" fillId="2" borderId="52" xfId="0" applyFont="1" applyFill="1" applyBorder="1" applyAlignment="1" applyProtection="1">
      <alignment horizontal="right"/>
      <protection hidden="1"/>
    </xf>
    <xf numFmtId="2" fontId="17" fillId="0" borderId="99" xfId="0" applyNumberFormat="1" applyFont="1" applyBorder="1" applyAlignment="1" applyProtection="1">
      <protection hidden="1"/>
    </xf>
    <xf numFmtId="2" fontId="17" fillId="0" borderId="128" xfId="0" applyNumberFormat="1" applyFont="1" applyBorder="1" applyAlignment="1" applyProtection="1">
      <protection hidden="1"/>
    </xf>
    <xf numFmtId="2" fontId="17" fillId="2" borderId="132" xfId="0" applyNumberFormat="1" applyFont="1" applyFill="1" applyBorder="1" applyAlignment="1" applyProtection="1">
      <protection hidden="1"/>
    </xf>
    <xf numFmtId="2" fontId="17" fillId="0" borderId="132" xfId="0" applyNumberFormat="1" applyFont="1" applyBorder="1" applyAlignment="1" applyProtection="1">
      <protection hidden="1"/>
    </xf>
    <xf numFmtId="2" fontId="17" fillId="0" borderId="131" xfId="0" applyNumberFormat="1" applyFont="1" applyBorder="1" applyAlignment="1" applyProtection="1">
      <protection hidden="1"/>
    </xf>
    <xf numFmtId="167" fontId="15" fillId="0" borderId="120" xfId="0" applyNumberFormat="1" applyFont="1" applyBorder="1" applyAlignment="1" applyProtection="1">
      <alignment horizontal="center" vertical="center"/>
      <protection hidden="1"/>
    </xf>
    <xf numFmtId="2" fontId="15" fillId="0" borderId="120" xfId="0" applyNumberFormat="1" applyFont="1" applyBorder="1" applyAlignment="1" applyProtection="1">
      <alignment horizontal="center" vertical="center"/>
      <protection hidden="1"/>
    </xf>
    <xf numFmtId="167" fontId="15" fillId="0" borderId="129" xfId="0" applyNumberFormat="1" applyFont="1" applyBorder="1" applyAlignment="1" applyProtection="1">
      <alignment horizontal="center" vertical="center"/>
      <protection hidden="1"/>
    </xf>
    <xf numFmtId="2" fontId="15" fillId="0" borderId="129" xfId="0" applyNumberFormat="1" applyFont="1" applyBorder="1" applyAlignment="1" applyProtection="1">
      <alignment horizontal="center" vertical="center"/>
      <protection hidden="1"/>
    </xf>
    <xf numFmtId="2" fontId="15" fillId="0" borderId="130" xfId="0" applyNumberFormat="1" applyFont="1" applyBorder="1" applyAlignment="1" applyProtection="1">
      <alignment horizontal="center" vertical="center"/>
      <protection hidden="1"/>
    </xf>
    <xf numFmtId="2" fontId="15" fillId="0" borderId="48" xfId="0" applyNumberFormat="1" applyFont="1" applyBorder="1" applyAlignment="1" applyProtection="1">
      <alignment horizontal="center" vertical="center"/>
      <protection hidden="1"/>
    </xf>
    <xf numFmtId="167" fontId="15" fillId="0" borderId="128" xfId="0" applyNumberFormat="1" applyFont="1" applyBorder="1" applyAlignment="1" applyProtection="1">
      <alignment horizontal="center" vertical="center"/>
      <protection hidden="1"/>
    </xf>
    <xf numFmtId="2" fontId="17" fillId="2" borderId="54" xfId="0" applyNumberFormat="1" applyFont="1" applyFill="1" applyBorder="1" applyAlignment="1" applyProtection="1">
      <alignment horizontal="center"/>
      <protection hidden="1"/>
    </xf>
    <xf numFmtId="0" fontId="17" fillId="0" borderId="50" xfId="0" applyFont="1" applyBorder="1" applyAlignment="1" applyProtection="1">
      <alignment horizontal="center"/>
      <protection hidden="1"/>
    </xf>
    <xf numFmtId="0" fontId="15" fillId="0" borderId="124" xfId="0" applyFont="1" applyBorder="1" applyAlignment="1" applyProtection="1">
      <alignment horizontal="left" vertical="center"/>
      <protection hidden="1"/>
    </xf>
    <xf numFmtId="0" fontId="15" fillId="0" borderId="47" xfId="0" applyFont="1" applyBorder="1" applyAlignment="1" applyProtection="1">
      <alignment horizontal="left" vertical="center"/>
      <protection hidden="1"/>
    </xf>
    <xf numFmtId="0" fontId="15" fillId="0" borderId="48" xfId="0" applyFont="1" applyBorder="1" applyAlignment="1" applyProtection="1">
      <alignment horizontal="left" vertical="center"/>
      <protection hidden="1"/>
    </xf>
    <xf numFmtId="0" fontId="17" fillId="0" borderId="129" xfId="0" applyFont="1" applyBorder="1" applyAlignment="1" applyProtection="1">
      <alignment horizontal="center"/>
      <protection hidden="1"/>
    </xf>
    <xf numFmtId="0" fontId="15" fillId="0" borderId="130" xfId="0" applyFont="1" applyBorder="1" applyAlignment="1" applyProtection="1">
      <alignment horizontal="left" vertical="center"/>
      <protection hidden="1"/>
    </xf>
    <xf numFmtId="1" fontId="17" fillId="2" borderId="137" xfId="0" applyNumberFormat="1" applyFont="1" applyFill="1" applyBorder="1" applyAlignment="1" applyProtection="1">
      <alignment horizontal="center" vertical="center"/>
      <protection hidden="1"/>
    </xf>
    <xf numFmtId="0" fontId="15" fillId="2" borderId="138" xfId="0" applyFont="1" applyFill="1" applyBorder="1" applyAlignment="1" applyProtection="1">
      <alignment horizontal="left" vertical="center"/>
      <protection hidden="1"/>
    </xf>
    <xf numFmtId="167" fontId="15" fillId="0" borderId="119" xfId="0" applyNumberFormat="1" applyFont="1" applyBorder="1" applyAlignment="1" applyProtection="1">
      <alignment horizontal="center" vertical="center"/>
      <protection hidden="1"/>
    </xf>
    <xf numFmtId="167" fontId="15" fillId="0" borderId="134" xfId="0" applyNumberFormat="1" applyFont="1" applyBorder="1" applyAlignment="1" applyProtection="1">
      <alignment horizontal="center" vertical="center"/>
      <protection hidden="1"/>
    </xf>
    <xf numFmtId="167" fontId="15" fillId="0" borderId="124" xfId="0" applyNumberFormat="1" applyFont="1" applyBorder="1" applyAlignment="1" applyProtection="1">
      <alignment horizontal="center" vertical="center"/>
      <protection hidden="1"/>
    </xf>
    <xf numFmtId="0" fontId="35" fillId="2" borderId="137" xfId="0" applyFont="1" applyFill="1" applyBorder="1" applyAlignment="1" applyProtection="1">
      <alignment horizontal="center"/>
      <protection hidden="1"/>
    </xf>
    <xf numFmtId="167" fontId="15" fillId="2" borderId="138" xfId="0" applyNumberFormat="1" applyFont="1" applyFill="1" applyBorder="1" applyAlignment="1" applyProtection="1">
      <alignment horizontal="center" vertical="center"/>
      <protection hidden="1"/>
    </xf>
    <xf numFmtId="167" fontId="15" fillId="2" borderId="139" xfId="0" applyNumberFormat="1" applyFont="1" applyFill="1" applyBorder="1" applyAlignment="1" applyProtection="1">
      <alignment horizontal="center" vertical="center"/>
      <protection hidden="1"/>
    </xf>
    <xf numFmtId="170" fontId="17" fillId="0" borderId="123" xfId="0" applyNumberFormat="1" applyFont="1" applyBorder="1" applyAlignment="1" applyProtection="1">
      <alignment horizontal="center" vertical="center"/>
      <protection hidden="1"/>
    </xf>
    <xf numFmtId="170" fontId="17" fillId="0" borderId="72" xfId="0" applyNumberFormat="1" applyFont="1" applyBorder="1" applyAlignment="1" applyProtection="1">
      <alignment horizontal="center" vertical="center"/>
      <protection hidden="1"/>
    </xf>
    <xf numFmtId="170" fontId="17" fillId="0" borderId="75" xfId="0" applyNumberFormat="1" applyFont="1" applyBorder="1" applyAlignment="1" applyProtection="1">
      <alignment horizontal="center" vertical="center"/>
      <protection hidden="1"/>
    </xf>
    <xf numFmtId="170" fontId="17" fillId="0" borderId="0" xfId="0" applyNumberFormat="1" applyFont="1" applyProtection="1">
      <protection hidden="1"/>
    </xf>
    <xf numFmtId="0" fontId="0" fillId="2" borderId="114" xfId="0" applyFill="1" applyBorder="1" applyProtection="1">
      <protection hidden="1"/>
    </xf>
    <xf numFmtId="2" fontId="1" fillId="4" borderId="110" xfId="0" applyNumberFormat="1" applyFont="1" applyFill="1" applyBorder="1" applyAlignment="1" applyProtection="1">
      <alignment horizontal="center"/>
      <protection hidden="1"/>
    </xf>
    <xf numFmtId="2" fontId="17" fillId="4" borderId="113" xfId="0" applyNumberFormat="1" applyFont="1" applyFill="1" applyBorder="1" applyAlignment="1" applyProtection="1">
      <alignment horizontal="center"/>
      <protection hidden="1"/>
    </xf>
    <xf numFmtId="0" fontId="17" fillId="4" borderId="110" xfId="0" applyFont="1" applyFill="1" applyBorder="1" applyAlignment="1" applyProtection="1">
      <alignment horizontal="center"/>
      <protection hidden="1"/>
    </xf>
    <xf numFmtId="0" fontId="17" fillId="4" borderId="117" xfId="0" applyFont="1" applyFill="1" applyBorder="1" applyAlignment="1" applyProtection="1">
      <alignment horizontal="center"/>
      <protection hidden="1"/>
    </xf>
    <xf numFmtId="0" fontId="15" fillId="0" borderId="1" xfId="0" applyFont="1" applyBorder="1" applyAlignment="1" applyProtection="1">
      <alignment horizontal="center"/>
      <protection hidden="1"/>
    </xf>
    <xf numFmtId="2" fontId="39" fillId="3" borderId="110" xfId="0" applyNumberFormat="1" applyFont="1" applyFill="1" applyBorder="1" applyAlignment="1" applyProtection="1">
      <alignment horizontal="center"/>
      <protection hidden="1"/>
    </xf>
    <xf numFmtId="2" fontId="49" fillId="3" borderId="113" xfId="0" applyNumberFormat="1" applyFont="1" applyFill="1" applyBorder="1" applyAlignment="1" applyProtection="1">
      <alignment horizontal="center"/>
      <protection hidden="1"/>
    </xf>
    <xf numFmtId="0" fontId="49" fillId="3" borderId="110" xfId="0" applyFont="1" applyFill="1" applyBorder="1" applyAlignment="1" applyProtection="1">
      <alignment horizontal="center"/>
      <protection hidden="1"/>
    </xf>
    <xf numFmtId="0" fontId="49" fillId="3" borderId="117" xfId="0" applyFont="1" applyFill="1" applyBorder="1" applyAlignment="1" applyProtection="1">
      <alignment horizontal="center"/>
      <protection hidden="1"/>
    </xf>
    <xf numFmtId="2" fontId="15" fillId="0" borderId="64" xfId="0" applyNumberFormat="1" applyFont="1" applyBorder="1" applyAlignment="1" applyProtection="1">
      <alignment horizontal="center"/>
      <protection hidden="1"/>
    </xf>
    <xf numFmtId="2" fontId="15" fillId="0" borderId="68" xfId="0" applyNumberFormat="1" applyFont="1" applyBorder="1" applyAlignment="1" applyProtection="1">
      <alignment horizontal="center"/>
      <protection hidden="1"/>
    </xf>
    <xf numFmtId="2" fontId="17" fillId="0" borderId="77" xfId="0" applyNumberFormat="1" applyFont="1" applyBorder="1" applyAlignment="1" applyProtection="1">
      <alignment horizontal="center" vertical="center"/>
      <protection hidden="1"/>
    </xf>
    <xf numFmtId="0" fontId="0" fillId="0" borderId="0" xfId="0" applyNumberFormat="1" applyBorder="1" applyAlignment="1" applyProtection="1">
      <alignment horizontal="center"/>
      <protection hidden="1"/>
    </xf>
    <xf numFmtId="0" fontId="0" fillId="0" borderId="35" xfId="0" applyNumberFormat="1" applyBorder="1" applyAlignment="1" applyProtection="1">
      <alignment horizontal="center"/>
      <protection hidden="1"/>
    </xf>
    <xf numFmtId="2" fontId="17" fillId="0" borderId="64" xfId="0" applyNumberFormat="1" applyFont="1" applyBorder="1" applyAlignment="1" applyProtection="1">
      <alignment horizontal="center"/>
      <protection hidden="1"/>
    </xf>
    <xf numFmtId="2" fontId="17" fillId="0" borderId="68" xfId="0" applyNumberFormat="1" applyFont="1" applyBorder="1" applyAlignment="1" applyProtection="1">
      <alignment horizontal="center"/>
      <protection hidden="1"/>
    </xf>
    <xf numFmtId="2" fontId="23" fillId="0" borderId="77" xfId="0" applyNumberFormat="1" applyFont="1" applyBorder="1" applyAlignment="1" applyProtection="1">
      <alignment horizontal="center" vertical="center"/>
      <protection hidden="1"/>
    </xf>
    <xf numFmtId="2" fontId="23" fillId="0" borderId="72" xfId="0" applyNumberFormat="1" applyFont="1" applyBorder="1" applyAlignment="1" applyProtection="1">
      <alignment horizontal="center" vertical="center"/>
      <protection hidden="1"/>
    </xf>
    <xf numFmtId="1" fontId="17" fillId="0" borderId="74" xfId="0" applyNumberFormat="1" applyFont="1" applyFill="1" applyBorder="1" applyAlignment="1" applyProtection="1">
      <alignment horizontal="center" vertical="center"/>
      <protection hidden="1"/>
    </xf>
    <xf numFmtId="171" fontId="15" fillId="0" borderId="50" xfId="0" applyNumberFormat="1" applyFont="1" applyBorder="1" applyAlignment="1" applyProtection="1">
      <alignment horizontal="center"/>
      <protection hidden="1"/>
    </xf>
    <xf numFmtId="171" fontId="15" fillId="0" borderId="56" xfId="0" applyNumberFormat="1" applyFont="1" applyBorder="1" applyAlignment="1" applyProtection="1">
      <alignment horizontal="center" vertical="center"/>
      <protection hidden="1"/>
    </xf>
    <xf numFmtId="178" fontId="15" fillId="0" borderId="50" xfId="0" applyNumberFormat="1" applyFont="1" applyBorder="1" applyAlignment="1" applyProtection="1">
      <alignment horizontal="right" vertical="center"/>
      <protection hidden="1"/>
    </xf>
    <xf numFmtId="177" fontId="15" fillId="0" borderId="56" xfId="0" applyNumberFormat="1" applyFont="1" applyBorder="1" applyAlignment="1" applyProtection="1">
      <alignment horizontal="right" vertical="center"/>
      <protection hidden="1"/>
    </xf>
    <xf numFmtId="179" fontId="15" fillId="0" borderId="50" xfId="0" applyNumberFormat="1" applyFont="1" applyBorder="1" applyAlignment="1" applyProtection="1">
      <alignment horizontal="right" vertical="center"/>
      <protection hidden="1"/>
    </xf>
    <xf numFmtId="179" fontId="15" fillId="0" borderId="56" xfId="0" applyNumberFormat="1" applyFont="1" applyBorder="1" applyAlignment="1" applyProtection="1">
      <alignment horizontal="right" vertical="center"/>
      <protection hidden="1"/>
    </xf>
    <xf numFmtId="167" fontId="17" fillId="0" borderId="0" xfId="0" applyNumberFormat="1" applyFont="1" applyFill="1" applyBorder="1" applyProtection="1">
      <protection hidden="1"/>
    </xf>
    <xf numFmtId="2" fontId="0" fillId="0" borderId="0" xfId="0" applyNumberFormat="1" applyBorder="1" applyProtection="1">
      <protection hidden="1"/>
    </xf>
    <xf numFmtId="2" fontId="17" fillId="0" borderId="0" xfId="0" applyNumberFormat="1" applyFont="1" applyBorder="1" applyProtection="1">
      <protection hidden="1"/>
    </xf>
    <xf numFmtId="0" fontId="15" fillId="0" borderId="24" xfId="0" applyFont="1" applyBorder="1" applyAlignment="1" applyProtection="1">
      <alignment horizontal="right" vertical="center"/>
      <protection hidden="1"/>
    </xf>
    <xf numFmtId="0" fontId="45" fillId="0" borderId="25" xfId="0" applyFont="1" applyBorder="1" applyAlignment="1" applyProtection="1">
      <alignment horizontal="right" vertical="center"/>
      <protection hidden="1"/>
    </xf>
    <xf numFmtId="0" fontId="15" fillId="0" borderId="25" xfId="0" applyFont="1" applyBorder="1" applyProtection="1">
      <protection hidden="1"/>
    </xf>
    <xf numFmtId="2" fontId="17" fillId="0" borderId="25" xfId="0" applyNumberFormat="1" applyFont="1" applyBorder="1" applyAlignment="1" applyProtection="1">
      <protection hidden="1"/>
    </xf>
    <xf numFmtId="0" fontId="15" fillId="0" borderId="25" xfId="0" applyFont="1" applyBorder="1" applyAlignment="1" applyProtection="1">
      <alignment horizontal="right"/>
      <protection hidden="1"/>
    </xf>
    <xf numFmtId="166" fontId="15" fillId="2" borderId="25" xfId="0" applyNumberFormat="1" applyFont="1" applyFill="1" applyBorder="1" applyAlignment="1" applyProtection="1">
      <alignment horizontal="right" vertical="center"/>
      <protection locked="0"/>
    </xf>
    <xf numFmtId="1" fontId="11" fillId="0" borderId="24" xfId="0" applyNumberFormat="1" applyFont="1" applyBorder="1" applyAlignment="1" applyProtection="1">
      <alignment horizontal="right" vertical="center"/>
      <protection hidden="1"/>
    </xf>
    <xf numFmtId="2" fontId="11" fillId="0" borderId="25" xfId="0" applyNumberFormat="1" applyFont="1" applyBorder="1" applyAlignment="1" applyProtection="1">
      <alignment horizontal="right" vertical="center"/>
      <protection hidden="1"/>
    </xf>
    <xf numFmtId="173" fontId="11" fillId="0" borderId="25" xfId="0" applyNumberFormat="1" applyFont="1" applyBorder="1" applyAlignment="1" applyProtection="1">
      <alignment horizontal="right" vertical="center"/>
      <protection hidden="1"/>
    </xf>
    <xf numFmtId="1" fontId="15" fillId="0" borderId="24" xfId="0" applyNumberFormat="1" applyFont="1" applyBorder="1" applyAlignment="1" applyProtection="1">
      <alignment horizontal="right" vertical="center"/>
      <protection hidden="1"/>
    </xf>
    <xf numFmtId="2" fontId="15" fillId="0" borderId="25" xfId="0" applyNumberFormat="1" applyFont="1" applyBorder="1" applyAlignment="1" applyProtection="1">
      <alignment horizontal="right" vertical="center"/>
      <protection hidden="1"/>
    </xf>
    <xf numFmtId="173" fontId="15" fillId="0" borderId="25" xfId="0" applyNumberFormat="1" applyFont="1" applyBorder="1" applyAlignment="1" applyProtection="1">
      <alignment horizontal="right" vertical="center"/>
      <protection hidden="1"/>
    </xf>
    <xf numFmtId="0" fontId="21" fillId="0" borderId="0" xfId="0" applyFont="1" applyAlignment="1" applyProtection="1">
      <alignment horizontal="right"/>
      <protection hidden="1"/>
    </xf>
    <xf numFmtId="0" fontId="54" fillId="0" borderId="0" xfId="0" applyFont="1" applyProtection="1">
      <protection hidden="1"/>
    </xf>
    <xf numFmtId="181" fontId="15" fillId="0" borderId="0" xfId="0" applyNumberFormat="1" applyFont="1" applyFill="1" applyBorder="1" applyProtection="1">
      <protection hidden="1"/>
    </xf>
    <xf numFmtId="2" fontId="15" fillId="0" borderId="113" xfId="0" applyNumberFormat="1" applyFont="1" applyBorder="1" applyAlignment="1" applyProtection="1">
      <alignment horizontal="center"/>
      <protection hidden="1"/>
    </xf>
    <xf numFmtId="180" fontId="15" fillId="2" borderId="95" xfId="0" applyNumberFormat="1" applyFont="1" applyFill="1" applyBorder="1" applyAlignment="1" applyProtection="1">
      <alignment horizontal="center"/>
      <protection locked="0"/>
    </xf>
    <xf numFmtId="0" fontId="56" fillId="0" borderId="42" xfId="0" applyFont="1" applyBorder="1" applyAlignment="1" applyProtection="1">
      <alignment horizontal="center"/>
      <protection hidden="1"/>
    </xf>
    <xf numFmtId="2" fontId="32" fillId="0" borderId="94" xfId="0" applyNumberFormat="1" applyFont="1" applyBorder="1" applyAlignment="1" applyProtection="1">
      <alignment vertical="center"/>
      <protection hidden="1"/>
    </xf>
    <xf numFmtId="0" fontId="56" fillId="0" borderId="0" xfId="0" applyFont="1" applyAlignment="1" applyProtection="1">
      <alignment horizontal="right"/>
      <protection hidden="1"/>
    </xf>
    <xf numFmtId="0" fontId="58" fillId="0" borderId="0" xfId="0" applyFont="1" applyAlignment="1" applyProtection="1">
      <alignment horizontal="right"/>
      <protection hidden="1"/>
    </xf>
    <xf numFmtId="0" fontId="26" fillId="2" borderId="120" xfId="0" applyFont="1" applyFill="1" applyBorder="1" applyAlignment="1" applyProtection="1">
      <alignment horizontal="center"/>
      <protection locked="0"/>
    </xf>
    <xf numFmtId="174" fontId="17" fillId="0" borderId="0" xfId="0" applyNumberFormat="1" applyFont="1" applyFill="1" applyBorder="1" applyProtection="1">
      <protection hidden="1"/>
    </xf>
    <xf numFmtId="0" fontId="56" fillId="0" borderId="42" xfId="0" applyFont="1" applyBorder="1" applyAlignment="1" applyProtection="1">
      <alignment horizontal="right"/>
      <protection hidden="1"/>
    </xf>
    <xf numFmtId="178" fontId="56" fillId="0" borderId="42" xfId="0" applyNumberFormat="1" applyFont="1" applyBorder="1" applyAlignment="1" applyProtection="1">
      <alignment horizontal="center" vertical="center"/>
      <protection hidden="1"/>
    </xf>
    <xf numFmtId="0" fontId="56" fillId="0" borderId="0" xfId="0" applyFont="1" applyBorder="1" applyAlignment="1" applyProtection="1">
      <alignment horizontal="right"/>
      <protection hidden="1"/>
    </xf>
    <xf numFmtId="178" fontId="56" fillId="0" borderId="0" xfId="0" applyNumberFormat="1" applyFont="1" applyBorder="1" applyAlignment="1" applyProtection="1">
      <alignment horizontal="center" vertical="center"/>
      <protection hidden="1"/>
    </xf>
    <xf numFmtId="2" fontId="17" fillId="0" borderId="86" xfId="0" applyNumberFormat="1" applyFont="1" applyBorder="1" applyAlignment="1" applyProtection="1">
      <alignment horizontal="right" vertical="center"/>
      <protection hidden="1"/>
    </xf>
    <xf numFmtId="2" fontId="17" fillId="0" borderId="32" xfId="0" applyNumberFormat="1" applyFont="1" applyBorder="1" applyAlignment="1" applyProtection="1">
      <alignment horizontal="right" vertical="center"/>
      <protection hidden="1"/>
    </xf>
    <xf numFmtId="2" fontId="17" fillId="0" borderId="89" xfId="0" applyNumberFormat="1" applyFont="1" applyBorder="1" applyAlignment="1" applyProtection="1">
      <alignment horizontal="right" vertical="center"/>
      <protection hidden="1"/>
    </xf>
    <xf numFmtId="1" fontId="17" fillId="0" borderId="32" xfId="0" applyNumberFormat="1" applyFont="1" applyBorder="1" applyAlignment="1" applyProtection="1">
      <alignment vertical="center"/>
      <protection hidden="1"/>
    </xf>
    <xf numFmtId="0" fontId="8" fillId="0" borderId="2"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0" borderId="6" xfId="0" applyFont="1" applyBorder="1" applyAlignment="1" applyProtection="1">
      <alignment horizontal="center"/>
      <protection hidden="1"/>
    </xf>
    <xf numFmtId="169" fontId="35" fillId="2" borderId="142" xfId="0" applyNumberFormat="1" applyFont="1" applyFill="1" applyBorder="1" applyAlignment="1" applyProtection="1">
      <alignment horizontal="center" vertical="center"/>
      <protection hidden="1"/>
    </xf>
    <xf numFmtId="166" fontId="35" fillId="0" borderId="37" xfId="0" applyNumberFormat="1" applyFont="1" applyBorder="1" applyAlignment="1" applyProtection="1">
      <alignment horizontal="center" vertical="center"/>
      <protection hidden="1"/>
    </xf>
    <xf numFmtId="166" fontId="35" fillId="0" borderId="100" xfId="0" applyNumberFormat="1" applyFont="1" applyBorder="1" applyAlignment="1" applyProtection="1">
      <alignment horizontal="center" vertical="center"/>
      <protection hidden="1"/>
    </xf>
    <xf numFmtId="169" fontId="8" fillId="2" borderId="143" xfId="0" applyNumberFormat="1" applyFont="1" applyFill="1" applyBorder="1" applyAlignment="1" applyProtection="1">
      <alignment horizontal="center" vertical="center"/>
      <protection hidden="1"/>
    </xf>
    <xf numFmtId="0" fontId="8" fillId="0" borderId="83" xfId="0" applyFont="1" applyBorder="1" applyAlignment="1" applyProtection="1">
      <alignment horizontal="center"/>
      <protection hidden="1"/>
    </xf>
    <xf numFmtId="166" fontId="8" fillId="0" borderId="83" xfId="0" applyNumberFormat="1" applyFont="1" applyBorder="1" applyAlignment="1" applyProtection="1">
      <alignment horizontal="center"/>
      <protection hidden="1"/>
    </xf>
    <xf numFmtId="172" fontId="8" fillId="0" borderId="83" xfId="0" applyNumberFormat="1" applyFont="1" applyBorder="1" applyAlignment="1" applyProtection="1">
      <alignment horizontal="center"/>
      <protection hidden="1"/>
    </xf>
    <xf numFmtId="166" fontId="8" fillId="0" borderId="97" xfId="0" applyNumberFormat="1" applyFont="1" applyBorder="1" applyAlignment="1" applyProtection="1">
      <alignment horizontal="center"/>
      <protection hidden="1"/>
    </xf>
    <xf numFmtId="169" fontId="8" fillId="2" borderId="144" xfId="0" applyNumberFormat="1" applyFont="1" applyFill="1" applyBorder="1" applyAlignment="1" applyProtection="1">
      <alignment horizontal="center" vertical="center"/>
      <protection hidden="1"/>
    </xf>
    <xf numFmtId="166" fontId="8" fillId="0" borderId="53" xfId="0" applyNumberFormat="1" applyFont="1" applyBorder="1" applyAlignment="1" applyProtection="1">
      <alignment horizontal="center"/>
      <protection hidden="1"/>
    </xf>
    <xf numFmtId="166" fontId="8" fillId="0" borderId="98" xfId="0" applyNumberFormat="1" applyFont="1" applyBorder="1" applyAlignment="1" applyProtection="1">
      <alignment horizontal="center"/>
      <protection hidden="1"/>
    </xf>
    <xf numFmtId="169" fontId="8" fillId="2" borderId="145" xfId="0" applyNumberFormat="1" applyFont="1" applyFill="1" applyBorder="1" applyAlignment="1" applyProtection="1">
      <alignment horizontal="center" vertical="center"/>
      <protection hidden="1"/>
    </xf>
    <xf numFmtId="166" fontId="8" fillId="0" borderId="56" xfId="0" applyNumberFormat="1" applyFont="1" applyBorder="1" applyAlignment="1" applyProtection="1">
      <alignment horizontal="center"/>
      <protection hidden="1"/>
    </xf>
    <xf numFmtId="166" fontId="8" fillId="0" borderId="99" xfId="0" applyNumberFormat="1" applyFont="1" applyBorder="1" applyAlignment="1" applyProtection="1">
      <alignment horizontal="center"/>
      <protection hidden="1"/>
    </xf>
    <xf numFmtId="168" fontId="33" fillId="0" borderId="0" xfId="0" applyNumberFormat="1" applyFont="1" applyBorder="1" applyAlignment="1" applyProtection="1">
      <protection hidden="1"/>
    </xf>
    <xf numFmtId="0" fontId="15" fillId="0" borderId="25" xfId="0" applyFont="1" applyBorder="1" applyAlignment="1" applyProtection="1">
      <alignment horizontal="right" vertical="center"/>
      <protection hidden="1"/>
    </xf>
    <xf numFmtId="0" fontId="56" fillId="0" borderId="0" xfId="0" applyFont="1" applyBorder="1" applyAlignment="1" applyProtection="1">
      <alignment horizontal="center"/>
      <protection hidden="1"/>
    </xf>
    <xf numFmtId="0" fontId="15" fillId="0" borderId="99" xfId="0" applyFont="1" applyFill="1" applyBorder="1" applyAlignment="1" applyProtection="1">
      <alignment horizontal="center" vertical="center"/>
      <protection hidden="1"/>
    </xf>
    <xf numFmtId="0" fontId="15" fillId="0" borderId="131"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18" fillId="0" borderId="25" xfId="0" applyFont="1" applyBorder="1" applyAlignment="1" applyProtection="1">
      <alignment horizontal="right" vertical="center"/>
      <protection hidden="1"/>
    </xf>
    <xf numFmtId="0" fontId="18" fillId="0" borderId="34" xfId="0" applyFont="1" applyBorder="1" applyAlignment="1" applyProtection="1">
      <alignment horizontal="right" vertical="center"/>
      <protection hidden="1"/>
    </xf>
    <xf numFmtId="0" fontId="17" fillId="0" borderId="90" xfId="0" applyFont="1" applyBorder="1" applyAlignment="1" applyProtection="1">
      <alignment horizontal="right" vertical="center"/>
      <protection hidden="1"/>
    </xf>
    <xf numFmtId="0" fontId="17" fillId="0" borderId="127" xfId="0" applyFont="1" applyBorder="1" applyAlignment="1" applyProtection="1">
      <alignment horizontal="right" vertical="center"/>
      <protection hidden="1"/>
    </xf>
    <xf numFmtId="0" fontId="17" fillId="0" borderId="99" xfId="0" applyFont="1" applyFill="1" applyBorder="1" applyAlignment="1" applyProtection="1">
      <alignment horizontal="right" vertical="center"/>
      <protection hidden="1"/>
    </xf>
    <xf numFmtId="0" fontId="17" fillId="0" borderId="126" xfId="0" applyFont="1" applyFill="1" applyBorder="1" applyAlignment="1" applyProtection="1">
      <alignment horizontal="right" vertical="center"/>
      <protection hidden="1"/>
    </xf>
    <xf numFmtId="0" fontId="17" fillId="0" borderId="125" xfId="0" applyFont="1" applyBorder="1" applyAlignment="1" applyProtection="1">
      <alignment horizontal="right" vertical="center"/>
      <protection hidden="1"/>
    </xf>
    <xf numFmtId="0" fontId="17" fillId="0" borderId="124" xfId="0" applyFont="1" applyBorder="1" applyAlignment="1" applyProtection="1">
      <alignment horizontal="right" vertical="center"/>
      <protection hidden="1"/>
    </xf>
    <xf numFmtId="0" fontId="17" fillId="0" borderId="102" xfId="0" applyFont="1" applyBorder="1" applyAlignment="1" applyProtection="1">
      <alignment horizontal="right" vertical="center"/>
      <protection hidden="1"/>
    </xf>
    <xf numFmtId="0" fontId="15" fillId="0" borderId="40" xfId="0" applyFont="1" applyBorder="1" applyAlignment="1" applyProtection="1">
      <alignment horizontal="right" vertical="center"/>
      <protection hidden="1"/>
    </xf>
    <xf numFmtId="0" fontId="15" fillId="0" borderId="101" xfId="0" applyFont="1" applyBorder="1" applyAlignment="1" applyProtection="1">
      <alignment horizontal="right" vertical="center"/>
      <protection hidden="1"/>
    </xf>
    <xf numFmtId="0" fontId="15" fillId="0" borderId="39" xfId="0" applyFont="1" applyBorder="1" applyAlignment="1" applyProtection="1">
      <alignment horizontal="right" vertical="center"/>
      <protection hidden="1"/>
    </xf>
    <xf numFmtId="0" fontId="15" fillId="0" borderId="102" xfId="0" applyFont="1" applyBorder="1" applyAlignment="1" applyProtection="1">
      <alignment horizontal="right" vertical="center"/>
      <protection hidden="1"/>
    </xf>
    <xf numFmtId="0" fontId="56" fillId="0" borderId="42" xfId="0" applyFont="1" applyBorder="1" applyAlignment="1" applyProtection="1">
      <alignment horizontal="center"/>
      <protection hidden="1"/>
    </xf>
    <xf numFmtId="1" fontId="37" fillId="0" borderId="0" xfId="0" applyNumberFormat="1" applyFont="1" applyAlignment="1" applyProtection="1">
      <alignment horizontal="right"/>
      <protection hidden="1"/>
    </xf>
    <xf numFmtId="1" fontId="52" fillId="0" borderId="0" xfId="0" applyNumberFormat="1" applyFont="1" applyAlignment="1" applyProtection="1">
      <alignment horizontal="right"/>
      <protection hidden="1"/>
    </xf>
    <xf numFmtId="169" fontId="15" fillId="2" borderId="24" xfId="0" applyNumberFormat="1" applyFont="1" applyFill="1" applyBorder="1" applyAlignment="1" applyProtection="1">
      <alignment horizontal="center" vertical="center"/>
      <protection locked="0"/>
    </xf>
    <xf numFmtId="169" fontId="15" fillId="2" borderId="25" xfId="0" applyNumberFormat="1" applyFont="1" applyFill="1" applyBorder="1" applyAlignment="1" applyProtection="1">
      <alignment horizontal="center" vertical="center"/>
      <protection locked="0"/>
    </xf>
    <xf numFmtId="169" fontId="15" fillId="2" borderId="26" xfId="0" applyNumberFormat="1" applyFont="1" applyFill="1" applyBorder="1" applyAlignment="1" applyProtection="1">
      <alignment horizontal="center" vertical="center"/>
      <protection locked="0"/>
    </xf>
    <xf numFmtId="166" fontId="15" fillId="2" borderId="125" xfId="0" applyNumberFormat="1" applyFont="1" applyFill="1" applyBorder="1" applyAlignment="1" applyProtection="1">
      <alignment horizontal="center" vertical="center"/>
      <protection locked="0"/>
    </xf>
    <xf numFmtId="166" fontId="15" fillId="2" borderId="102" xfId="0" applyNumberFormat="1" applyFont="1" applyFill="1" applyBorder="1" applyAlignment="1" applyProtection="1">
      <alignment horizontal="center" vertical="center"/>
      <protection locked="0"/>
    </xf>
    <xf numFmtId="166" fontId="15" fillId="2" borderId="99" xfId="0" applyNumberFormat="1" applyFont="1" applyFill="1" applyBorder="1" applyAlignment="1" applyProtection="1">
      <alignment horizontal="center" vertical="center"/>
      <protection locked="0"/>
    </xf>
    <xf numFmtId="166" fontId="15" fillId="2" borderId="101" xfId="0" applyNumberFormat="1" applyFont="1" applyFill="1" applyBorder="1" applyAlignment="1" applyProtection="1">
      <alignment horizontal="center" vertical="center"/>
      <protection locked="0"/>
    </xf>
    <xf numFmtId="0" fontId="15" fillId="2" borderId="100" xfId="0" quotePrefix="1" applyFont="1" applyFill="1" applyBorder="1" applyAlignment="1" applyProtection="1">
      <alignment horizontal="center" vertical="center"/>
      <protection locked="0"/>
    </xf>
    <xf numFmtId="0" fontId="15" fillId="2" borderId="91" xfId="0" quotePrefix="1" applyFont="1" applyFill="1" applyBorder="1" applyAlignment="1" applyProtection="1">
      <alignment horizontal="center" vertical="center"/>
      <protection locked="0"/>
    </xf>
    <xf numFmtId="0" fontId="18" fillId="0" borderId="26" xfId="0" applyFont="1" applyBorder="1" applyAlignment="1" applyProtection="1">
      <alignment horizontal="right" vertical="center"/>
      <protection hidden="1"/>
    </xf>
    <xf numFmtId="168" fontId="17" fillId="0" borderId="25" xfId="0" applyNumberFormat="1" applyFont="1" applyBorder="1" applyAlignment="1" applyProtection="1">
      <alignment horizontal="center"/>
      <protection hidden="1"/>
    </xf>
    <xf numFmtId="168" fontId="17" fillId="0" borderId="26" xfId="0" applyNumberFormat="1" applyFont="1" applyBorder="1" applyAlignment="1" applyProtection="1">
      <alignment horizontal="center"/>
      <protection hidden="1"/>
    </xf>
    <xf numFmtId="2" fontId="17" fillId="0" borderId="89" xfId="0" applyNumberFormat="1" applyFont="1" applyBorder="1" applyAlignment="1" applyProtection="1">
      <alignment horizontal="center" vertical="center"/>
      <protection hidden="1"/>
    </xf>
    <xf numFmtId="2" fontId="17" fillId="0" borderId="32" xfId="0" applyNumberFormat="1" applyFont="1" applyBorder="1" applyAlignment="1" applyProtection="1">
      <alignment horizontal="center" vertical="center"/>
      <protection hidden="1"/>
    </xf>
    <xf numFmtId="2" fontId="17" fillId="0" borderId="29" xfId="0" applyNumberFormat="1" applyFont="1" applyBorder="1" applyAlignment="1" applyProtection="1">
      <alignment horizontal="center" vertical="center"/>
      <protection hidden="1"/>
    </xf>
    <xf numFmtId="0" fontId="21" fillId="0" borderId="0" xfId="0" applyFont="1" applyAlignment="1" applyProtection="1">
      <alignment horizontal="left"/>
      <protection hidden="1"/>
    </xf>
    <xf numFmtId="0" fontId="20" fillId="0" borderId="0" xfId="0" applyFont="1" applyAlignment="1" applyProtection="1">
      <alignment horizontal="right"/>
      <protection hidden="1"/>
    </xf>
    <xf numFmtId="2" fontId="15" fillId="0" borderId="25" xfId="0" applyNumberFormat="1" applyFont="1" applyBorder="1" applyAlignment="1" applyProtection="1">
      <alignment horizontal="right" vertical="center"/>
      <protection hidden="1"/>
    </xf>
    <xf numFmtId="0" fontId="15" fillId="0" borderId="46" xfId="0" applyFont="1" applyBorder="1" applyAlignment="1" applyProtection="1">
      <alignment horizontal="center"/>
      <protection hidden="1"/>
    </xf>
    <xf numFmtId="0" fontId="15" fillId="0" borderId="47" xfId="0" applyFont="1" applyBorder="1" applyAlignment="1" applyProtection="1">
      <alignment horizontal="center"/>
      <protection hidden="1"/>
    </xf>
    <xf numFmtId="0" fontId="15" fillId="0" borderId="44"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41" xfId="0" applyFont="1" applyBorder="1" applyAlignment="1" applyProtection="1">
      <alignment horizontal="center"/>
      <protection hidden="1"/>
    </xf>
    <xf numFmtId="0" fontId="15" fillId="0" borderId="42" xfId="0" applyFont="1" applyBorder="1" applyAlignment="1" applyProtection="1">
      <alignment horizontal="center"/>
      <protection hidden="1"/>
    </xf>
    <xf numFmtId="2" fontId="0" fillId="0" borderId="0" xfId="0" applyNumberFormat="1" applyAlignment="1" applyProtection="1">
      <alignment horizontal="center"/>
      <protection hidden="1"/>
    </xf>
    <xf numFmtId="0" fontId="34" fillId="0" borderId="25" xfId="0" applyFont="1" applyBorder="1" applyAlignment="1" applyProtection="1">
      <alignment horizontal="right" vertical="center"/>
      <protection hidden="1"/>
    </xf>
    <xf numFmtId="1" fontId="15" fillId="2" borderId="24" xfId="0" applyNumberFormat="1" applyFont="1" applyFill="1" applyBorder="1" applyAlignment="1" applyProtection="1">
      <alignment horizontal="right" vertical="center"/>
      <protection locked="0"/>
    </xf>
    <xf numFmtId="1" fontId="15" fillId="2" borderId="25" xfId="0" applyNumberFormat="1" applyFont="1" applyFill="1" applyBorder="1" applyAlignment="1" applyProtection="1">
      <alignment horizontal="right" vertical="center"/>
      <protection locked="0"/>
    </xf>
    <xf numFmtId="168" fontId="15" fillId="2" borderId="24" xfId="0" applyNumberFormat="1" applyFont="1" applyFill="1" applyBorder="1" applyAlignment="1" applyProtection="1">
      <alignment horizontal="center" vertical="center"/>
      <protection locked="0"/>
    </xf>
    <xf numFmtId="168" fontId="15" fillId="2" borderId="25" xfId="0" applyNumberFormat="1" applyFont="1" applyFill="1" applyBorder="1" applyAlignment="1" applyProtection="1">
      <alignment horizontal="center" vertical="center"/>
      <protection locked="0"/>
    </xf>
    <xf numFmtId="168" fontId="15" fillId="2" borderId="26" xfId="0" applyNumberFormat="1" applyFont="1" applyFill="1" applyBorder="1" applyAlignment="1" applyProtection="1">
      <alignment horizontal="center" vertical="center"/>
      <protection locked="0"/>
    </xf>
    <xf numFmtId="0" fontId="33" fillId="0" borderId="23" xfId="0" applyFont="1" applyBorder="1" applyAlignment="1" applyProtection="1">
      <alignment horizontal="center"/>
      <protection hidden="1"/>
    </xf>
    <xf numFmtId="166" fontId="15" fillId="2" borderId="24" xfId="0" applyNumberFormat="1" applyFont="1" applyFill="1" applyBorder="1" applyAlignment="1" applyProtection="1">
      <alignment vertical="center"/>
      <protection locked="0"/>
    </xf>
    <xf numFmtId="0" fontId="1" fillId="2" borderId="25" xfId="0" applyFont="1" applyFill="1" applyBorder="1" applyAlignment="1" applyProtection="1">
      <alignment vertical="center"/>
      <protection locked="0"/>
    </xf>
    <xf numFmtId="0" fontId="17" fillId="0" borderId="24" xfId="0" applyFont="1" applyFill="1" applyBorder="1" applyAlignment="1" applyProtection="1">
      <alignment horizontal="right" vertical="center"/>
      <protection hidden="1"/>
    </xf>
    <xf numFmtId="0" fontId="17" fillId="0" borderId="25" xfId="0" applyFont="1" applyFill="1" applyBorder="1" applyAlignment="1" applyProtection="1">
      <alignment horizontal="right" vertical="center"/>
      <protection hidden="1"/>
    </xf>
    <xf numFmtId="0" fontId="17" fillId="0" borderId="26" xfId="0" applyFont="1" applyFill="1" applyBorder="1" applyAlignment="1" applyProtection="1">
      <alignment horizontal="right" vertical="center"/>
      <protection hidden="1"/>
    </xf>
    <xf numFmtId="178" fontId="0" fillId="0" borderId="0" xfId="0" applyNumberFormat="1" applyAlignment="1" applyProtection="1">
      <alignment horizontal="center"/>
      <protection hidden="1"/>
    </xf>
    <xf numFmtId="0" fontId="33" fillId="0" borderId="25" xfId="0" applyFont="1" applyBorder="1" applyAlignment="1" applyProtection="1">
      <alignment horizontal="center" vertical="center"/>
      <protection hidden="1"/>
    </xf>
    <xf numFmtId="168" fontId="21" fillId="0" borderId="94" xfId="0" applyNumberFormat="1" applyFont="1" applyBorder="1" applyAlignment="1" applyProtection="1">
      <alignment horizontal="center"/>
      <protection hidden="1"/>
    </xf>
    <xf numFmtId="0" fontId="17" fillId="0" borderId="140" xfId="0" applyFont="1" applyBorder="1" applyAlignment="1" applyProtection="1">
      <alignment horizontal="right"/>
      <protection hidden="1"/>
    </xf>
    <xf numFmtId="0" fontId="17" fillId="0" borderId="141" xfId="0" applyFont="1" applyBorder="1" applyAlignment="1" applyProtection="1">
      <alignment horizontal="right"/>
      <protection hidden="1"/>
    </xf>
    <xf numFmtId="2" fontId="17" fillId="2" borderId="135" xfId="0" applyNumberFormat="1" applyFont="1" applyFill="1" applyBorder="1" applyAlignment="1" applyProtection="1">
      <alignment horizontal="right" vertical="center"/>
      <protection hidden="1"/>
    </xf>
    <xf numFmtId="2" fontId="17" fillId="2" borderId="136" xfId="0" applyNumberFormat="1" applyFont="1" applyFill="1" applyBorder="1" applyAlignment="1" applyProtection="1">
      <alignment horizontal="right" vertical="center"/>
      <protection hidden="1"/>
    </xf>
    <xf numFmtId="2" fontId="17" fillId="0" borderId="39" xfId="0" applyNumberFormat="1" applyFont="1" applyBorder="1" applyAlignment="1" applyProtection="1">
      <alignment horizontal="right" vertical="center"/>
      <protection hidden="1"/>
    </xf>
    <xf numFmtId="2" fontId="17" fillId="0" borderId="102" xfId="0" applyNumberFormat="1" applyFont="1" applyBorder="1" applyAlignment="1" applyProtection="1">
      <alignment horizontal="right" vertical="center"/>
      <protection hidden="1"/>
    </xf>
    <xf numFmtId="2" fontId="15" fillId="0" borderId="133" xfId="0" applyNumberFormat="1" applyFont="1" applyBorder="1" applyAlignment="1" applyProtection="1">
      <alignment horizontal="center" vertical="center"/>
      <protection hidden="1"/>
    </xf>
    <xf numFmtId="2" fontId="15" fillId="0" borderId="43" xfId="0" applyNumberFormat="1" applyFont="1" applyBorder="1" applyAlignment="1" applyProtection="1">
      <alignment horizontal="center" vertical="center"/>
      <protection hidden="1"/>
    </xf>
    <xf numFmtId="169" fontId="15" fillId="0" borderId="24" xfId="0" applyNumberFormat="1" applyFont="1" applyFill="1" applyBorder="1" applyAlignment="1" applyProtection="1">
      <alignment horizontal="center" vertical="center"/>
      <protection hidden="1"/>
    </xf>
    <xf numFmtId="169" fontId="15" fillId="0" borderId="25" xfId="0" applyNumberFormat="1" applyFont="1" applyFill="1" applyBorder="1" applyAlignment="1" applyProtection="1">
      <alignment horizontal="center" vertical="center"/>
      <protection hidden="1"/>
    </xf>
    <xf numFmtId="169" fontId="15" fillId="0" borderId="26" xfId="0" applyNumberFormat="1" applyFont="1" applyFill="1" applyBorder="1" applyAlignment="1" applyProtection="1">
      <alignment horizontal="center" vertical="center"/>
      <protection hidden="1"/>
    </xf>
    <xf numFmtId="2" fontId="11" fillId="0" borderId="25" xfId="0" applyNumberFormat="1" applyFont="1" applyBorder="1" applyAlignment="1" applyProtection="1">
      <alignment horizontal="right" vertical="center"/>
      <protection hidden="1"/>
    </xf>
    <xf numFmtId="2" fontId="57" fillId="0" borderId="23" xfId="0" applyNumberFormat="1" applyFont="1" applyBorder="1" applyAlignment="1" applyProtection="1">
      <alignment horizontal="center" vertical="center"/>
      <protection hidden="1"/>
    </xf>
    <xf numFmtId="0" fontId="15" fillId="0" borderId="65" xfId="0" applyFont="1" applyBorder="1" applyAlignment="1" applyProtection="1">
      <alignment horizontal="center"/>
      <protection hidden="1"/>
    </xf>
    <xf numFmtId="0" fontId="15" fillId="0" borderId="78" xfId="0" applyFont="1" applyBorder="1" applyAlignment="1" applyProtection="1">
      <alignment horizontal="center"/>
      <protection hidden="1"/>
    </xf>
    <xf numFmtId="0" fontId="15" fillId="0" borderId="66" xfId="0" applyFont="1" applyBorder="1" applyAlignment="1" applyProtection="1">
      <alignment horizontal="center"/>
      <protection hidden="1"/>
    </xf>
    <xf numFmtId="1" fontId="15" fillId="2" borderId="84" xfId="0" applyNumberFormat="1" applyFont="1" applyFill="1" applyBorder="1" applyAlignment="1" applyProtection="1">
      <alignment horizontal="right" vertical="center"/>
      <protection locked="0"/>
    </xf>
    <xf numFmtId="0" fontId="1" fillId="0" borderId="24"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7" fillId="0" borderId="90" xfId="0" applyFont="1" applyFill="1" applyBorder="1" applyAlignment="1" applyProtection="1">
      <alignment horizontal="right"/>
      <protection hidden="1"/>
    </xf>
    <xf numFmtId="0" fontId="17" fillId="0" borderId="127" xfId="0" applyFont="1" applyFill="1" applyBorder="1" applyProtection="1">
      <protection hidden="1"/>
    </xf>
    <xf numFmtId="0" fontId="17" fillId="0" borderId="91" xfId="0" applyFont="1" applyBorder="1" applyProtection="1">
      <protection hidden="1"/>
    </xf>
    <xf numFmtId="175" fontId="17" fillId="0" borderId="127" xfId="0" applyNumberFormat="1" applyFont="1" applyFill="1" applyBorder="1" applyProtection="1">
      <protection hidden="1"/>
    </xf>
    <xf numFmtId="0" fontId="60" fillId="0" borderId="0" xfId="0" applyFont="1" applyProtection="1">
      <protection hidden="1"/>
    </xf>
    <xf numFmtId="0" fontId="60" fillId="0" borderId="23" xfId="0" applyFont="1" applyBorder="1" applyAlignment="1" applyProtection="1">
      <alignment horizontal="center"/>
      <protection hidden="1"/>
    </xf>
    <xf numFmtId="0" fontId="45" fillId="5" borderId="0" xfId="0" applyFont="1" applyFill="1" applyAlignment="1" applyProtection="1">
      <protection hidden="1"/>
    </xf>
  </cellXfs>
  <cellStyles count="13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Standard" xfId="0" builtinId="0"/>
  </cellStyles>
  <dxfs count="0"/>
  <tableStyles count="0" defaultTableStyle="TableStyleMedium2" defaultPivotStyle="PivotStyleLight16"/>
  <colors>
    <mruColors>
      <color rgb="FFFFBBBB"/>
      <color rgb="FFFFFDE0"/>
      <color rgb="FFFFFF66"/>
      <color rgb="FFFFFFD3"/>
      <color rgb="FFFEFFC4"/>
      <color rgb="FFEEFFC7"/>
      <color rgb="FFFFF9CC"/>
      <color rgb="FFFCFDEF"/>
      <color rgb="FFFFF1DA"/>
      <color rgb="FFFC6A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22225" cap="rnd">
              <a:solidFill>
                <a:srgbClr val="00B050"/>
              </a:solidFill>
              <a:prstDash val="dash"/>
              <a:round/>
            </a:ln>
            <a:effectLst/>
          </c:spPr>
          <c:marker>
            <c:symbol val="none"/>
          </c:marker>
          <c:xVal>
            <c:numRef>
              <c:f>Navigation!$AT$7:$AT$49</c:f>
              <c:numCache>
                <c:formatCode>#,##0.00\ _€</c:formatCode>
                <c:ptCount val="43"/>
                <c:pt idx="0">
                  <c:v>38.698193076243648</c:v>
                </c:pt>
                <c:pt idx="1">
                  <c:v>38.673193076243649</c:v>
                </c:pt>
                <c:pt idx="2">
                  <c:v>38.648193076243651</c:v>
                </c:pt>
                <c:pt idx="3">
                  <c:v>38.623193076243652</c:v>
                </c:pt>
                <c:pt idx="4">
                  <c:v>38.598193076243653</c:v>
                </c:pt>
                <c:pt idx="5">
                  <c:v>38.573193076243655</c:v>
                </c:pt>
                <c:pt idx="6">
                  <c:v>38.548193076243656</c:v>
                </c:pt>
                <c:pt idx="7">
                  <c:v>38.523193076243658</c:v>
                </c:pt>
                <c:pt idx="8">
                  <c:v>38.498193076243659</c:v>
                </c:pt>
                <c:pt idx="9">
                  <c:v>38.47319307624366</c:v>
                </c:pt>
                <c:pt idx="10">
                  <c:v>38.448193076243662</c:v>
                </c:pt>
                <c:pt idx="11">
                  <c:v>38.423193076243663</c:v>
                </c:pt>
                <c:pt idx="12">
                  <c:v>38.398193076243665</c:v>
                </c:pt>
                <c:pt idx="13">
                  <c:v>38.373193076243666</c:v>
                </c:pt>
                <c:pt idx="14">
                  <c:v>38.348193076243668</c:v>
                </c:pt>
                <c:pt idx="15">
                  <c:v>38.323193076243669</c:v>
                </c:pt>
                <c:pt idx="16">
                  <c:v>38.29819307624367</c:v>
                </c:pt>
                <c:pt idx="17">
                  <c:v>38.273193076243672</c:v>
                </c:pt>
                <c:pt idx="18">
                  <c:v>38.248193076243673</c:v>
                </c:pt>
                <c:pt idx="19">
                  <c:v>38.223193076243675</c:v>
                </c:pt>
                <c:pt idx="20">
                  <c:v>38.198193076243676</c:v>
                </c:pt>
                <c:pt idx="21">
                  <c:v>38.173193076243678</c:v>
                </c:pt>
                <c:pt idx="22">
                  <c:v>38.148193076243679</c:v>
                </c:pt>
                <c:pt idx="23">
                  <c:v>38.12319307624368</c:v>
                </c:pt>
                <c:pt idx="24">
                  <c:v>38.098193076243682</c:v>
                </c:pt>
                <c:pt idx="25">
                  <c:v>38.073193076243683</c:v>
                </c:pt>
                <c:pt idx="26">
                  <c:v>38.048193076243685</c:v>
                </c:pt>
                <c:pt idx="27">
                  <c:v>38.023193076243686</c:v>
                </c:pt>
                <c:pt idx="28">
                  <c:v>37.998193076243687</c:v>
                </c:pt>
                <c:pt idx="29">
                  <c:v>37.973193076243689</c:v>
                </c:pt>
                <c:pt idx="30">
                  <c:v>37.94819307624369</c:v>
                </c:pt>
                <c:pt idx="31">
                  <c:v>37.923193076243692</c:v>
                </c:pt>
                <c:pt idx="32">
                  <c:v>37.898193076243693</c:v>
                </c:pt>
                <c:pt idx="33">
                  <c:v>37.873193076243695</c:v>
                </c:pt>
                <c:pt idx="34">
                  <c:v>37.848193076243696</c:v>
                </c:pt>
                <c:pt idx="35">
                  <c:v>37.823193076243697</c:v>
                </c:pt>
                <c:pt idx="36">
                  <c:v>37.798193076243699</c:v>
                </c:pt>
                <c:pt idx="37">
                  <c:v>37.7731930762437</c:v>
                </c:pt>
                <c:pt idx="38">
                  <c:v>37.748193076243702</c:v>
                </c:pt>
                <c:pt idx="39">
                  <c:v>37.723193076243703</c:v>
                </c:pt>
                <c:pt idx="40">
                  <c:v>37.698193076243705</c:v>
                </c:pt>
                <c:pt idx="41">
                  <c:v>37.945054241544256</c:v>
                </c:pt>
                <c:pt idx="42">
                  <c:v>38.451331910943097</c:v>
                </c:pt>
              </c:numCache>
            </c:numRef>
          </c:xVal>
          <c:yVal>
            <c:numRef>
              <c:f>Navigation!$AY$7:$AY$49</c:f>
              <c:numCache>
                <c:formatCode>0.00</c:formatCode>
                <c:ptCount val="43"/>
                <c:pt idx="0">
                  <c:v>2.275301120186441</c:v>
                </c:pt>
                <c:pt idx="1">
                  <c:v>#N/A</c:v>
                </c:pt>
                <c:pt idx="2">
                  <c:v>2.1878254730928006</c:v>
                </c:pt>
                <c:pt idx="3">
                  <c:v>2.1443638305674426</c:v>
                </c:pt>
                <c:pt idx="4">
                  <c:v>2.1010843124855114</c:v>
                </c:pt>
                <c:pt idx="5">
                  <c:v>2.0579854483444251</c:v>
                </c:pt>
                <c:pt idx="6">
                  <c:v>2.0150657884674956</c:v>
                </c:pt>
                <c:pt idx="7">
                  <c:v>1.9723239035872098</c:v>
                </c:pt>
                <c:pt idx="8">
                  <c:v>1.9297583844398218</c:v>
                </c:pt>
                <c:pt idx="9">
                  <c:v>1.8873678413704056</c:v>
                </c:pt>
                <c:pt idx="10">
                  <c:v>1.8451509039472853</c:v>
                </c:pt>
                <c:pt idx="11">
                  <c:v>1.8031062205866419</c:v>
                </c:pt>
                <c:pt idx="12">
                  <c:v>1.7612324581868961</c:v>
                </c:pt>
                <c:pt idx="13">
                  <c:v>1.7195283017715042</c:v>
                </c:pt>
                <c:pt idx="14">
                  <c:v>1.677992454141247</c:v>
                </c:pt>
                <c:pt idx="15">
                  <c:v>1.6366236355345904</c:v>
                </c:pt>
                <c:pt idx="16">
                  <c:v>1.5954205832965158</c:v>
                </c:pt>
                <c:pt idx="17">
                  <c:v>1.5543820515562174</c:v>
                </c:pt>
                <c:pt idx="18">
                  <c:v>1.5135068109113377</c:v>
                </c:pt>
                <c:pt idx="19">
                  <c:v>1.4727936481206712</c:v>
                </c:pt>
                <c:pt idx="20">
                  <c:v>1.4322413658042592</c:v>
                </c:pt>
                <c:pt idx="21">
                  <c:v>1.3918487821500776</c:v>
                </c:pt>
                <c:pt idx="22">
                  <c:v>1.351614730628512</c:v>
                </c:pt>
                <c:pt idx="23">
                  <c:v>1.3115380597127455</c:v>
                </c:pt>
                <c:pt idx="24">
                  <c:v>1.2716176326064783</c:v>
                </c:pt>
                <c:pt idx="25">
                  <c:v>1.231852326977446</c:v>
                </c:pt>
                <c:pt idx="26">
                  <c:v>1.1922410346973606</c:v>
                </c:pt>
                <c:pt idx="27">
                  <c:v>1.1527826615881622</c:v>
                </c:pt>
                <c:pt idx="28">
                  <c:v>1.1134761271734419</c:v>
                </c:pt>
                <c:pt idx="29">
                  <c:v>1.0743203644361756</c:v>
                </c:pt>
                <c:pt idx="30">
                  <c:v>1.0353143195819143</c:v>
                </c:pt>
                <c:pt idx="31">
                  <c:v>0.99645695180680605</c:v>
                </c:pt>
                <c:pt idx="32">
                  <c:v>0.95774723307152954</c:v>
                </c:pt>
                <c:pt idx="33">
                  <c:v>0.91918414787994607</c:v>
                </c:pt>
                <c:pt idx="34">
                  <c:v>0.8807666930626965</c:v>
                </c:pt>
                <c:pt idx="35">
                  <c:v>0.84249387756574379</c:v>
                </c:pt>
                <c:pt idx="36">
                  <c:v>0.80436472224357658</c:v>
                </c:pt>
                <c:pt idx="37">
                  <c:v>0.76637825965673301</c:v>
                </c:pt>
                <c:pt idx="38">
                  <c:v>0.72853353387415609</c:v>
                </c:pt>
                <c:pt idx="39">
                  <c:v>0.69082960027941454</c:v>
                </c:pt>
                <c:pt idx="40">
                  <c:v>0.65326552538152782</c:v>
                </c:pt>
              </c:numCache>
            </c:numRef>
          </c:yVal>
          <c:smooth val="1"/>
          <c:extLst>
            <c:ext xmlns:c16="http://schemas.microsoft.com/office/drawing/2014/chart" uri="{C3380CC4-5D6E-409C-BE32-E72D297353CC}">
              <c16:uniqueId val="{00000000-E93E-9C42-9F4C-89DE112A5464}"/>
            </c:ext>
          </c:extLst>
        </c:ser>
        <c:ser>
          <c:idx val="1"/>
          <c:order val="1"/>
          <c:spPr>
            <a:ln w="22225" cap="rnd">
              <a:solidFill>
                <a:srgbClr val="FF0000"/>
              </a:solidFill>
              <a:round/>
            </a:ln>
            <a:effectLst/>
          </c:spPr>
          <c:marker>
            <c:symbol val="none"/>
          </c:marker>
          <c:xVal>
            <c:numRef>
              <c:f>Navigation!$AT$7:$AT$49</c:f>
              <c:numCache>
                <c:formatCode>#,##0.00\ _€</c:formatCode>
                <c:ptCount val="43"/>
                <c:pt idx="0">
                  <c:v>38.698193076243648</c:v>
                </c:pt>
                <c:pt idx="1">
                  <c:v>38.673193076243649</c:v>
                </c:pt>
                <c:pt idx="2">
                  <c:v>38.648193076243651</c:v>
                </c:pt>
                <c:pt idx="3">
                  <c:v>38.623193076243652</c:v>
                </c:pt>
                <c:pt idx="4">
                  <c:v>38.598193076243653</c:v>
                </c:pt>
                <c:pt idx="5">
                  <c:v>38.573193076243655</c:v>
                </c:pt>
                <c:pt idx="6">
                  <c:v>38.548193076243656</c:v>
                </c:pt>
                <c:pt idx="7">
                  <c:v>38.523193076243658</c:v>
                </c:pt>
                <c:pt idx="8">
                  <c:v>38.498193076243659</c:v>
                </c:pt>
                <c:pt idx="9">
                  <c:v>38.47319307624366</c:v>
                </c:pt>
                <c:pt idx="10">
                  <c:v>38.448193076243662</c:v>
                </c:pt>
                <c:pt idx="11">
                  <c:v>38.423193076243663</c:v>
                </c:pt>
                <c:pt idx="12">
                  <c:v>38.398193076243665</c:v>
                </c:pt>
                <c:pt idx="13">
                  <c:v>38.373193076243666</c:v>
                </c:pt>
                <c:pt idx="14">
                  <c:v>38.348193076243668</c:v>
                </c:pt>
                <c:pt idx="15">
                  <c:v>38.323193076243669</c:v>
                </c:pt>
                <c:pt idx="16">
                  <c:v>38.29819307624367</c:v>
                </c:pt>
                <c:pt idx="17">
                  <c:v>38.273193076243672</c:v>
                </c:pt>
                <c:pt idx="18">
                  <c:v>38.248193076243673</c:v>
                </c:pt>
                <c:pt idx="19">
                  <c:v>38.223193076243675</c:v>
                </c:pt>
                <c:pt idx="20">
                  <c:v>38.198193076243676</c:v>
                </c:pt>
                <c:pt idx="21">
                  <c:v>38.173193076243678</c:v>
                </c:pt>
                <c:pt idx="22">
                  <c:v>38.148193076243679</c:v>
                </c:pt>
                <c:pt idx="23">
                  <c:v>38.12319307624368</c:v>
                </c:pt>
                <c:pt idx="24">
                  <c:v>38.098193076243682</c:v>
                </c:pt>
                <c:pt idx="25">
                  <c:v>38.073193076243683</c:v>
                </c:pt>
                <c:pt idx="26">
                  <c:v>38.048193076243685</c:v>
                </c:pt>
                <c:pt idx="27">
                  <c:v>38.023193076243686</c:v>
                </c:pt>
                <c:pt idx="28">
                  <c:v>37.998193076243687</c:v>
                </c:pt>
                <c:pt idx="29">
                  <c:v>37.973193076243689</c:v>
                </c:pt>
                <c:pt idx="30">
                  <c:v>37.94819307624369</c:v>
                </c:pt>
                <c:pt idx="31">
                  <c:v>37.923193076243692</c:v>
                </c:pt>
                <c:pt idx="32">
                  <c:v>37.898193076243693</c:v>
                </c:pt>
                <c:pt idx="33">
                  <c:v>37.873193076243695</c:v>
                </c:pt>
                <c:pt idx="34">
                  <c:v>37.848193076243696</c:v>
                </c:pt>
                <c:pt idx="35">
                  <c:v>37.823193076243697</c:v>
                </c:pt>
                <c:pt idx="36">
                  <c:v>37.798193076243699</c:v>
                </c:pt>
                <c:pt idx="37">
                  <c:v>37.7731930762437</c:v>
                </c:pt>
                <c:pt idx="38">
                  <c:v>37.748193076243702</c:v>
                </c:pt>
                <c:pt idx="39">
                  <c:v>37.723193076243703</c:v>
                </c:pt>
                <c:pt idx="40">
                  <c:v>37.698193076243705</c:v>
                </c:pt>
                <c:pt idx="41">
                  <c:v>37.945054241544256</c:v>
                </c:pt>
                <c:pt idx="42">
                  <c:v>38.451331910943097</c:v>
                </c:pt>
              </c:numCache>
            </c:numRef>
          </c:xVal>
          <c:yVal>
            <c:numRef>
              <c:f>Navigation!$AZ$7:$AZ$49</c:f>
              <c:numCache>
                <c:formatCode>0.00</c:formatCode>
                <c:ptCount val="43"/>
                <c:pt idx="0">
                  <c:v>1.1602487130431014</c:v>
                </c:pt>
                <c:pt idx="1">
                  <c:v>#N/A</c:v>
                </c:pt>
                <c:pt idx="2">
                  <c:v>1.1879409485349581</c:v>
                </c:pt>
                <c:pt idx="3">
                  <c:v>1.2017415408417429</c:v>
                </c:pt>
                <c:pt idx="4">
                  <c:v>1.2155118627888761</c:v>
                </c:pt>
                <c:pt idx="5">
                  <c:v>1.2292519740685053</c:v>
                </c:pt>
                <c:pt idx="6">
                  <c:v>1.2429619341677915</c:v>
                </c:pt>
                <c:pt idx="7">
                  <c:v>1.2566418023697616</c:v>
                </c:pt>
                <c:pt idx="8">
                  <c:v>1.2702916377542619</c:v>
                </c:pt>
                <c:pt idx="9">
                  <c:v>1.2839114991988554</c:v>
                </c:pt>
                <c:pt idx="10">
                  <c:v>1.297501445379738</c:v>
                </c:pt>
                <c:pt idx="11">
                  <c:v>1.3110615347726544</c:v>
                </c:pt>
                <c:pt idx="12">
                  <c:v>1.3245918256536742</c:v>
                </c:pt>
                <c:pt idx="13">
                  <c:v>1.3380923761002279</c:v>
                </c:pt>
                <c:pt idx="14">
                  <c:v>1.3515632439919418</c:v>
                </c:pt>
                <c:pt idx="15">
                  <c:v>1.3650044870114635</c:v>
                </c:pt>
                <c:pt idx="16">
                  <c:v>1.3784161626453981</c:v>
                </c:pt>
                <c:pt idx="17">
                  <c:v>1.3917983281851405</c:v>
                </c:pt>
                <c:pt idx="18">
                  <c:v>1.405151040727735</c:v>
                </c:pt>
                <c:pt idx="19">
                  <c:v>1.4184743571767842</c:v>
                </c:pt>
                <c:pt idx="20">
                  <c:v>1.4317683342431937</c:v>
                </c:pt>
                <c:pt idx="21">
                  <c:v>1.4450330284461583</c:v>
                </c:pt>
                <c:pt idx="22">
                  <c:v>1.4582684961138421</c:v>
                </c:pt>
                <c:pt idx="23">
                  <c:v>1.471474793384409</c:v>
                </c:pt>
                <c:pt idx="24">
                  <c:v>1.484651976206685</c:v>
                </c:pt>
                <c:pt idx="25">
                  <c:v>1.4978001003410477</c:v>
                </c:pt>
                <c:pt idx="26">
                  <c:v>1.5109192213602987</c:v>
                </c:pt>
                <c:pt idx="27">
                  <c:v>1.5240093946503881</c:v>
                </c:pt>
                <c:pt idx="28">
                  <c:v>1.5370706754112864</c:v>
                </c:pt>
                <c:pt idx="29">
                  <c:v>1.550103118657824</c:v>
                </c:pt>
                <c:pt idx="30">
                  <c:v>1.5631067792204039</c:v>
                </c:pt>
                <c:pt idx="31">
                  <c:v>1.5760817117458976</c:v>
                </c:pt>
                <c:pt idx="32">
                  <c:v>1.5890279706983339</c:v>
                </c:pt>
                <c:pt idx="33">
                  <c:v>1.6019456103598193</c:v>
                </c:pt>
                <c:pt idx="34">
                  <c:v>1.6148346848311819</c:v>
                </c:pt>
                <c:pt idx="35">
                  <c:v>1.6276952480328934</c:v>
                </c:pt>
                <c:pt idx="36">
                  <c:v>1.640527353705743</c:v>
                </c:pt>
                <c:pt idx="37">
                  <c:v>1.6533310554116325</c:v>
                </c:pt>
                <c:pt idx="38">
                  <c:v>1.6661064065344169</c:v>
                </c:pt>
                <c:pt idx="39">
                  <c:v>1.6788534602805392</c:v>
                </c:pt>
                <c:pt idx="40">
                  <c:v>1.6915722696798714</c:v>
                </c:pt>
              </c:numCache>
            </c:numRef>
          </c:yVal>
          <c:smooth val="1"/>
          <c:extLst>
            <c:ext xmlns:c16="http://schemas.microsoft.com/office/drawing/2014/chart" uri="{C3380CC4-5D6E-409C-BE32-E72D297353CC}">
              <c16:uniqueId val="{00000001-E93E-9C42-9F4C-89DE112A5464}"/>
            </c:ext>
          </c:extLst>
        </c:ser>
        <c:ser>
          <c:idx val="2"/>
          <c:order val="2"/>
          <c:spPr>
            <a:ln w="22225" cap="rnd">
              <a:solidFill>
                <a:srgbClr val="00B050"/>
              </a:solidFill>
              <a:round/>
            </a:ln>
            <a:effectLst/>
          </c:spPr>
          <c:marker>
            <c:symbol val="none"/>
          </c:marker>
          <c:xVal>
            <c:numRef>
              <c:f>Navigation!$AT$7:$AT$49</c:f>
              <c:numCache>
                <c:formatCode>#,##0.00\ _€</c:formatCode>
                <c:ptCount val="43"/>
                <c:pt idx="0">
                  <c:v>38.698193076243648</c:v>
                </c:pt>
                <c:pt idx="1">
                  <c:v>38.673193076243649</c:v>
                </c:pt>
                <c:pt idx="2">
                  <c:v>38.648193076243651</c:v>
                </c:pt>
                <c:pt idx="3">
                  <c:v>38.623193076243652</c:v>
                </c:pt>
                <c:pt idx="4">
                  <c:v>38.598193076243653</c:v>
                </c:pt>
                <c:pt idx="5">
                  <c:v>38.573193076243655</c:v>
                </c:pt>
                <c:pt idx="6">
                  <c:v>38.548193076243656</c:v>
                </c:pt>
                <c:pt idx="7">
                  <c:v>38.523193076243658</c:v>
                </c:pt>
                <c:pt idx="8">
                  <c:v>38.498193076243659</c:v>
                </c:pt>
                <c:pt idx="9">
                  <c:v>38.47319307624366</c:v>
                </c:pt>
                <c:pt idx="10">
                  <c:v>38.448193076243662</c:v>
                </c:pt>
                <c:pt idx="11">
                  <c:v>38.423193076243663</c:v>
                </c:pt>
                <c:pt idx="12">
                  <c:v>38.398193076243665</c:v>
                </c:pt>
                <c:pt idx="13">
                  <c:v>38.373193076243666</c:v>
                </c:pt>
                <c:pt idx="14">
                  <c:v>38.348193076243668</c:v>
                </c:pt>
                <c:pt idx="15">
                  <c:v>38.323193076243669</c:v>
                </c:pt>
                <c:pt idx="16">
                  <c:v>38.29819307624367</c:v>
                </c:pt>
                <c:pt idx="17">
                  <c:v>38.273193076243672</c:v>
                </c:pt>
                <c:pt idx="18">
                  <c:v>38.248193076243673</c:v>
                </c:pt>
                <c:pt idx="19">
                  <c:v>38.223193076243675</c:v>
                </c:pt>
                <c:pt idx="20">
                  <c:v>38.198193076243676</c:v>
                </c:pt>
                <c:pt idx="21">
                  <c:v>38.173193076243678</c:v>
                </c:pt>
                <c:pt idx="22">
                  <c:v>38.148193076243679</c:v>
                </c:pt>
                <c:pt idx="23">
                  <c:v>38.12319307624368</c:v>
                </c:pt>
                <c:pt idx="24">
                  <c:v>38.098193076243682</c:v>
                </c:pt>
                <c:pt idx="25">
                  <c:v>38.073193076243683</c:v>
                </c:pt>
                <c:pt idx="26">
                  <c:v>38.048193076243685</c:v>
                </c:pt>
                <c:pt idx="27">
                  <c:v>38.023193076243686</c:v>
                </c:pt>
                <c:pt idx="28">
                  <c:v>37.998193076243687</c:v>
                </c:pt>
                <c:pt idx="29">
                  <c:v>37.973193076243689</c:v>
                </c:pt>
                <c:pt idx="30">
                  <c:v>37.94819307624369</c:v>
                </c:pt>
                <c:pt idx="31">
                  <c:v>37.923193076243692</c:v>
                </c:pt>
                <c:pt idx="32">
                  <c:v>37.898193076243693</c:v>
                </c:pt>
                <c:pt idx="33">
                  <c:v>37.873193076243695</c:v>
                </c:pt>
                <c:pt idx="34">
                  <c:v>37.848193076243696</c:v>
                </c:pt>
                <c:pt idx="35">
                  <c:v>37.823193076243697</c:v>
                </c:pt>
                <c:pt idx="36">
                  <c:v>37.798193076243699</c:v>
                </c:pt>
                <c:pt idx="37">
                  <c:v>37.7731930762437</c:v>
                </c:pt>
                <c:pt idx="38">
                  <c:v>37.748193076243702</c:v>
                </c:pt>
                <c:pt idx="39">
                  <c:v>37.723193076243703</c:v>
                </c:pt>
                <c:pt idx="40">
                  <c:v>37.698193076243705</c:v>
                </c:pt>
                <c:pt idx="41">
                  <c:v>37.945054241544256</c:v>
                </c:pt>
                <c:pt idx="42">
                  <c:v>38.451331910943097</c:v>
                </c:pt>
              </c:numCache>
            </c:numRef>
          </c:xVal>
          <c:yVal>
            <c:numRef>
              <c:f>Navigation!$BA$7:$BA$49</c:f>
              <c:numCache>
                <c:formatCode>0.00</c:formatCode>
                <c:ptCount val="43"/>
                <c:pt idx="0">
                  <c:v>1.7054752528254653</c:v>
                </c:pt>
                <c:pt idx="1">
                  <c:v>#N/A</c:v>
                </c:pt>
                <c:pt idx="2">
                  <c:v>1.6211681143680039</c:v>
                </c:pt>
                <c:pt idx="3">
                  <c:v>1.5792698661057898</c:v>
                </c:pt>
                <c:pt idx="4">
                  <c:v>1.5375400994075221</c:v>
                </c:pt>
                <c:pt idx="5">
                  <c:v>1.4959775367292423</c:v>
                </c:pt>
                <c:pt idx="6">
                  <c:v>1.4545809175449449</c:v>
                </c:pt>
                <c:pt idx="7">
                  <c:v>1.4133489980260379</c:v>
                </c:pt>
                <c:pt idx="8">
                  <c:v>1.3722805507291582</c:v>
                </c:pt>
                <c:pt idx="9">
                  <c:v>1.3313743642911504</c:v>
                </c:pt>
                <c:pt idx="10">
                  <c:v>1.2906292431312636</c:v>
                </c:pt>
                <c:pt idx="11">
                  <c:v>1.2500440071610228</c:v>
                </c:pt>
                <c:pt idx="12">
                  <c:v>1.209617491500353</c:v>
                </c:pt>
                <c:pt idx="13">
                  <c:v>1.169348546200581</c:v>
                </c:pt>
                <c:pt idx="14">
                  <c:v>1.129236035974202</c:v>
                </c:pt>
                <c:pt idx="15">
                  <c:v>1.0892788399305005</c:v>
                </c:pt>
                <c:pt idx="16">
                  <c:v>1.0494758513178226</c:v>
                </c:pt>
                <c:pt idx="17">
                  <c:v>1.0098259772710776</c:v>
                </c:pt>
                <c:pt idx="18">
                  <c:v>0.97032813856600342</c:v>
                </c:pt>
                <c:pt idx="19">
                  <c:v>0.93098126937803727</c:v>
                </c:pt>
                <c:pt idx="20">
                  <c:v>0.89178431704766581</c:v>
                </c:pt>
                <c:pt idx="21">
                  <c:v>0.85273624184992514</c:v>
                </c:pt>
                <c:pt idx="22">
                  <c:v>0.81383601677021034</c:v>
                </c:pt>
                <c:pt idx="23">
                  <c:v>0.77508262728468935</c:v>
                </c:pt>
                <c:pt idx="24">
                  <c:v>0.73647507114486643</c:v>
                </c:pt>
                <c:pt idx="25">
                  <c:v>0.69801235816839835</c:v>
                </c:pt>
                <c:pt idx="26">
                  <c:v>0.65969351003320753</c:v>
                </c:pt>
                <c:pt idx="27">
                  <c:v>0.62151756007682479</c:v>
                </c:pt>
                <c:pt idx="28">
                  <c:v>0.5834835530998248</c:v>
                </c:pt>
                <c:pt idx="29">
                  <c:v>0.54559054517358163</c:v>
                </c:pt>
                <c:pt idx="30">
                  <c:v>0.50783760345234441</c:v>
                </c:pt>
                <c:pt idx="31">
                  <c:v>0.47022380598906466</c:v>
                </c:pt>
                <c:pt idx="32">
                  <c:v>0.43274824155543001</c:v>
                </c:pt>
                <c:pt idx="33">
                  <c:v>0.39541000946570648</c:v>
                </c:pt>
                <c:pt idx="34">
                  <c:v>0.35820821940399128</c:v>
                </c:pt>
                <c:pt idx="35">
                  <c:v>0.32114199125550158</c:v>
                </c:pt>
                <c:pt idx="36">
                  <c:v>0.28421045494127384</c:v>
                </c:pt>
                <c:pt idx="37">
                  <c:v>0.24741275025638743</c:v>
                </c:pt>
                <c:pt idx="38">
                  <c:v>0.21074802671114412</c:v>
                </c:pt>
                <c:pt idx="39">
                  <c:v>0.17421544337639716</c:v>
                </c:pt>
                <c:pt idx="40">
                  <c:v>0.13781416873098351</c:v>
                </c:pt>
              </c:numCache>
            </c:numRef>
          </c:yVal>
          <c:smooth val="1"/>
          <c:extLst>
            <c:ext xmlns:c16="http://schemas.microsoft.com/office/drawing/2014/chart" uri="{C3380CC4-5D6E-409C-BE32-E72D297353CC}">
              <c16:uniqueId val="{00000002-E93E-9C42-9F4C-89DE112A5464}"/>
            </c:ext>
          </c:extLst>
        </c:ser>
        <c:ser>
          <c:idx val="3"/>
          <c:order val="3"/>
          <c:spPr>
            <a:ln w="19050" cap="rnd">
              <a:solidFill>
                <a:srgbClr val="00B0F0"/>
              </a:solidFill>
              <a:round/>
              <a:headEnd type="oval" w="sm" len="med"/>
              <a:tailEnd type="stealth" w="lg" len="lg"/>
            </a:ln>
            <a:effectLst/>
          </c:spPr>
          <c:marker>
            <c:symbol val="none"/>
          </c:marker>
          <c:dPt>
            <c:idx val="42"/>
            <c:marker>
              <c:symbol val="none"/>
            </c:marker>
            <c:bubble3D val="0"/>
            <c:spPr>
              <a:ln w="22225" cap="rnd">
                <a:solidFill>
                  <a:srgbClr val="00B0F0"/>
                </a:solidFill>
                <a:round/>
                <a:headEnd type="oval" w="sm" len="med"/>
                <a:tailEnd type="stealth" w="lg" len="lg"/>
              </a:ln>
              <a:effectLst/>
            </c:spPr>
            <c:extLst>
              <c:ext xmlns:c16="http://schemas.microsoft.com/office/drawing/2014/chart" uri="{C3380CC4-5D6E-409C-BE32-E72D297353CC}">
                <c16:uniqueId val="{00000000-FBAC-964A-A318-4A75EF117BD6}"/>
              </c:ext>
            </c:extLst>
          </c:dPt>
          <c:xVal>
            <c:numRef>
              <c:f>Navigation!$AT$7:$AT$49</c:f>
              <c:numCache>
                <c:formatCode>#,##0.00\ _€</c:formatCode>
                <c:ptCount val="43"/>
                <c:pt idx="0">
                  <c:v>38.698193076243648</c:v>
                </c:pt>
                <c:pt idx="1">
                  <c:v>38.673193076243649</c:v>
                </c:pt>
                <c:pt idx="2">
                  <c:v>38.648193076243651</c:v>
                </c:pt>
                <c:pt idx="3">
                  <c:v>38.623193076243652</c:v>
                </c:pt>
                <c:pt idx="4">
                  <c:v>38.598193076243653</c:v>
                </c:pt>
                <c:pt idx="5">
                  <c:v>38.573193076243655</c:v>
                </c:pt>
                <c:pt idx="6">
                  <c:v>38.548193076243656</c:v>
                </c:pt>
                <c:pt idx="7">
                  <c:v>38.523193076243658</c:v>
                </c:pt>
                <c:pt idx="8">
                  <c:v>38.498193076243659</c:v>
                </c:pt>
                <c:pt idx="9">
                  <c:v>38.47319307624366</c:v>
                </c:pt>
                <c:pt idx="10">
                  <c:v>38.448193076243662</c:v>
                </c:pt>
                <c:pt idx="11">
                  <c:v>38.423193076243663</c:v>
                </c:pt>
                <c:pt idx="12">
                  <c:v>38.398193076243665</c:v>
                </c:pt>
                <c:pt idx="13">
                  <c:v>38.373193076243666</c:v>
                </c:pt>
                <c:pt idx="14">
                  <c:v>38.348193076243668</c:v>
                </c:pt>
                <c:pt idx="15">
                  <c:v>38.323193076243669</c:v>
                </c:pt>
                <c:pt idx="16">
                  <c:v>38.29819307624367</c:v>
                </c:pt>
                <c:pt idx="17">
                  <c:v>38.273193076243672</c:v>
                </c:pt>
                <c:pt idx="18">
                  <c:v>38.248193076243673</c:v>
                </c:pt>
                <c:pt idx="19">
                  <c:v>38.223193076243675</c:v>
                </c:pt>
                <c:pt idx="20">
                  <c:v>38.198193076243676</c:v>
                </c:pt>
                <c:pt idx="21">
                  <c:v>38.173193076243678</c:v>
                </c:pt>
                <c:pt idx="22">
                  <c:v>38.148193076243679</c:v>
                </c:pt>
                <c:pt idx="23">
                  <c:v>38.12319307624368</c:v>
                </c:pt>
                <c:pt idx="24">
                  <c:v>38.098193076243682</c:v>
                </c:pt>
                <c:pt idx="25">
                  <c:v>38.073193076243683</c:v>
                </c:pt>
                <c:pt idx="26">
                  <c:v>38.048193076243685</c:v>
                </c:pt>
                <c:pt idx="27">
                  <c:v>38.023193076243686</c:v>
                </c:pt>
                <c:pt idx="28">
                  <c:v>37.998193076243687</c:v>
                </c:pt>
                <c:pt idx="29">
                  <c:v>37.973193076243689</c:v>
                </c:pt>
                <c:pt idx="30">
                  <c:v>37.94819307624369</c:v>
                </c:pt>
                <c:pt idx="31">
                  <c:v>37.923193076243692</c:v>
                </c:pt>
                <c:pt idx="32">
                  <c:v>37.898193076243693</c:v>
                </c:pt>
                <c:pt idx="33">
                  <c:v>37.873193076243695</c:v>
                </c:pt>
                <c:pt idx="34">
                  <c:v>37.848193076243696</c:v>
                </c:pt>
                <c:pt idx="35">
                  <c:v>37.823193076243697</c:v>
                </c:pt>
                <c:pt idx="36">
                  <c:v>37.798193076243699</c:v>
                </c:pt>
                <c:pt idx="37">
                  <c:v>37.7731930762437</c:v>
                </c:pt>
                <c:pt idx="38">
                  <c:v>37.748193076243702</c:v>
                </c:pt>
                <c:pt idx="39">
                  <c:v>37.723193076243703</c:v>
                </c:pt>
                <c:pt idx="40">
                  <c:v>37.698193076243705</c:v>
                </c:pt>
                <c:pt idx="41">
                  <c:v>37.945054241544256</c:v>
                </c:pt>
                <c:pt idx="42">
                  <c:v>38.451331910943097</c:v>
                </c:pt>
              </c:numCache>
            </c:numRef>
          </c:xVal>
          <c:yVal>
            <c:numRef>
              <c:f>Navigation!$BB$7:$BB$49</c:f>
              <c:numCache>
                <c:formatCode>General</c:formatCode>
                <c:ptCount val="43"/>
                <c:pt idx="41" formatCode="0.00">
                  <c:v>1.022332837796343</c:v>
                </c:pt>
                <c:pt idx="42" formatCode="0.00">
                  <c:v>1.2957872763022942</c:v>
                </c:pt>
              </c:numCache>
            </c:numRef>
          </c:yVal>
          <c:smooth val="1"/>
          <c:extLst>
            <c:ext xmlns:c16="http://schemas.microsoft.com/office/drawing/2014/chart" uri="{C3380CC4-5D6E-409C-BE32-E72D297353CC}">
              <c16:uniqueId val="{00000003-E93E-9C42-9F4C-89DE112A5464}"/>
            </c:ext>
          </c:extLst>
        </c:ser>
        <c:dLbls>
          <c:showLegendKey val="0"/>
          <c:showVal val="0"/>
          <c:showCatName val="0"/>
          <c:showSerName val="0"/>
          <c:showPercent val="0"/>
          <c:showBubbleSize val="0"/>
        </c:dLbls>
        <c:axId val="1393369904"/>
        <c:axId val="1400278896"/>
      </c:scatterChart>
      <c:valAx>
        <c:axId val="1393369904"/>
        <c:scaling>
          <c:orientation val="minMax"/>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_ ;[Red]\-0\°\ " sourceLinked="0"/>
        <c:majorTickMark val="none"/>
        <c:minorTickMark val="none"/>
        <c:tickLblPos val="high"/>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Helvetica Neue" panose="02000503000000020004" pitchFamily="2" charset="0"/>
                <a:ea typeface="Helvetica Neue" panose="02000503000000020004" pitchFamily="2" charset="0"/>
                <a:cs typeface="Helvetica Neue" panose="02000503000000020004" pitchFamily="2" charset="0"/>
              </a:defRPr>
            </a:pPr>
            <a:endParaRPr lang="de-DE"/>
          </a:p>
        </c:txPr>
        <c:crossAx val="1400278896"/>
        <c:crosses val="autoZero"/>
        <c:crossBetween val="midCat"/>
        <c:majorUnit val="1"/>
      </c:valAx>
      <c:valAx>
        <c:axId val="1400278896"/>
        <c:scaling>
          <c:orientation val="maxMin"/>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Red]\-0.0\°\ "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Helvetica Neue" panose="02000503000000020004" pitchFamily="2" charset="0"/>
                <a:ea typeface="Helvetica Neue" panose="02000503000000020004" pitchFamily="2" charset="0"/>
                <a:cs typeface="Helvetica Neue" panose="02000503000000020004" pitchFamily="2" charset="0"/>
              </a:defRPr>
            </a:pPr>
            <a:endParaRPr lang="de-DE"/>
          </a:p>
        </c:txPr>
        <c:crossAx val="1393369904"/>
        <c:crosses val="autoZero"/>
        <c:crossBetween val="midCat"/>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C00000"/>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517523</xdr:colOff>
      <xdr:row>0</xdr:row>
      <xdr:rowOff>115639</xdr:rowOff>
    </xdr:from>
    <xdr:to>
      <xdr:col>11</xdr:col>
      <xdr:colOff>67732</xdr:colOff>
      <xdr:row>3</xdr:row>
      <xdr:rowOff>310121</xdr:rowOff>
    </xdr:to>
    <xdr:pic>
      <xdr:nvPicPr>
        <xdr:cNvPr id="9" name="Grafik 8">
          <a:extLst>
            <a:ext uri="{FF2B5EF4-FFF2-40B4-BE49-F238E27FC236}">
              <a16:creationId xmlns:a16="http://schemas.microsoft.com/office/drawing/2014/main" id="{A9812446-639E-7940-BFCC-1386B7F99D36}"/>
            </a:ext>
          </a:extLst>
        </xdr:cNvPr>
        <xdr:cNvPicPr>
          <a:picLocks noChangeAspect="1"/>
        </xdr:cNvPicPr>
      </xdr:nvPicPr>
      <xdr:blipFill rotWithShape="1">
        <a:blip xmlns:r="http://schemas.openxmlformats.org/officeDocument/2006/relationships" r:embed="rId1"/>
        <a:srcRect b="5745"/>
        <a:stretch/>
      </xdr:blipFill>
      <xdr:spPr>
        <a:xfrm>
          <a:off x="4314823" y="115639"/>
          <a:ext cx="972609" cy="1096182"/>
        </a:xfrm>
        <a:prstGeom prst="rect">
          <a:avLst/>
        </a:prstGeom>
      </xdr:spPr>
    </xdr:pic>
    <xdr:clientData/>
  </xdr:twoCellAnchor>
  <xdr:twoCellAnchor>
    <xdr:from>
      <xdr:col>1</xdr:col>
      <xdr:colOff>25657</xdr:colOff>
      <xdr:row>28</xdr:row>
      <xdr:rowOff>76969</xdr:rowOff>
    </xdr:from>
    <xdr:to>
      <xdr:col>13</xdr:col>
      <xdr:colOff>102728</xdr:colOff>
      <xdr:row>54</xdr:row>
      <xdr:rowOff>25757</xdr:rowOff>
    </xdr:to>
    <xdr:graphicFrame macro="">
      <xdr:nvGraphicFramePr>
        <xdr:cNvPr id="3" name="Diagramm 2">
          <a:extLst>
            <a:ext uri="{FF2B5EF4-FFF2-40B4-BE49-F238E27FC236}">
              <a16:creationId xmlns:a16="http://schemas.microsoft.com/office/drawing/2014/main" id="{9F676566-B16C-F44B-B59C-C485B650D0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0.48175</cdr:x>
      <cdr:y>0.032</cdr:y>
    </cdr:from>
    <cdr:to>
      <cdr:x>0.55733</cdr:x>
      <cdr:y>0.08302</cdr:y>
    </cdr:to>
    <cdr:sp macro="" textlink="">
      <cdr:nvSpPr>
        <cdr:cNvPr id="2" name="Textfeld 1">
          <a:extLst xmlns:a="http://schemas.openxmlformats.org/drawingml/2006/main">
            <a:ext uri="{FF2B5EF4-FFF2-40B4-BE49-F238E27FC236}">
              <a16:creationId xmlns:a16="http://schemas.microsoft.com/office/drawing/2014/main" id="{28906C32-9284-8749-BEFF-F0EF51E41672}"/>
            </a:ext>
          </a:extLst>
        </cdr:cNvPr>
        <cdr:cNvSpPr txBox="1"/>
      </cdr:nvSpPr>
      <cdr:spPr>
        <a:xfrm xmlns:a="http://schemas.openxmlformats.org/drawingml/2006/main">
          <a:off x="3398982" y="217567"/>
          <a:ext cx="533304" cy="346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a:latin typeface="Lucida Calligraphy" panose="03010101010101010101" pitchFamily="66" charset="77"/>
            </a:rPr>
            <a:t>W</a:t>
          </a:r>
        </a:p>
      </cdr:txBody>
    </cdr:sp>
  </cdr:relSizeAnchor>
  <cdr:relSizeAnchor xmlns:cdr="http://schemas.openxmlformats.org/drawingml/2006/chartDrawing">
    <cdr:from>
      <cdr:x>0.88175</cdr:x>
      <cdr:y>0.44143</cdr:y>
    </cdr:from>
    <cdr:to>
      <cdr:x>0.95733</cdr:x>
      <cdr:y>0.49245</cdr:y>
    </cdr:to>
    <cdr:sp macro="" textlink="">
      <cdr:nvSpPr>
        <cdr:cNvPr id="3" name="Textfeld 1">
          <a:extLst xmlns:a="http://schemas.openxmlformats.org/drawingml/2006/main">
            <a:ext uri="{FF2B5EF4-FFF2-40B4-BE49-F238E27FC236}">
              <a16:creationId xmlns:a16="http://schemas.microsoft.com/office/drawing/2014/main" id="{38D5DA09-4195-4B48-8B4F-5FA786C6A6CF}"/>
            </a:ext>
          </a:extLst>
        </cdr:cNvPr>
        <cdr:cNvSpPr txBox="1"/>
      </cdr:nvSpPr>
      <cdr:spPr>
        <a:xfrm xmlns:a="http://schemas.openxmlformats.org/drawingml/2006/main">
          <a:off x="6221204" y="3001305"/>
          <a:ext cx="533304" cy="346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a:latin typeface="Lucida Calligraphy" panose="03010101010101010101" pitchFamily="66" charset="77"/>
            </a:rPr>
            <a:t>N</a:t>
          </a:r>
        </a:p>
      </cdr:txBody>
    </cdr:sp>
  </cdr:relSizeAnchor>
  <cdr:relSizeAnchor xmlns:cdr="http://schemas.openxmlformats.org/drawingml/2006/chartDrawing">
    <cdr:from>
      <cdr:x>0.0872</cdr:x>
      <cdr:y>0.44332</cdr:y>
    </cdr:from>
    <cdr:to>
      <cdr:x>0.16279</cdr:x>
      <cdr:y>0.49434</cdr:y>
    </cdr:to>
    <cdr:sp macro="" textlink="">
      <cdr:nvSpPr>
        <cdr:cNvPr id="4" name="Textfeld 1">
          <a:extLst xmlns:a="http://schemas.openxmlformats.org/drawingml/2006/main">
            <a:ext uri="{FF2B5EF4-FFF2-40B4-BE49-F238E27FC236}">
              <a16:creationId xmlns:a16="http://schemas.microsoft.com/office/drawing/2014/main" id="{38D5DA09-4195-4B48-8B4F-5FA786C6A6CF}"/>
            </a:ext>
          </a:extLst>
        </cdr:cNvPr>
        <cdr:cNvSpPr txBox="1"/>
      </cdr:nvSpPr>
      <cdr:spPr>
        <a:xfrm xmlns:a="http://schemas.openxmlformats.org/drawingml/2006/main">
          <a:off x="615245" y="3014133"/>
          <a:ext cx="533304" cy="346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a:latin typeface="Lucida Calligraphy" panose="03010101010101010101" pitchFamily="66" charset="77"/>
            </a:rPr>
            <a:t>S</a:t>
          </a:r>
        </a:p>
      </cdr:txBody>
    </cdr:sp>
  </cdr:relSizeAnchor>
  <cdr:relSizeAnchor xmlns:cdr="http://schemas.openxmlformats.org/drawingml/2006/chartDrawing">
    <cdr:from>
      <cdr:x>0.49447</cdr:x>
      <cdr:y>0.89238</cdr:y>
    </cdr:from>
    <cdr:to>
      <cdr:x>0.57006</cdr:x>
      <cdr:y>0.9434</cdr:y>
    </cdr:to>
    <cdr:sp macro="" textlink="">
      <cdr:nvSpPr>
        <cdr:cNvPr id="5" name="Textfeld 1">
          <a:extLst xmlns:a="http://schemas.openxmlformats.org/drawingml/2006/main">
            <a:ext uri="{FF2B5EF4-FFF2-40B4-BE49-F238E27FC236}">
              <a16:creationId xmlns:a16="http://schemas.microsoft.com/office/drawing/2014/main" id="{38D5DA09-4195-4B48-8B4F-5FA786C6A6CF}"/>
            </a:ext>
          </a:extLst>
        </cdr:cNvPr>
        <cdr:cNvSpPr txBox="1"/>
      </cdr:nvSpPr>
      <cdr:spPr>
        <a:xfrm xmlns:a="http://schemas.openxmlformats.org/drawingml/2006/main">
          <a:off x="3488779" y="6067265"/>
          <a:ext cx="533304" cy="3468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a:latin typeface="Lucida Calligraphy" panose="03010101010101010101" pitchFamily="66" charset="77"/>
            </a:rPr>
            <a:t>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8803"/>
  <sheetViews>
    <sheetView showGridLines="0" showRowColHeaders="0" tabSelected="1" zoomScaleNormal="100" workbookViewId="0">
      <selection activeCell="N7" sqref="N7:O7"/>
    </sheetView>
  </sheetViews>
  <sheetFormatPr baseColWidth="10" defaultRowHeight="15"/>
  <cols>
    <col min="1" max="1" width="4.1640625" style="1" customWidth="1"/>
    <col min="2" max="2" width="21.83203125" style="1" customWidth="1"/>
    <col min="3" max="3" width="8.1640625" style="1" customWidth="1"/>
    <col min="4" max="4" width="2.83203125" style="1" customWidth="1"/>
    <col min="5" max="5" width="7.33203125" style="1" customWidth="1"/>
    <col min="6" max="6" width="2.1640625" style="1" customWidth="1"/>
    <col min="7" max="7" width="3.33203125" style="1" customWidth="1"/>
    <col min="8" max="8" width="8.6640625" style="1" bestFit="1" customWidth="1"/>
    <col min="9" max="9" width="2.33203125" style="1" customWidth="1"/>
    <col min="10" max="10" width="5" style="1" customWidth="1"/>
    <col min="11" max="11" width="2.6640625" style="1" customWidth="1"/>
    <col min="12" max="12" width="2.33203125" style="1" customWidth="1"/>
    <col min="13" max="13" width="7.5" style="1" customWidth="1"/>
    <col min="14" max="15" width="2.83203125" style="1" customWidth="1"/>
    <col min="16" max="16" width="4.83203125" style="1" customWidth="1"/>
    <col min="17" max="17" width="2.83203125" style="1" hidden="1" customWidth="1"/>
    <col min="18" max="18" width="11.83203125" style="22" hidden="1" customWidth="1"/>
    <col min="19" max="19" width="12.5" style="22" hidden="1" customWidth="1"/>
    <col min="20" max="20" width="12.83203125" style="22" hidden="1" customWidth="1"/>
    <col min="21" max="21" width="11.83203125" style="22" hidden="1" customWidth="1"/>
    <col min="22" max="22" width="12.5" style="22" hidden="1" customWidth="1"/>
    <col min="23" max="23" width="14.33203125" style="22" hidden="1" customWidth="1"/>
    <col min="24" max="24" width="9.5" style="22" hidden="1" customWidth="1"/>
    <col min="25" max="25" width="12" style="22" hidden="1" customWidth="1"/>
    <col min="26" max="26" width="12.5" style="22" hidden="1" customWidth="1"/>
    <col min="27" max="27" width="13.83203125" style="22" hidden="1" customWidth="1"/>
    <col min="28" max="28" width="10.83203125" style="22" hidden="1" customWidth="1"/>
    <col min="29" max="29" width="10.83203125" style="1" hidden="1" customWidth="1"/>
    <col min="30" max="30" width="10.5" style="9" hidden="1" customWidth="1"/>
    <col min="31" max="31" width="4.83203125" style="1" hidden="1" customWidth="1"/>
    <col min="32" max="32" width="11.5" style="229" hidden="1" customWidth="1"/>
    <col min="33" max="33" width="12.6640625" style="229" hidden="1" customWidth="1"/>
    <col min="34" max="34" width="19" style="229" hidden="1" customWidth="1"/>
    <col min="35" max="35" width="9" style="229" hidden="1" customWidth="1"/>
    <col min="36" max="36" width="11.1640625" style="229" hidden="1" customWidth="1"/>
    <col min="37" max="37" width="9" style="229" hidden="1" customWidth="1"/>
    <col min="38" max="38" width="5.6640625" style="229" hidden="1" customWidth="1"/>
    <col min="39" max="39" width="13.33203125" style="229" hidden="1" customWidth="1"/>
    <col min="40" max="40" width="12.6640625" style="229" hidden="1" customWidth="1"/>
    <col min="41" max="41" width="15" style="229" hidden="1" customWidth="1"/>
    <col min="42" max="42" width="10" style="229" hidden="1" customWidth="1"/>
    <col min="43" max="43" width="11.1640625" style="21" hidden="1" customWidth="1"/>
    <col min="44" max="44" width="9.83203125" style="21" hidden="1" customWidth="1"/>
    <col min="45" max="45" width="5.1640625" style="21" hidden="1" customWidth="1"/>
    <col min="46" max="49" width="9.83203125" style="21" hidden="1" customWidth="1"/>
    <col min="50" max="50" width="9.1640625" style="1" hidden="1" customWidth="1"/>
    <col min="51" max="51" width="11.6640625" style="1" hidden="1" customWidth="1"/>
    <col min="52" max="54" width="10.83203125" style="1" hidden="1" customWidth="1"/>
    <col min="55" max="55" width="5.83203125" style="1" hidden="1" customWidth="1"/>
    <col min="56" max="16384" width="10.83203125" style="1"/>
  </cols>
  <sheetData>
    <row r="1" spans="2:55" ht="16">
      <c r="R1" s="42"/>
      <c r="S1" s="42"/>
      <c r="T1" s="42"/>
      <c r="U1" s="42"/>
      <c r="V1" s="42"/>
      <c r="W1" s="42"/>
      <c r="X1" s="42"/>
      <c r="Y1" s="42"/>
      <c r="Z1" s="42"/>
      <c r="AA1" s="42"/>
      <c r="AB1" s="42"/>
      <c r="AD1" s="50"/>
      <c r="AE1" s="36"/>
      <c r="AF1" s="228"/>
      <c r="AG1" s="228"/>
      <c r="AH1" s="228"/>
      <c r="AI1" s="228"/>
      <c r="AJ1" s="228"/>
      <c r="AK1" s="228"/>
      <c r="AL1" s="228"/>
      <c r="AM1" s="228"/>
      <c r="AN1" s="228"/>
      <c r="AO1" s="228"/>
      <c r="AP1" s="228"/>
      <c r="AT1" s="1"/>
      <c r="AU1" s="1"/>
      <c r="AV1" s="1"/>
      <c r="AW1" s="1"/>
    </row>
    <row r="2" spans="2:55" ht="35">
      <c r="B2" s="356" t="s">
        <v>113</v>
      </c>
      <c r="C2" s="356"/>
      <c r="D2" s="356"/>
      <c r="E2" s="356"/>
      <c r="F2" s="356"/>
      <c r="G2" s="356"/>
      <c r="H2" s="356"/>
      <c r="I2" s="356"/>
      <c r="J2" s="356"/>
      <c r="K2" s="356"/>
      <c r="L2" s="356"/>
      <c r="M2" s="499">
        <f>YEAR(Almanac!A2)</f>
        <v>2021</v>
      </c>
      <c r="N2" s="500"/>
      <c r="O2" s="500"/>
      <c r="P2" s="356"/>
      <c r="R2" s="50"/>
      <c r="S2" s="50"/>
      <c r="T2" s="50"/>
      <c r="U2" s="50"/>
      <c r="V2" s="50"/>
      <c r="W2" s="50"/>
      <c r="X2" s="50"/>
      <c r="Y2" s="50"/>
      <c r="Z2" s="453"/>
      <c r="AA2" s="20"/>
      <c r="AB2" s="20"/>
      <c r="AC2" s="20"/>
      <c r="AD2" s="453"/>
      <c r="AE2" s="454"/>
      <c r="AF2" s="478"/>
      <c r="AG2" s="478"/>
      <c r="AH2" s="228"/>
      <c r="AJ2" s="228"/>
      <c r="AK2" s="228"/>
      <c r="AL2" s="228"/>
      <c r="AM2" s="228"/>
      <c r="AN2" s="228"/>
      <c r="AO2" s="228"/>
      <c r="AP2" s="442"/>
      <c r="AQ2" s="65"/>
      <c r="AR2" s="65"/>
      <c r="AS2" s="65"/>
      <c r="AT2" s="1"/>
      <c r="AU2" s="1"/>
      <c r="AV2" s="1"/>
      <c r="AW2" s="19"/>
      <c r="AX2" s="19"/>
    </row>
    <row r="3" spans="2:55" ht="20" customHeight="1">
      <c r="B3" s="566" t="s">
        <v>148</v>
      </c>
      <c r="C3" s="566"/>
      <c r="D3" s="566"/>
      <c r="E3" s="566"/>
      <c r="R3" s="42"/>
      <c r="S3" s="193"/>
      <c r="T3" s="42"/>
      <c r="U3" s="42"/>
      <c r="V3" s="42"/>
      <c r="W3" s="42"/>
      <c r="X3" s="42"/>
      <c r="Y3" s="42"/>
      <c r="Z3" s="42"/>
      <c r="AA3" s="42"/>
      <c r="AB3" s="42"/>
      <c r="AC3" s="42"/>
      <c r="AD3" s="42"/>
      <c r="AE3" s="42"/>
      <c r="AF3" s="332" t="s">
        <v>107</v>
      </c>
      <c r="AG3" s="332"/>
      <c r="AH3" s="331"/>
      <c r="AI3" s="331"/>
      <c r="AJ3" s="331"/>
      <c r="AK3" s="331"/>
      <c r="AL3" s="333"/>
      <c r="AM3" s="332" t="s">
        <v>99</v>
      </c>
      <c r="AN3" s="332"/>
      <c r="AT3" s="331" t="s">
        <v>86</v>
      </c>
      <c r="AU3" s="1"/>
      <c r="AV3" s="1"/>
      <c r="AW3" s="266"/>
      <c r="AX3" s="266"/>
      <c r="AY3" s="267" t="s">
        <v>87</v>
      </c>
      <c r="AZ3" s="268">
        <f>ABS(M28)/40</f>
        <v>2.5000000000000001E-2</v>
      </c>
      <c r="BC3" s="269"/>
    </row>
    <row r="4" spans="2:55" ht="32" customHeight="1" thickBot="1">
      <c r="B4" s="441" t="s">
        <v>112</v>
      </c>
      <c r="C4" s="355"/>
      <c r="D4" s="355"/>
      <c r="E4" s="355"/>
      <c r="F4" s="20"/>
      <c r="G4" s="20"/>
      <c r="I4" s="349"/>
      <c r="J4" s="185"/>
      <c r="K4" s="185"/>
      <c r="L4" s="185"/>
      <c r="M4" s="185"/>
      <c r="N4" s="185"/>
      <c r="O4" s="185"/>
      <c r="R4" s="42"/>
      <c r="S4" s="43"/>
      <c r="T4" s="43"/>
      <c r="U4" s="193"/>
      <c r="W4" s="42"/>
      <c r="X4" s="42"/>
      <c r="Y4" s="42"/>
      <c r="Z4" s="42"/>
      <c r="AA4" s="21"/>
      <c r="AB4" s="21"/>
      <c r="AE4" s="14"/>
      <c r="AF4" s="1"/>
      <c r="AG4" s="1"/>
      <c r="AH4" s="1"/>
      <c r="AI4" s="1"/>
      <c r="AJ4" s="1"/>
      <c r="AK4" s="1"/>
      <c r="AL4" s="22"/>
      <c r="AT4" s="270"/>
      <c r="AU4" s="269"/>
      <c r="AV4" s="269"/>
      <c r="AW4" s="269"/>
      <c r="AX4" s="269"/>
      <c r="AY4" s="271"/>
      <c r="AZ4" s="272"/>
      <c r="BA4" s="273"/>
      <c r="BB4" s="273"/>
      <c r="BC4" s="269"/>
    </row>
    <row r="5" spans="2:55" ht="20" customHeight="1" thickBot="1">
      <c r="B5" s="496" t="s">
        <v>109</v>
      </c>
      <c r="C5" s="497"/>
      <c r="D5" s="504">
        <v>-1.2</v>
      </c>
      <c r="E5" s="505"/>
      <c r="F5" s="491" t="s">
        <v>111</v>
      </c>
      <c r="G5" s="492"/>
      <c r="H5" s="492"/>
      <c r="I5" s="492"/>
      <c r="J5" s="492"/>
      <c r="K5" s="492"/>
      <c r="L5" s="493"/>
      <c r="M5" s="449" t="s">
        <v>114</v>
      </c>
      <c r="N5" s="353"/>
      <c r="O5" s="354"/>
      <c r="R5" s="214" t="s">
        <v>68</v>
      </c>
      <c r="S5" s="215">
        <f>DGET(Almanac!A1:D8786,"Grt°",R10:S11)+DGET(Almanac!A1:D8786,"Grt'",R10:S11)/60</f>
        <v>330.66666666666669</v>
      </c>
      <c r="T5" s="224" t="s">
        <v>81</v>
      </c>
      <c r="U5" s="226">
        <f>(ABS(DGET(Almanac!A1:G8786,"d°",R10:S11))+DGET(Almanac!A1:G8786,"d'",R10:S11)/60)*SIGN(DGET(Almanac!A1:G8786,"d°",R10:S11))</f>
        <v>14.595000000000001</v>
      </c>
      <c r="W5" s="186" t="s">
        <v>0</v>
      </c>
      <c r="X5" s="121" t="s">
        <v>0</v>
      </c>
      <c r="Y5" s="121" t="s">
        <v>0</v>
      </c>
      <c r="Z5" s="121" t="s">
        <v>0</v>
      </c>
      <c r="AA5" s="94" t="s">
        <v>60</v>
      </c>
      <c r="AB5" s="95"/>
      <c r="AC5" s="122" t="s">
        <v>53</v>
      </c>
      <c r="AD5" s="409">
        <f>J13+M13/60</f>
        <v>61.546666666666667</v>
      </c>
      <c r="AE5" s="14"/>
      <c r="AF5" s="481" t="s">
        <v>102</v>
      </c>
      <c r="AG5" s="482"/>
      <c r="AH5" s="256">
        <f>90-hma°+DEGREES(deka)-0.00001</f>
        <v>42.864152222222216</v>
      </c>
      <c r="AI5" s="481" t="s">
        <v>103</v>
      </c>
      <c r="AJ5" s="482"/>
      <c r="AK5" s="258">
        <f>-90+hma°+DEGREES(deka)</f>
        <v>-13.65814</v>
      </c>
      <c r="AL5" s="230"/>
      <c r="AM5" s="330" t="s">
        <v>106</v>
      </c>
      <c r="AN5" s="318">
        <f>DEGREES(AO5)</f>
        <v>-0.26522754817324068</v>
      </c>
      <c r="AO5" s="327">
        <f>RADIANS(_s/60)*COS(aza-RADIANS(Kurs))</f>
        <v>-4.6290939826149216E-3</v>
      </c>
      <c r="AP5" s="326" t="s">
        <v>83</v>
      </c>
      <c r="AQ5" s="328">
        <f>hma°+AN5</f>
        <v>61.473621340715646</v>
      </c>
      <c r="AR5" s="329">
        <f>RADIANS(AQ5)</f>
        <v>1.0729170955197389</v>
      </c>
      <c r="AT5" s="274" t="s">
        <v>88</v>
      </c>
      <c r="AU5" s="275" t="s">
        <v>89</v>
      </c>
      <c r="AV5" s="276" t="s">
        <v>90</v>
      </c>
      <c r="AW5" s="276" t="s">
        <v>91</v>
      </c>
      <c r="AX5" s="276" t="s">
        <v>92</v>
      </c>
      <c r="AY5" s="277" t="s">
        <v>93</v>
      </c>
      <c r="AZ5" s="277" t="s">
        <v>94</v>
      </c>
      <c r="BA5" s="277" t="s">
        <v>136</v>
      </c>
      <c r="BB5" s="278" t="s">
        <v>95</v>
      </c>
    </row>
    <row r="6" spans="2:55" ht="20" customHeight="1" thickBot="1">
      <c r="B6" s="494" t="s">
        <v>110</v>
      </c>
      <c r="C6" s="495"/>
      <c r="D6" s="506">
        <v>-1.2</v>
      </c>
      <c r="E6" s="507"/>
      <c r="F6" s="489" t="s">
        <v>55</v>
      </c>
      <c r="G6" s="490"/>
      <c r="H6" s="490"/>
      <c r="I6" s="490"/>
      <c r="J6" s="490"/>
      <c r="K6" s="490"/>
      <c r="L6" s="490"/>
      <c r="M6" s="358">
        <v>2.5</v>
      </c>
      <c r="N6" s="479" t="s">
        <v>22</v>
      </c>
      <c r="O6" s="480"/>
      <c r="R6" s="216" t="s">
        <v>78</v>
      </c>
      <c r="S6" s="217">
        <f>DGET(Almanac!A1:D8786,"Grt°",T10:U11)+DGET(Almanac!A1:D8786,"Grt'",T10:U11)/60</f>
        <v>345.66833333333335</v>
      </c>
      <c r="T6" s="225" t="s">
        <v>82</v>
      </c>
      <c r="U6" s="219">
        <f>(ABS(DGET(Almanac!A1:G8786,"d°",T10:U11))+DGET(Almanac!A1:G8786,"d'",T10:U11)/60)*SIGN(DGET(Almanac!A1:G8786,"d°",T10:U11))</f>
        <v>14.606666666666667</v>
      </c>
      <c r="W6" s="123">
        <f>IF(AD5&lt;11.001,_xlfn.CEILING.PRECISE(AD5,1/3),IF(AND(AD5&gt;11.001,AD5&lt;14.001),_xlfn.CEILING.PRECISE(AD5,0.5),IF(AND(AD5&gt;14.001,AD5&lt;20.001),_xlfn.CEILING.PRECISE(AD5,1),IF(AND(AD5&gt;20.001,AD5&lt;40.001),_xlfn.CEILING.PRECISE(AD5,2),IF(AND(AD5&gt;40.001,AD5&lt;60.001),_xlfn.CEILING.PRECISE(AD5,5),IF(AND(AD5&gt;60.001,AD5&lt;90.001),_xlfn.CEILING.PRECISE(AD5,10)))))))</f>
        <v>70</v>
      </c>
      <c r="X6" s="124">
        <f>IF(AD5&lt;11.001,_xlfn.FLOOR.PRECISE(AD5,1/3),IF(AND(AD5&gt;11.001,AD5&lt;14.001),_xlfn.FLOOR.PRECISE(AD5,0.5),IF(AND(AD5&gt;14.001,AD5&lt;20.001),_xlfn.FLOOR.PRECISE(AD5,1),IF(AND(AD5&gt;20.001,AD5&lt;40.001),_xlfn.FLOOR.PRECISE(AD5,2),IF(AND(AD5&gt;40.001,AD5&lt;60.001),_xlfn.FLOOR.PRECISE(AD5,5),IF(AND(AD5&gt;60.001,AD5&lt;90.001),_xlfn.FLOOR.PRECISE(AD5,10)))))))</f>
        <v>60</v>
      </c>
      <c r="Y6" s="124">
        <f>W6</f>
        <v>70</v>
      </c>
      <c r="Z6" s="124">
        <f>X6</f>
        <v>60</v>
      </c>
      <c r="AA6" s="96">
        <f>IF(AD5&lt;11.001,1/3,IF(AND(AD5&gt;11.001,AD5&lt;14.001),0.5,IF(AND(AD5&gt;14.001,AD5&lt;20.001),1,IF(AND(AD5&gt;20.001,AD5&lt;40.001),2,IF(AND(AD5&gt;40.001,AD5&lt;60.001),5,IF(AND(AD5&gt;60.001,AD5&lt;90.001),10))))))</f>
        <v>10</v>
      </c>
      <c r="AB6" s="97"/>
      <c r="AC6" s="125" t="s">
        <v>55</v>
      </c>
      <c r="AD6" s="410">
        <f>M6</f>
        <v>2.5</v>
      </c>
      <c r="AF6" s="483"/>
      <c r="AG6" s="484"/>
      <c r="AH6" s="257">
        <f>90-hmb°+DEGREES(dekb)-0.00001</f>
        <v>57.012731388888888</v>
      </c>
      <c r="AI6" s="483"/>
      <c r="AJ6" s="484"/>
      <c r="AK6" s="259">
        <f>-90+hmb°+DEGREES(dekb)+0.00001</f>
        <v>-27.707128611111113</v>
      </c>
      <c r="AL6" s="230"/>
      <c r="AT6" s="279"/>
      <c r="AU6" s="280"/>
      <c r="AV6" s="280"/>
      <c r="AW6" s="280"/>
      <c r="AX6" s="280"/>
      <c r="AY6" s="405"/>
      <c r="AZ6" s="400"/>
      <c r="BA6" s="281"/>
      <c r="BB6" s="282"/>
    </row>
    <row r="7" spans="2:55" ht="20" customHeight="1" thickBot="1">
      <c r="B7" s="487" t="s">
        <v>147</v>
      </c>
      <c r="C7" s="488"/>
      <c r="D7" s="488"/>
      <c r="E7" s="488"/>
      <c r="F7" s="488"/>
      <c r="G7" s="488"/>
      <c r="H7" s="488"/>
      <c r="I7" s="488"/>
      <c r="J7" s="488"/>
      <c r="K7" s="488"/>
      <c r="L7" s="488"/>
      <c r="M7" s="357">
        <v>36</v>
      </c>
      <c r="N7" s="508" t="s">
        <v>143</v>
      </c>
      <c r="O7" s="509"/>
      <c r="R7" s="218" t="s">
        <v>79</v>
      </c>
      <c r="S7" s="217">
        <f>S6-S5</f>
        <v>15.001666666666665</v>
      </c>
      <c r="T7" s="218" t="s">
        <v>79</v>
      </c>
      <c r="U7" s="219">
        <f>U6-U5</f>
        <v>1.1666666666666714E-2</v>
      </c>
      <c r="W7" s="199" t="s">
        <v>47</v>
      </c>
      <c r="X7" s="200"/>
      <c r="Y7" s="200"/>
      <c r="Z7" s="201"/>
      <c r="AA7" s="98"/>
      <c r="AB7" s="99"/>
      <c r="AC7" s="100" t="s">
        <v>50</v>
      </c>
      <c r="AD7" s="411">
        <f>Z11*AD5+Z12</f>
        <v>12.730933333333333</v>
      </c>
      <c r="AL7" s="230"/>
      <c r="AM7" s="310" t="s">
        <v>12</v>
      </c>
      <c r="AN7" s="311" t="s">
        <v>34</v>
      </c>
      <c r="AO7" s="311" t="s">
        <v>35</v>
      </c>
      <c r="AP7" s="312" t="s">
        <v>36</v>
      </c>
      <c r="AQ7" s="311" t="s">
        <v>37</v>
      </c>
      <c r="AR7" s="313" t="s">
        <v>38</v>
      </c>
      <c r="AT7" s="283">
        <f>AT8+$AZ$3</f>
        <v>38.698193076243648</v>
      </c>
      <c r="AU7" s="284">
        <f>RADIANS(AT7)</f>
        <v>0.67541088375292468</v>
      </c>
      <c r="AV7" s="284">
        <f>IFERROR(DEGREES(grta+IF(dira="W",-1,1)*ACOS((SIN(hma)-SIN(deka)*SIN(AU7))/COS(deka)/COS(AU7))),#N/A)</f>
        <v>357.72469887981356</v>
      </c>
      <c r="AW7" s="284">
        <f>IFERROR(DEGREES(grtb+IF(dirb="W",-1,1)*ACOS((SIN(hmb)-SIN(dekb)*SIN(AU7))/COS(dekb)/COS(AU7))),#N/A)</f>
        <v>-1.1602487130431014</v>
      </c>
      <c r="AX7" s="284">
        <f t="shared" ref="AX7:AX47" si="0">IFERROR(DEGREES(grta+IF(dira="W",-1,1)*ACOS((SIN(hmav)-SIN(deka)*SIN(AU7))/COS(deka)/COS(AU7))),#N/A)</f>
        <v>358.29452474717453</v>
      </c>
      <c r="AY7" s="406">
        <f>IF(AV7&lt;0,ABS(AV7),IF(AV7&gt;360,-(AV7-360),IF(AND(AV7&gt;180,AV7&lt;360),360-AV7,-AV7)))</f>
        <v>2.275301120186441</v>
      </c>
      <c r="AZ7" s="401">
        <f>IF(AW7&lt;0,ABS(AW7),IF(AW7&gt;360,-(AW7-360),IF(AND(AW7&gt;180,AW7&lt;360),360-AW7,-AW7)))</f>
        <v>1.1602487130431014</v>
      </c>
      <c r="BA7" s="285">
        <f>IF(AX7&lt;0,ABS(AX7),IF(AX7&gt;360,-(AX7-360),IF(AND(AX7&gt;180,AX7&lt;360),360-AX7,-AX7)))</f>
        <v>1.7054752528254653</v>
      </c>
      <c r="BB7" s="286"/>
    </row>
    <row r="8" spans="2:55" ht="20" customHeight="1" thickBot="1">
      <c r="B8" s="352"/>
      <c r="F8" s="445"/>
      <c r="H8" s="451" t="s">
        <v>142</v>
      </c>
      <c r="L8" s="451"/>
      <c r="M8" s="452"/>
      <c r="N8" s="498"/>
      <c r="O8" s="498"/>
      <c r="R8" s="218" t="s">
        <v>80</v>
      </c>
      <c r="S8" s="219">
        <f>IF(S7&lt;0,S7+360,IF(S7&gt;360,S7-360,S7))</f>
        <v>15.001666666666665</v>
      </c>
      <c r="T8" s="218"/>
      <c r="U8" s="219"/>
      <c r="W8" s="126">
        <f>_xlfn.FLOOR.PRECISE(AD6,1)</f>
        <v>2</v>
      </c>
      <c r="X8" s="127">
        <f>W8</f>
        <v>2</v>
      </c>
      <c r="Y8" s="127">
        <f>_xlfn.CEILING.PRECISE(AD6,1)</f>
        <v>3</v>
      </c>
      <c r="Z8" s="128">
        <f>Y8</f>
        <v>3</v>
      </c>
      <c r="AA8" s="101"/>
      <c r="AB8" s="102"/>
      <c r="AC8" s="103" t="s">
        <v>51</v>
      </c>
      <c r="AD8" s="341">
        <f>X12</f>
        <v>0</v>
      </c>
      <c r="AF8" s="523" t="s">
        <v>42</v>
      </c>
      <c r="AG8" s="524"/>
      <c r="AH8" s="524"/>
      <c r="AI8" s="83">
        <f>IF(M16=180,180+0.01,IF(M16=0,0.01,M16))</f>
        <v>23</v>
      </c>
      <c r="AJ8" s="84" t="s">
        <v>10</v>
      </c>
      <c r="AK8" s="85"/>
      <c r="AL8" s="230"/>
      <c r="AM8" s="314">
        <f>RADIANS(AN8)</f>
        <v>0.63704517697793028</v>
      </c>
      <c r="AN8" s="315">
        <f>AG14</f>
        <v>36.5</v>
      </c>
      <c r="AO8" s="316">
        <f>IF(AQ8&lt;0,ABS(AQ8),IF(AQ8&gt;360,-(AQ8-360),IF(AND(AQ8&gt;180,AQ8&lt;360),ABS(360-AQ8),-AQ8)))</f>
        <v>-1.4670767704648142</v>
      </c>
      <c r="AP8" s="316">
        <f>IF(AR8&lt;0,ABS(AR8),IF(AR8&gt;360,-(AR8-360),IF(AND(AR8&gt;180,AR8&lt;360),ABS(360-AR8),-AR8)))</f>
        <v>2.2690322153360905</v>
      </c>
      <c r="AQ8" s="316">
        <f>IFERROR(DEGREES(grta+IF(dira="W",-1,1)*ACOS((SIN(hmv)-SIN(deka)*SIN(AM8))/COS(deka)/COS(AM8))),DEGREES(grta+IF(dira="W",-1,1)*ACOS(0.999999999999)))</f>
        <v>361.46707677046481</v>
      </c>
      <c r="AR8" s="317">
        <f>DEGREES(grtb+IF(dirb="W",-1,1)*ACOS((SIN(hmb)-SIN(dekb)*SIN(AM8))/COS(dekb)/COS(AM8)))</f>
        <v>-2.2690322153360905</v>
      </c>
      <c r="AT8" s="283">
        <f t="shared" ref="AT8:AT26" si="1">AT9+$AZ$3</f>
        <v>38.673193076243649</v>
      </c>
      <c r="AU8" s="443" t="s">
        <v>141</v>
      </c>
      <c r="AV8" s="284" t="e">
        <f t="shared" ref="AV8:AV47" si="2">IFERROR(DEGREES(grta+IF(dira="W",-1,1)*ACOS((SIN(hma)-SIN(deka)*SIN(AU8))/COS(deka)/COS(AU8))),#N/A)</f>
        <v>#N/A</v>
      </c>
      <c r="AW8" s="284" t="e">
        <f t="shared" ref="AW8:AW47" si="3">IFERROR(DEGREES(grtb+IF(dirb="W",-1,1)*ACOS((SIN(hmb)-SIN(dekb)*SIN(AU8))/COS(dekb)/COS(AU8))),#N/A)</f>
        <v>#N/A</v>
      </c>
      <c r="AX8" s="284" t="e">
        <f t="shared" si="0"/>
        <v>#N/A</v>
      </c>
      <c r="AY8" s="406" t="e">
        <f t="shared" ref="AY8:AY47" si="4">IF(AV8&lt;0,ABS(AV8),IF(AV8&gt;360,-(AV8-360),IF(AND(AV8&gt;180,AV8&lt;360),360-AV8,-AV8)))</f>
        <v>#N/A</v>
      </c>
      <c r="AZ8" s="401" t="e">
        <f t="shared" ref="AZ8:AZ47" si="5">IF(AW8&lt;0,ABS(AW8),IF(AW8&gt;360,-(AW8-360),IF(AND(AW8&gt;180,AW8&lt;360),360-AW8,-AW8)))</f>
        <v>#N/A</v>
      </c>
      <c r="BA8" s="285" t="e">
        <f t="shared" ref="BA8:BA47" si="6">IF(AX8&lt;0,ABS(AX8),IF(AX8&gt;360,-(AX8-360),IF(AND(AX8&gt;180,AX8&lt;360),360-AX8,-AX8)))</f>
        <v>#N/A</v>
      </c>
      <c r="BB8" s="286"/>
    </row>
    <row r="9" spans="2:55" ht="20" customHeight="1" thickBot="1">
      <c r="B9" s="26"/>
      <c r="G9" s="20"/>
      <c r="H9" s="20"/>
      <c r="I9" s="20"/>
      <c r="J9" s="20"/>
      <c r="K9" s="20"/>
      <c r="L9" s="20"/>
      <c r="M9" s="478" t="str">
        <f>IF(OR(N7="N",N7="S")," ","ERROR")</f>
        <v xml:space="preserve"> </v>
      </c>
      <c r="N9" s="478"/>
      <c r="O9" s="478"/>
      <c r="R9" s="51" t="s">
        <v>69</v>
      </c>
      <c r="S9" s="220">
        <f>(MINUTE(J12)+SECOND(J12)/60)*S8/60</f>
        <v>10.301144444444445</v>
      </c>
      <c r="T9" s="51" t="s">
        <v>69</v>
      </c>
      <c r="U9" s="220">
        <f>(MINUTE(J12)+SECOND(J12)/60)*U7/60</f>
        <v>8.0111111111111442E-3</v>
      </c>
      <c r="W9" s="104">
        <f>Y6</f>
        <v>70</v>
      </c>
      <c r="X9" s="92">
        <f>DGET(V42:AC102,VALUE(W8+2),W5:W6)</f>
        <v>13.2</v>
      </c>
      <c r="Y9" s="92">
        <f>DGET(V42:AC102,VALUE(Y8+2),Y5:Y6)</f>
        <v>12.6</v>
      </c>
      <c r="Z9" s="105">
        <f>X9-(Y8-AD6)*AVERAGE(X9-Y9,X10-Y10)</f>
        <v>12.899999999999999</v>
      </c>
      <c r="AA9" s="129"/>
      <c r="AB9" s="102"/>
      <c r="AC9" s="103" t="s">
        <v>52</v>
      </c>
      <c r="AD9" s="341">
        <f>D5</f>
        <v>-1.2</v>
      </c>
      <c r="AF9" s="521" t="s">
        <v>43</v>
      </c>
      <c r="AG9" s="522"/>
      <c r="AH9" s="522"/>
      <c r="AI9" s="69">
        <f>D16</f>
        <v>33</v>
      </c>
      <c r="AJ9" s="65" t="s">
        <v>26</v>
      </c>
      <c r="AK9" s="263"/>
      <c r="AL9" s="230"/>
      <c r="AM9" s="88">
        <f>RADIANS(AN9)</f>
        <v>0.61959188445798696</v>
      </c>
      <c r="AN9" s="306">
        <f>AG15</f>
        <v>35.5</v>
      </c>
      <c r="AO9" s="307">
        <f>IF(AQ9&lt;0,ABS(AQ9),IF(AQ9&gt;360,-(AQ9-360),IF(AND(AQ9&gt;180,AQ9&lt;360),ABS(360-AQ9),-AQ9)))</f>
        <v>-2.627525769061549</v>
      </c>
      <c r="AP9" s="307">
        <f>IF(AR9&lt;0,ABS(AR9),IF(AR9&gt;360,-(AR9-360),IF(AND(AR9&gt;180,AR9&lt;360),ABS(360-AR9),-AR9)))</f>
        <v>2.7052625253865812</v>
      </c>
      <c r="AQ9" s="307">
        <f>IFERROR(DEGREES(grta+IF(dira="W",-1,1)*ACOS((SIN(hmv)-SIN(deka)*SIN(AM9))/COS(deka)/COS(AM9))),DEGREES(grta+IF(dira="W",-1,1)*ACOS(0.99999999)))</f>
        <v>362.62752576906155</v>
      </c>
      <c r="AR9" s="308">
        <f>DEGREES(grtb+IF(dirb="W",-1,1)*ACOS((SIN(hmb)-SIN(dekb)*SIN(AM9))/COS(dekb)/COS(AM9)))</f>
        <v>-2.7052625253865812</v>
      </c>
      <c r="AT9" s="283">
        <f t="shared" si="1"/>
        <v>38.648193076243651</v>
      </c>
      <c r="AU9" s="284">
        <f t="shared" ref="AU9:AU47" si="7">RADIANS(AT9)</f>
        <v>0.67453821912692757</v>
      </c>
      <c r="AV9" s="284">
        <f t="shared" si="2"/>
        <v>357.8121745269072</v>
      </c>
      <c r="AW9" s="284">
        <f t="shared" si="3"/>
        <v>-1.1879409485349581</v>
      </c>
      <c r="AX9" s="284">
        <f t="shared" si="0"/>
        <v>358.378831885632</v>
      </c>
      <c r="AY9" s="406">
        <f t="shared" si="4"/>
        <v>2.1878254730928006</v>
      </c>
      <c r="AZ9" s="401">
        <f t="shared" si="5"/>
        <v>1.1879409485349581</v>
      </c>
      <c r="BA9" s="285">
        <f t="shared" si="6"/>
        <v>1.6211681143680039</v>
      </c>
      <c r="BB9" s="286"/>
    </row>
    <row r="10" spans="2:55" ht="20" customHeight="1" thickBot="1">
      <c r="B10" s="441" t="s">
        <v>24</v>
      </c>
      <c r="J10" s="564"/>
      <c r="K10" s="564"/>
      <c r="L10" s="564"/>
      <c r="M10" s="565"/>
      <c r="N10" s="565"/>
      <c r="O10" s="440" t="str">
        <f>IFERROR(IF(M2-YEAR(J11)=0," ","! falsches Jahr !"),"! falsche Datumseingabe !")</f>
        <v xml:space="preserve"> </v>
      </c>
      <c r="P10" s="118"/>
      <c r="R10" s="57" t="s">
        <v>2</v>
      </c>
      <c r="S10" s="58" t="s">
        <v>1</v>
      </c>
      <c r="T10" s="57" t="s">
        <v>2</v>
      </c>
      <c r="U10" s="58" t="s">
        <v>1</v>
      </c>
      <c r="W10" s="55">
        <f>Z6</f>
        <v>60</v>
      </c>
      <c r="X10" s="52">
        <f>DGET(V42:AC102,VALUE(X8+2),X5:X6)</f>
        <v>13</v>
      </c>
      <c r="Y10" s="52">
        <f>DGET(V42:AC102,VALUE(Z8+2),Z5:Z6)</f>
        <v>12.399999999999999</v>
      </c>
      <c r="Z10" s="106">
        <f>X10-(Y8-AD6)*AVERAGE(X9-Y9,X10-Y10)</f>
        <v>12.7</v>
      </c>
      <c r="AA10" s="260" t="s">
        <v>57</v>
      </c>
      <c r="AB10" s="103"/>
      <c r="AC10" s="103" t="s">
        <v>54</v>
      </c>
      <c r="AD10" s="341">
        <f>RADIANS(hma°)</f>
        <v>1.0775461895023539</v>
      </c>
      <c r="AF10" s="521" t="s">
        <v>45</v>
      </c>
      <c r="AG10" s="522"/>
      <c r="AH10" s="522"/>
      <c r="AI10" s="70">
        <f>IF(Kurs&lt;90,_s*SIN(RADIANS(90-Kurs)),IF(AND(Kurs&gt;90,Kurs&lt;180),-_s*SIN(RADIANS(Kurs-90)),IF(AND(Kurs&gt;180,Kurs&lt;270),-_s*SIN(RADIANS(270-Kurs)),_s*SIN(RADIANS(Kurs-270)))))</f>
        <v>30.376660163930531</v>
      </c>
      <c r="AJ10" s="71" t="s">
        <v>26</v>
      </c>
      <c r="AK10" s="264">
        <f>AI10/60</f>
        <v>0.50627766939884222</v>
      </c>
      <c r="AL10" s="230"/>
      <c r="AM10" s="89" t="s">
        <v>96</v>
      </c>
      <c r="AN10" s="316">
        <f>(AN8-AN9)/(AO8-AO9)</f>
        <v>0.86173541552385613</v>
      </c>
      <c r="AO10" s="317">
        <f>(AN8-AN9)/(AP8-AP9)</f>
        <v>-2.2923670752824505</v>
      </c>
      <c r="AP10" s="303" t="s">
        <v>104</v>
      </c>
      <c r="AQ10" s="315">
        <f>AN10*AQ11+AN11</f>
        <v>38.839924470472589</v>
      </c>
      <c r="AR10" s="301" t="str">
        <f>IF(AN8&gt;0,"N","S")</f>
        <v>N</v>
      </c>
      <c r="AT10" s="283">
        <f t="shared" si="1"/>
        <v>38.623193076243652</v>
      </c>
      <c r="AU10" s="284">
        <f t="shared" si="7"/>
        <v>0.67410188681392902</v>
      </c>
      <c r="AV10" s="284">
        <f t="shared" si="2"/>
        <v>357.85563616943256</v>
      </c>
      <c r="AW10" s="284">
        <f t="shared" si="3"/>
        <v>-1.2017415408417429</v>
      </c>
      <c r="AX10" s="284">
        <f t="shared" si="0"/>
        <v>358.42073013389421</v>
      </c>
      <c r="AY10" s="406">
        <f t="shared" si="4"/>
        <v>2.1443638305674426</v>
      </c>
      <c r="AZ10" s="401">
        <f t="shared" si="5"/>
        <v>1.2017415408417429</v>
      </c>
      <c r="BA10" s="285">
        <f t="shared" si="6"/>
        <v>1.5792698661057898</v>
      </c>
      <c r="BB10" s="286"/>
    </row>
    <row r="11" spans="2:55" ht="20" customHeight="1" thickBot="1">
      <c r="B11" s="428" t="s">
        <v>3</v>
      </c>
      <c r="C11" s="485" t="str">
        <f>IF(ISNUMBER(J11)=FALSE,"Datumsangabe korrigieren !!! ",IF((YEAR(J11)-M2=0)=FALSE,"falsches Jahr !!! ","TT.MM.JJ"))</f>
        <v>TT.MM.JJ</v>
      </c>
      <c r="D11" s="485"/>
      <c r="E11" s="485"/>
      <c r="F11" s="485"/>
      <c r="G11" s="485"/>
      <c r="H11" s="485"/>
      <c r="I11" s="510"/>
      <c r="J11" s="501">
        <v>44315</v>
      </c>
      <c r="K11" s="502"/>
      <c r="L11" s="502"/>
      <c r="M11" s="502"/>
      <c r="N11" s="502"/>
      <c r="O11" s="503"/>
      <c r="R11" s="59">
        <f>J11</f>
        <v>44315</v>
      </c>
      <c r="S11" s="60">
        <f>HOUR(J12)</f>
        <v>10</v>
      </c>
      <c r="T11" s="59">
        <f>IF(HOUR(J12)=23,R11+1,R11)</f>
        <v>44315</v>
      </c>
      <c r="U11" s="60">
        <f>IF(HOUR(J12)=23,0,HOUR(J12)+1)</f>
        <v>11</v>
      </c>
      <c r="W11" s="57" t="s">
        <v>20</v>
      </c>
      <c r="X11" s="58" t="s">
        <v>21</v>
      </c>
      <c r="Y11" s="130" t="s">
        <v>48</v>
      </c>
      <c r="Z11" s="131">
        <f>(Z9-Z10)/AA6</f>
        <v>1.9999999999999928E-2</v>
      </c>
      <c r="AA11" s="132" t="s">
        <v>84</v>
      </c>
      <c r="AB11" s="107"/>
      <c r="AC11" s="103" t="s">
        <v>54</v>
      </c>
      <c r="AD11" s="341">
        <f>(AD7+AD8+AD9)/60+AD5</f>
        <v>61.738848888888889</v>
      </c>
      <c r="AF11" s="519" t="s">
        <v>46</v>
      </c>
      <c r="AG11" s="520"/>
      <c r="AH11" s="520"/>
      <c r="AI11" s="86">
        <f>IF(Kurs&lt;90,_s*COS(RADIANS(90-Kurs)),IF(AND(Kurs&gt;90,Kurs&lt;179.99999),_s*COS(RADIANS(Kurs-90)),IF(AND(Kurs&gt;179.99999,Kurs&lt;269.00001),-_s*COS(RADIANS(270-Kurs)),-_s*COS(RADIANS(Kurs-270)))))</f>
        <v>12.894127240146032</v>
      </c>
      <c r="AJ11" s="87" t="s">
        <v>26</v>
      </c>
      <c r="AK11" s="265">
        <f>AI11/60/COS(RADIANS(AJ34))</f>
        <v>0.27345443850595125</v>
      </c>
      <c r="AL11" s="230"/>
      <c r="AM11" s="90" t="s">
        <v>97</v>
      </c>
      <c r="AN11" s="307">
        <f>AN8-AN10*AO8</f>
        <v>37.764232010401891</v>
      </c>
      <c r="AO11" s="308">
        <f>AN8-AO10*AP8</f>
        <v>41.701454743191654</v>
      </c>
      <c r="AP11" s="304" t="s">
        <v>98</v>
      </c>
      <c r="AQ11" s="307">
        <f>(AN11-AO11)/(AO10-AN10)</f>
        <v>1.2482862380871023</v>
      </c>
      <c r="AR11" s="302" t="str">
        <f>IF(AO8&gt;0,"E","W")</f>
        <v>W</v>
      </c>
      <c r="AT11" s="283">
        <f t="shared" si="1"/>
        <v>38.598193076243653</v>
      </c>
      <c r="AU11" s="284">
        <f t="shared" si="7"/>
        <v>0.67366555450093046</v>
      </c>
      <c r="AV11" s="284">
        <f t="shared" si="2"/>
        <v>357.89891568751449</v>
      </c>
      <c r="AW11" s="284">
        <f t="shared" si="3"/>
        <v>-1.2155118627888761</v>
      </c>
      <c r="AX11" s="284">
        <f t="shared" si="0"/>
        <v>358.46245990059248</v>
      </c>
      <c r="AY11" s="406">
        <f t="shared" si="4"/>
        <v>2.1010843124855114</v>
      </c>
      <c r="AZ11" s="401">
        <f t="shared" si="5"/>
        <v>1.2155118627888761</v>
      </c>
      <c r="BA11" s="285">
        <f t="shared" si="6"/>
        <v>1.5375400994075221</v>
      </c>
      <c r="BB11" s="286"/>
    </row>
    <row r="12" spans="2:55" ht="20" customHeight="1" thickBot="1">
      <c r="B12" s="428" t="s">
        <v>28</v>
      </c>
      <c r="C12" s="180"/>
      <c r="D12" s="180"/>
      <c r="E12" s="485" t="str">
        <f>IF(ISNUMBER(J12)=TRUE,"hh:mm:ss"," Syntax !!! ")</f>
        <v>hh:mm:ss</v>
      </c>
      <c r="F12" s="526"/>
      <c r="G12" s="526"/>
      <c r="H12" s="526"/>
      <c r="I12" s="526"/>
      <c r="J12" s="529">
        <v>0.44527777777777783</v>
      </c>
      <c r="K12" s="530"/>
      <c r="L12" s="530"/>
      <c r="M12" s="530"/>
      <c r="N12" s="530"/>
      <c r="O12" s="531"/>
      <c r="R12" s="61"/>
      <c r="S12" s="62"/>
      <c r="T12" s="61"/>
      <c r="U12" s="62"/>
      <c r="W12" s="108">
        <f>MONTH(J11)</f>
        <v>4</v>
      </c>
      <c r="X12" s="109">
        <f>IF(M5="U",DGET(R41:T53,2,W11:W12),IF(M5="O",DGET(R41:T53,3,W11:W12),#N/A))</f>
        <v>0</v>
      </c>
      <c r="Y12" s="133" t="s">
        <v>49</v>
      </c>
      <c r="Z12" s="134">
        <f>Z9-Z11*W9</f>
        <v>11.500000000000004</v>
      </c>
      <c r="AA12" s="110"/>
      <c r="AB12" s="111" t="s">
        <v>56</v>
      </c>
      <c r="AC12" s="418">
        <f>_xlfn.FLOOR.PRECISE(AD11,1)</f>
        <v>61</v>
      </c>
      <c r="AD12" s="348">
        <f>(AD11-AC12)*60</f>
        <v>44.33093333333332</v>
      </c>
      <c r="AL12" s="230"/>
      <c r="AQ12" s="229"/>
      <c r="AR12" s="229"/>
      <c r="AT12" s="283">
        <f t="shared" si="1"/>
        <v>38.573193076243655</v>
      </c>
      <c r="AU12" s="284">
        <f t="shared" si="7"/>
        <v>0.67322922218793191</v>
      </c>
      <c r="AV12" s="284">
        <f t="shared" si="2"/>
        <v>357.94201455165557</v>
      </c>
      <c r="AW12" s="284">
        <f t="shared" si="3"/>
        <v>-1.2292519740685053</v>
      </c>
      <c r="AX12" s="284">
        <f t="shared" si="0"/>
        <v>358.50402246327076</v>
      </c>
      <c r="AY12" s="406">
        <f t="shared" si="4"/>
        <v>2.0579854483444251</v>
      </c>
      <c r="AZ12" s="401">
        <f t="shared" si="5"/>
        <v>1.2292519740685053</v>
      </c>
      <c r="BA12" s="285">
        <f t="shared" si="6"/>
        <v>1.4959775367292423</v>
      </c>
      <c r="BB12" s="286"/>
    </row>
    <row r="13" spans="2:55" ht="20" customHeight="1" thickBot="1">
      <c r="B13" s="428" t="s">
        <v>29</v>
      </c>
      <c r="C13" s="485"/>
      <c r="D13" s="485"/>
      <c r="E13" s="485"/>
      <c r="F13" s="485"/>
      <c r="G13" s="485"/>
      <c r="H13" s="485"/>
      <c r="I13" s="486"/>
      <c r="J13" s="557">
        <v>61</v>
      </c>
      <c r="K13" s="528"/>
      <c r="L13" s="153" t="s">
        <v>10</v>
      </c>
      <c r="M13" s="433">
        <v>32.799999999999997</v>
      </c>
      <c r="N13" s="154" t="s">
        <v>23</v>
      </c>
      <c r="O13" s="155"/>
      <c r="R13" s="48" t="s">
        <v>15</v>
      </c>
      <c r="S13" s="49" t="s">
        <v>8</v>
      </c>
      <c r="T13" s="49" t="s">
        <v>9</v>
      </c>
      <c r="U13" s="246" t="s">
        <v>14</v>
      </c>
      <c r="W13" s="42"/>
      <c r="X13" s="43"/>
      <c r="Y13" s="43"/>
      <c r="Z13" s="42"/>
      <c r="AA13" s="21"/>
      <c r="AD13" s="412"/>
      <c r="AF13" s="310" t="s">
        <v>12</v>
      </c>
      <c r="AG13" s="311" t="s">
        <v>34</v>
      </c>
      <c r="AH13" s="311" t="s">
        <v>35</v>
      </c>
      <c r="AI13" s="312" t="s">
        <v>36</v>
      </c>
      <c r="AJ13" s="311" t="s">
        <v>37</v>
      </c>
      <c r="AK13" s="313" t="s">
        <v>38</v>
      </c>
      <c r="AL13" s="230"/>
      <c r="AM13" s="310" t="s">
        <v>12</v>
      </c>
      <c r="AN13" s="311" t="s">
        <v>34</v>
      </c>
      <c r="AO13" s="311" t="s">
        <v>35</v>
      </c>
      <c r="AP13" s="312" t="s">
        <v>36</v>
      </c>
      <c r="AQ13" s="311" t="s">
        <v>37</v>
      </c>
      <c r="AR13" s="313" t="s">
        <v>38</v>
      </c>
      <c r="AT13" s="283">
        <f t="shared" si="1"/>
        <v>38.548193076243656</v>
      </c>
      <c r="AU13" s="284">
        <f t="shared" si="7"/>
        <v>0.67279288987493335</v>
      </c>
      <c r="AV13" s="284">
        <f t="shared" si="2"/>
        <v>357.9849342115325</v>
      </c>
      <c r="AW13" s="284">
        <f t="shared" si="3"/>
        <v>-1.2429619341677915</v>
      </c>
      <c r="AX13" s="284">
        <f t="shared" si="0"/>
        <v>358.54541908245506</v>
      </c>
      <c r="AY13" s="406">
        <f t="shared" si="4"/>
        <v>2.0150657884674956</v>
      </c>
      <c r="AZ13" s="401">
        <f t="shared" si="5"/>
        <v>1.2429619341677915</v>
      </c>
      <c r="BA13" s="285">
        <f t="shared" si="6"/>
        <v>1.4545809175449449</v>
      </c>
      <c r="BB13" s="286"/>
    </row>
    <row r="14" spans="2:55" ht="20" customHeight="1">
      <c r="D14" s="181"/>
      <c r="E14" s="181"/>
      <c r="M14" s="181"/>
      <c r="N14" s="181"/>
      <c r="R14" s="404" t="s">
        <v>139</v>
      </c>
      <c r="S14" s="221">
        <f>U5+U9</f>
        <v>14.603011111111112</v>
      </c>
      <c r="T14" s="221">
        <f>RADIANS(S14)</f>
        <v>0.2548706245942044</v>
      </c>
      <c r="U14" s="247" t="s">
        <v>16</v>
      </c>
      <c r="V14" s="43"/>
      <c r="W14" s="43"/>
      <c r="X14" s="43"/>
      <c r="Y14" s="43"/>
      <c r="Z14" s="42"/>
      <c r="AA14" s="336"/>
      <c r="AB14" s="337"/>
      <c r="AC14" s="338" t="s">
        <v>105</v>
      </c>
      <c r="AD14" s="395">
        <f>IF(N7="N",1,-1)*M7</f>
        <v>36</v>
      </c>
      <c r="AF14" s="314">
        <f>RADIANS(AG14)</f>
        <v>0.63704517697793028</v>
      </c>
      <c r="AG14" s="315">
        <f>IF(AND(GB+D&lt;NR=TRUE,GB-D&gt;SR=TRUE),GB+D,IF(AND(GB+D&lt;NR=FALSE,GB-D&gt;SR=TRUE),NR,SR+2*D))</f>
        <v>36.5</v>
      </c>
      <c r="AH14" s="316">
        <f>IF(AJ14&lt;0,ABS(AJ14),IF(AJ14&gt;360,-(AJ14-360),IF(AND(AJ14&gt;180,AJ14&lt;360),ABS(360-AJ14),-AJ14)))</f>
        <v>-0.99897218091865625</v>
      </c>
      <c r="AI14" s="316">
        <f>IF(AK14&lt;0,ABS(AK14),IF(AK14&gt;360,-(AK14-360),IF(AND(AK14&gt;180,AK14&lt;360),ABS(360-AK14),-AK14)))</f>
        <v>2.2690322153360905</v>
      </c>
      <c r="AJ14" s="316">
        <f>DEGREES(grta+IF(dira="W",-1,1)*ACOS((SIN(hma)-SIN(deka)*SIN(AF14))/COS(deka)/COS(AF14)))</f>
        <v>360.99897218091866</v>
      </c>
      <c r="AK14" s="317">
        <f>DEGREES(grtb+IF(dirb="W",-1,1)*ACOS((SIN(hmb)-SIN(dekb)*SIN(AF14))/COS(dekb)/COS(AF14)))</f>
        <v>-2.2690322153360905</v>
      </c>
      <c r="AL14" s="230"/>
      <c r="AM14" s="314">
        <f>RADIANS(AN14)</f>
        <v>0.68224788636564759</v>
      </c>
      <c r="AN14" s="315">
        <f>IF(AND(AQ10+_C&lt;NR=TRUE,AQ10-_C&gt;SR=TRUE),AQ10+_C,IF(AND(AQ10+_C&lt;NR=FALSE,AQ10-_C&gt;SR=TRUE),NR,SR+2*_C))</f>
        <v>39.089924470472589</v>
      </c>
      <c r="AO14" s="316">
        <f>IF(AQ14&lt;0,ABS(AQ14),IF(AQ14&gt;360,-(AQ14-360),IF(AND(AQ14&gt;180,AQ14&lt;360),ABS(360-AQ14),-AQ14)))</f>
        <v>2.3907528002552567</v>
      </c>
      <c r="AP14" s="316">
        <f>IF(AR14&lt;0,ABS(AR14),IF(AR14&gt;360,-(AR14-360),IF(AND(AR14&gt;180,AR14&lt;360),ABS(360-AR14),-AR14)))</f>
        <v>0.93903636458944229</v>
      </c>
      <c r="AQ14" s="316">
        <f>IFERROR(DEGREES(grta+IF(dira="W",-1,1)*ACOS((SIN(hmv)-SIN(deka)*SIN(AM14))/COS(deka)/COS(AM14))),DEGREES(grta+IF(dira="W",-1,1)*ACOS(0.9999999)))</f>
        <v>357.60924719974474</v>
      </c>
      <c r="AR14" s="317">
        <f>IFERROR(DEGREES(grtb+IF(dirb="W",-1,1)*ACOS((SIN(hmb)-SIN(dekb)*SIN(AM14))/COS(dekb)/COS(AM14))),DEGREES(grta+IF(dira="W",-1,1)*ACOS(0.9999999999)))</f>
        <v>-0.93903636458944229</v>
      </c>
      <c r="AT14" s="283">
        <f t="shared" si="1"/>
        <v>38.523193076243658</v>
      </c>
      <c r="AU14" s="284">
        <f t="shared" si="7"/>
        <v>0.6723565575619348</v>
      </c>
      <c r="AV14" s="284">
        <f t="shared" si="2"/>
        <v>358.02767609641279</v>
      </c>
      <c r="AW14" s="284">
        <f t="shared" si="3"/>
        <v>-1.2566418023697616</v>
      </c>
      <c r="AX14" s="284">
        <f t="shared" si="0"/>
        <v>358.58665100197396</v>
      </c>
      <c r="AY14" s="406">
        <f t="shared" si="4"/>
        <v>1.9723239035872098</v>
      </c>
      <c r="AZ14" s="401">
        <f t="shared" si="5"/>
        <v>1.2566418023697616</v>
      </c>
      <c r="BA14" s="285">
        <f t="shared" si="6"/>
        <v>1.4133489980260379</v>
      </c>
      <c r="BB14" s="286"/>
    </row>
    <row r="15" spans="2:55" ht="20" customHeight="1" thickBot="1">
      <c r="B15" s="441" t="s">
        <v>27</v>
      </c>
      <c r="D15" s="532" t="str">
        <f>IF(D16&gt;100,"größere Fehler sind wahrscheinlich !","")</f>
        <v/>
      </c>
      <c r="E15" s="532"/>
      <c r="F15" s="532"/>
      <c r="G15" s="532"/>
      <c r="H15" s="532"/>
      <c r="I15" s="532"/>
      <c r="J15" s="532"/>
      <c r="K15" s="532"/>
      <c r="L15" s="532"/>
      <c r="P15" s="35"/>
      <c r="R15" s="56" t="s">
        <v>75</v>
      </c>
      <c r="S15" s="222">
        <f>S5+S9</f>
        <v>340.96781111111113</v>
      </c>
      <c r="T15" s="222">
        <f>RADIANS(S15)</f>
        <v>5.9510109472069948</v>
      </c>
      <c r="U15" s="245" t="s">
        <v>19</v>
      </c>
      <c r="V15" s="1"/>
      <c r="W15" s="425"/>
      <c r="X15" s="43"/>
      <c r="Y15" s="43"/>
      <c r="AA15" s="101"/>
      <c r="AB15" s="339"/>
      <c r="AC15" s="340" t="s">
        <v>134</v>
      </c>
      <c r="AD15" s="396">
        <f>MIN(AH5:AH6)</f>
        <v>42.864152222222216</v>
      </c>
      <c r="AF15" s="88">
        <f>RADIANS(AG15)</f>
        <v>0.61959188445798696</v>
      </c>
      <c r="AG15" s="306">
        <f>IF(AND(GB+D&lt;NR=TRUE,GB-D&gt;SR=TRUE),GB-D,IF(AND(GB+D&lt;NR=FALSE,GB-D&gt;SR=TRUE),NR-2*D,SR))</f>
        <v>35.5</v>
      </c>
      <c r="AH15" s="307">
        <f>IF(AJ15&lt;0,ABS(AJ15),IF(AJ15&gt;360,-(AJ15-360),IF(AND(AJ15&gt;180,AJ15&lt;360),ABS(360-AJ15),-AJ15)))</f>
        <v>-2.1895625491250144</v>
      </c>
      <c r="AI15" s="307">
        <f>IF(AK15&lt;0,ABS(AK15),IF(AK15&gt;360,-(AK15-360),IF(AND(AK15&gt;180,AK15&lt;360),ABS(360-AK15),-AK15)))</f>
        <v>2.7052625253865812</v>
      </c>
      <c r="AJ15" s="307">
        <f>DEGREES(grta+IF(dira="W",-1,1)*ACOS((SIN(hma)-SIN(deka)*SIN(AF15))/COS(deka)/COS(AF15)))</f>
        <v>362.18956254912501</v>
      </c>
      <c r="AK15" s="308">
        <f>DEGREES(grtb+IF(dirb="W",-1,1)*ACOS((SIN(hmb)-SIN(dekb)*SIN(AF15))/COS(dekb)/COS(AF15)))</f>
        <v>-2.7052625253865812</v>
      </c>
      <c r="AL15" s="230"/>
      <c r="AM15" s="88">
        <f>RADIANS(AN15)</f>
        <v>0.67352124010567593</v>
      </c>
      <c r="AN15" s="306">
        <f>IF(AND(AQ10+_C&lt;NR=TRUE,AQ10-_C&gt;SR=TRUE),AQ10-_C,IF(AND(AQ10+_C&lt;NR=FALSE,AQ10-_C&gt;SR=TRUE),NR-2*_C,SR))</f>
        <v>38.589924470472589</v>
      </c>
      <c r="AO15" s="307">
        <f>IF(AQ15&lt;0,ABS(AQ15),IF(AQ15&gt;360,-(AQ15-360),IF(AND(AQ15&gt;180,AQ15&lt;360),ABS(360-AQ15),-AQ15)))</f>
        <v>1.5237750782997068</v>
      </c>
      <c r="AP15" s="307">
        <f>IF(AR15&lt;0,ABS(AR15),IF(AR15&gt;360,-(AR15-360),IF(AND(AR15&gt;180,AR15&lt;360),ABS(360-AR15),-AR15)))</f>
        <v>1.2200596660042557</v>
      </c>
      <c r="AQ15" s="307">
        <f>IFERROR(DEGREES(grta+IF(dira="W",-1,1)*ACOS((SIN(hmv)-SIN(deka)*SIN(AM15))/COS(deka)/COS(AM15))),DEGREES(grta+IF(dira="W",-1,1)*ACOS(0.9999999999)))</f>
        <v>358.47622492170029</v>
      </c>
      <c r="AR15" s="308">
        <f>DEGREES(grtb+IF(dirb="W",-1,1)*ACOS((SIN(hmb)-SIN(dekb)*SIN(AM15))/COS(dekb)/COS(AM15)))</f>
        <v>-1.2200596660042557</v>
      </c>
      <c r="AT15" s="283">
        <f t="shared" si="1"/>
        <v>38.498193076243659</v>
      </c>
      <c r="AU15" s="284">
        <f t="shared" si="7"/>
        <v>0.67192022524893624</v>
      </c>
      <c r="AV15" s="284">
        <f t="shared" si="2"/>
        <v>358.07024161556018</v>
      </c>
      <c r="AW15" s="284">
        <f t="shared" si="3"/>
        <v>-1.2702916377542619</v>
      </c>
      <c r="AX15" s="284">
        <f t="shared" si="0"/>
        <v>358.62771944927084</v>
      </c>
      <c r="AY15" s="406">
        <f t="shared" si="4"/>
        <v>1.9297583844398218</v>
      </c>
      <c r="AZ15" s="401">
        <f t="shared" si="5"/>
        <v>1.2702916377542619</v>
      </c>
      <c r="BA15" s="285">
        <f t="shared" si="6"/>
        <v>1.3722805507291582</v>
      </c>
      <c r="BB15" s="286"/>
    </row>
    <row r="16" spans="2:55" ht="20" customHeight="1">
      <c r="B16" s="428"/>
      <c r="C16" s="477" t="s">
        <v>146</v>
      </c>
      <c r="D16" s="533">
        <v>33</v>
      </c>
      <c r="E16" s="534"/>
      <c r="F16" s="558" t="s">
        <v>26</v>
      </c>
      <c r="G16" s="559"/>
      <c r="H16" s="535" t="s">
        <v>145</v>
      </c>
      <c r="I16" s="536"/>
      <c r="J16" s="536"/>
      <c r="K16" s="536"/>
      <c r="L16" s="537"/>
      <c r="M16" s="527">
        <v>23</v>
      </c>
      <c r="N16" s="528"/>
      <c r="O16" s="156" t="s">
        <v>10</v>
      </c>
      <c r="R16" s="67" t="s">
        <v>7</v>
      </c>
      <c r="S16" s="222">
        <f>AJ35</f>
        <v>1.4318907585964</v>
      </c>
      <c r="T16" s="222">
        <f t="shared" ref="T16:T17" si="8">RADIANS(S16)</f>
        <v>2.499120826638648E-2</v>
      </c>
      <c r="U16" s="245" t="s">
        <v>17</v>
      </c>
      <c r="W16" s="425"/>
      <c r="AA16" s="129"/>
      <c r="AB16" s="342"/>
      <c r="AC16" s="340" t="s">
        <v>135</v>
      </c>
      <c r="AD16" s="396">
        <f>MAX(AK5:AK6)</f>
        <v>-13.65814</v>
      </c>
      <c r="AF16" s="89" t="s">
        <v>96</v>
      </c>
      <c r="AG16" s="316">
        <f>(AG14-AG15)/(AH14-AH15)</f>
        <v>0.83991944391967044</v>
      </c>
      <c r="AH16" s="317">
        <f>(AG14-AG15)/(AI14-AI15)</f>
        <v>-2.2923670752824505</v>
      </c>
      <c r="AI16" s="303" t="s">
        <v>104</v>
      </c>
      <c r="AJ16" s="309">
        <f>AG16*AJ17+AG17</f>
        <v>38.508828901631887</v>
      </c>
      <c r="AK16" s="301" t="str">
        <f>IF(AG14&gt;0,"N","S")</f>
        <v>N</v>
      </c>
      <c r="AL16" s="230"/>
      <c r="AM16" s="89" t="s">
        <v>96</v>
      </c>
      <c r="AN16" s="316">
        <f>(AN14-AN15)/(AO14-AO15)</f>
        <v>0.57671608778159023</v>
      </c>
      <c r="AO16" s="317">
        <f>(AN14-AN15)/(AP14-AP15)</f>
        <v>-1.7792118926891367</v>
      </c>
      <c r="AP16" s="303" t="s">
        <v>104</v>
      </c>
      <c r="AQ16" s="350">
        <f>AN16*AQ17+AN17</f>
        <v>38.45764435655606</v>
      </c>
      <c r="AR16" s="301" t="str">
        <f>IF(AN14&gt;0,"N","S")</f>
        <v>N</v>
      </c>
      <c r="AT16" s="283">
        <f t="shared" si="1"/>
        <v>38.47319307624366</v>
      </c>
      <c r="AU16" s="284">
        <f t="shared" si="7"/>
        <v>0.67148389293593769</v>
      </c>
      <c r="AV16" s="284">
        <f t="shared" si="2"/>
        <v>358.11263215862959</v>
      </c>
      <c r="AW16" s="284">
        <f t="shared" si="3"/>
        <v>-1.2839114991988554</v>
      </c>
      <c r="AX16" s="284">
        <f t="shared" si="0"/>
        <v>358.66862563570885</v>
      </c>
      <c r="AY16" s="406">
        <f t="shared" si="4"/>
        <v>1.8873678413704056</v>
      </c>
      <c r="AZ16" s="401">
        <f t="shared" si="5"/>
        <v>1.2839114991988554</v>
      </c>
      <c r="BA16" s="285">
        <f t="shared" si="6"/>
        <v>1.3313743642911504</v>
      </c>
      <c r="BB16" s="286"/>
    </row>
    <row r="17" spans="2:54" ht="20" customHeight="1" thickBot="1">
      <c r="D17" s="47"/>
      <c r="M17" s="72"/>
      <c r="O17" s="28" t="str">
        <f>IF(M16=360,"bitte 0° eingeben!","")</f>
        <v/>
      </c>
      <c r="R17" s="195" t="s">
        <v>5</v>
      </c>
      <c r="S17" s="222">
        <f>IF(S15+S16&gt;360,S15+S16-360,IF((S15+S16)&lt;0,S15+S16+360,S15+S16))</f>
        <v>342.39970186970754</v>
      </c>
      <c r="T17" s="222">
        <f t="shared" si="8"/>
        <v>5.9760021554733811</v>
      </c>
      <c r="U17" s="245" t="s">
        <v>18</v>
      </c>
      <c r="V17" s="43"/>
      <c r="AA17" s="101"/>
      <c r="AB17" s="343"/>
      <c r="AC17" s="103" t="s">
        <v>137</v>
      </c>
      <c r="AD17" s="396">
        <f>NR-SR</f>
        <v>56.522292222222219</v>
      </c>
      <c r="AF17" s="90" t="s">
        <v>97</v>
      </c>
      <c r="AG17" s="307">
        <f>AG14-AG16*AH14</f>
        <v>37.339056158688422</v>
      </c>
      <c r="AH17" s="308">
        <f>AG14-AH16*AI14</f>
        <v>41.701454743191654</v>
      </c>
      <c r="AI17" s="304" t="s">
        <v>98</v>
      </c>
      <c r="AJ17" s="305">
        <f>(AG17-AH17)/(AH16-AG16)</f>
        <v>1.3927201607388249</v>
      </c>
      <c r="AK17" s="302" t="str">
        <f>IF(AH14&gt;0,"E","W")</f>
        <v>W</v>
      </c>
      <c r="AL17" s="230"/>
      <c r="AM17" s="90" t="s">
        <v>97</v>
      </c>
      <c r="AN17" s="307">
        <f>AN14-AN16*AO14</f>
        <v>37.711138868656498</v>
      </c>
      <c r="AO17" s="308">
        <f>AN14-AO16*AP14</f>
        <v>40.760669138017697</v>
      </c>
      <c r="AP17" s="304" t="s">
        <v>98</v>
      </c>
      <c r="AQ17" s="351">
        <f>(AN17-AO17)/(AO16-AN16)</f>
        <v>1.2944072546529568</v>
      </c>
      <c r="AR17" s="302" t="str">
        <f>IF(AO14&gt;0,"E","W")</f>
        <v>E</v>
      </c>
      <c r="AT17" s="283">
        <f t="shared" si="1"/>
        <v>38.448193076243662</v>
      </c>
      <c r="AU17" s="284">
        <f t="shared" si="7"/>
        <v>0.67104756062293913</v>
      </c>
      <c r="AV17" s="284">
        <f t="shared" si="2"/>
        <v>358.15484909605271</v>
      </c>
      <c r="AW17" s="284">
        <f t="shared" si="3"/>
        <v>-1.297501445379738</v>
      </c>
      <c r="AX17" s="284">
        <f t="shared" si="0"/>
        <v>358.70937075686874</v>
      </c>
      <c r="AY17" s="406">
        <f t="shared" si="4"/>
        <v>1.8451509039472853</v>
      </c>
      <c r="AZ17" s="401">
        <f t="shared" si="5"/>
        <v>1.297501445379738</v>
      </c>
      <c r="BA17" s="285">
        <f t="shared" si="6"/>
        <v>1.2906292431312636</v>
      </c>
      <c r="BB17" s="286"/>
    </row>
    <row r="18" spans="2:54" ht="20" customHeight="1" thickBot="1">
      <c r="B18" s="441" t="s">
        <v>25</v>
      </c>
      <c r="C18" s="26"/>
      <c r="D18" s="26"/>
      <c r="E18" s="26"/>
      <c r="F18" s="26"/>
      <c r="K18" s="448" t="str">
        <f>IF(I19&gt;3,"MAX 3 TAGE !!! ","")</f>
        <v/>
      </c>
      <c r="L18" s="182"/>
      <c r="M18" s="182"/>
      <c r="N18" s="182"/>
      <c r="O18" s="182"/>
      <c r="R18" s="51" t="s">
        <v>72</v>
      </c>
      <c r="S18" s="53">
        <f>DEGREES(aza)</f>
        <v>141.83127303465221</v>
      </c>
      <c r="T18" s="53">
        <f>IF(_t1&gt;180,ACOS((SIN(deka)-SIN(hma)*SIN(RADIANS(AJ34)))/(COS(hma)*COS(RADIANS(AJ34)))),(2*PI()-ACOS((SIN(deka)-SIN(hma)*SIN(RADIANS(AJ34)))/(COS(hma)*COS(RADIANS(AJ34))))))</f>
        <v>2.4754226967497308</v>
      </c>
      <c r="U18" s="213" t="s">
        <v>73</v>
      </c>
      <c r="V18" s="43"/>
      <c r="AA18" s="101"/>
      <c r="AB18" s="343"/>
      <c r="AC18" s="344" t="s">
        <v>138</v>
      </c>
      <c r="AD18" s="396">
        <f>IF(NR-SR&gt;1,0.5,(NR-SR)/2.2)</f>
        <v>0.5</v>
      </c>
      <c r="AF18" s="1"/>
      <c r="AG18" s="1"/>
      <c r="AH18" s="1"/>
      <c r="AI18" s="1"/>
      <c r="AJ18" s="1"/>
      <c r="AK18" s="1"/>
      <c r="AL18" s="230"/>
      <c r="AT18" s="283">
        <f t="shared" si="1"/>
        <v>38.423193076243663</v>
      </c>
      <c r="AU18" s="284">
        <f t="shared" si="7"/>
        <v>0.67061122830994058</v>
      </c>
      <c r="AV18" s="284">
        <f t="shared" si="2"/>
        <v>358.19689377941336</v>
      </c>
      <c r="AW18" s="284">
        <f>IFERROR(DEGREES(grtb+IF(dirb="W",-1,1)*ACOS((SIN(hmb)-SIN(dekb)*SIN(AU18))/COS(dekb)/COS(AU18))),#N/A)</f>
        <v>-1.3110615347726544</v>
      </c>
      <c r="AX18" s="284">
        <f t="shared" si="0"/>
        <v>358.74995599283898</v>
      </c>
      <c r="AY18" s="406">
        <f t="shared" si="4"/>
        <v>1.8031062205866419</v>
      </c>
      <c r="AZ18" s="401">
        <f t="shared" si="5"/>
        <v>1.3110615347726544</v>
      </c>
      <c r="BA18" s="285">
        <f t="shared" si="6"/>
        <v>1.2500440071610228</v>
      </c>
      <c r="BB18" s="286"/>
    </row>
    <row r="19" spans="2:54" ht="20" customHeight="1" thickBot="1">
      <c r="B19" s="428" t="s">
        <v>3</v>
      </c>
      <c r="C19" s="183"/>
      <c r="D19" s="183"/>
      <c r="E19" s="539"/>
      <c r="F19" s="539"/>
      <c r="G19" s="183"/>
      <c r="H19" s="429" t="s">
        <v>71</v>
      </c>
      <c r="I19" s="184">
        <v>0</v>
      </c>
      <c r="J19" s="549">
        <f>J11+I19</f>
        <v>44315</v>
      </c>
      <c r="K19" s="550"/>
      <c r="L19" s="550"/>
      <c r="M19" s="550"/>
      <c r="N19" s="550"/>
      <c r="O19" s="551"/>
      <c r="V19" s="21"/>
      <c r="W19" s="42"/>
      <c r="X19" s="43"/>
      <c r="Y19" s="43"/>
      <c r="AA19" s="345" t="s">
        <v>140</v>
      </c>
      <c r="AB19" s="346">
        <v>0.25</v>
      </c>
      <c r="AC19" s="347">
        <v>0.1</v>
      </c>
      <c r="AD19" s="397">
        <v>0.02</v>
      </c>
      <c r="AF19" s="310" t="s">
        <v>12</v>
      </c>
      <c r="AG19" s="311" t="s">
        <v>34</v>
      </c>
      <c r="AH19" s="311" t="s">
        <v>35</v>
      </c>
      <c r="AI19" s="312" t="s">
        <v>36</v>
      </c>
      <c r="AJ19" s="311" t="s">
        <v>37</v>
      </c>
      <c r="AK19" s="313" t="s">
        <v>38</v>
      </c>
      <c r="AL19" s="230"/>
      <c r="AM19" s="310" t="s">
        <v>12</v>
      </c>
      <c r="AN19" s="311" t="s">
        <v>34</v>
      </c>
      <c r="AO19" s="311" t="s">
        <v>35</v>
      </c>
      <c r="AP19" s="312" t="s">
        <v>36</v>
      </c>
      <c r="AQ19" s="311" t="s">
        <v>37</v>
      </c>
      <c r="AR19" s="313" t="s">
        <v>38</v>
      </c>
      <c r="AT19" s="283">
        <f t="shared" si="1"/>
        <v>38.398193076243665</v>
      </c>
      <c r="AU19" s="284">
        <f t="shared" si="7"/>
        <v>0.67017489599694202</v>
      </c>
      <c r="AV19" s="284">
        <f t="shared" si="2"/>
        <v>358.2387675418131</v>
      </c>
      <c r="AW19" s="284">
        <f t="shared" si="3"/>
        <v>-1.3245918256536742</v>
      </c>
      <c r="AX19" s="284">
        <f t="shared" si="0"/>
        <v>358.79038250849965</v>
      </c>
      <c r="AY19" s="406">
        <f t="shared" si="4"/>
        <v>1.7612324581868961</v>
      </c>
      <c r="AZ19" s="401">
        <f t="shared" si="5"/>
        <v>1.3245918256536742</v>
      </c>
      <c r="BA19" s="285">
        <f t="shared" si="6"/>
        <v>1.209617491500353</v>
      </c>
      <c r="BB19" s="286"/>
    </row>
    <row r="20" spans="2:54" ht="20" customHeight="1" thickBot="1">
      <c r="B20" s="428" t="s">
        <v>28</v>
      </c>
      <c r="C20" s="180"/>
      <c r="D20" s="180"/>
      <c r="E20" s="485" t="str">
        <f>IF(ISNUMBER(J20)=TRUE,"hh:mm:ss"," Syntax !!! ")</f>
        <v>hh:mm:ss</v>
      </c>
      <c r="F20" s="526"/>
      <c r="G20" s="526"/>
      <c r="H20" s="526"/>
      <c r="I20" s="526"/>
      <c r="J20" s="529">
        <v>0.60524305555555558</v>
      </c>
      <c r="K20" s="530"/>
      <c r="L20" s="530"/>
      <c r="M20" s="530"/>
      <c r="N20" s="530"/>
      <c r="O20" s="531"/>
      <c r="R20" s="61"/>
      <c r="S20" s="62"/>
      <c r="U20" s="23"/>
      <c r="V20" s="23"/>
      <c r="X20" s="115"/>
      <c r="Y20" s="21"/>
      <c r="Z20" s="21"/>
      <c r="AA20" s="42"/>
      <c r="AB20" s="21"/>
      <c r="AD20" s="412"/>
      <c r="AF20" s="314">
        <f>RADIANS(AG20)</f>
        <v>0.67646917855061384</v>
      </c>
      <c r="AG20" s="315">
        <f>IF(AND(AJ16+_C&lt;NR=TRUE,AJ16-_C&gt;SR=TRUE),AJ16+_C,IF(AND(AJ16+_C&lt;NR=FALSE,AJ16-_C&gt;SR=TRUE),NR,SR+2*_C))</f>
        <v>38.758828901631887</v>
      </c>
      <c r="AH20" s="316">
        <f>IF(AJ20&lt;0,ABS(AJ20),IF(AJ20&gt;360,-(AJ20-360),IF(AND(AJ20&gt;180,AJ20&lt;360),ABS(360-AJ20),-AJ20)))</f>
        <v>2.3823872937618944</v>
      </c>
      <c r="AI20" s="316">
        <f>IF(AK20&lt;0,ABS(AK20),IF(AK20&gt;360,-(AK20-360),IF(AND(AK20&gt;180,AK20&lt;360),ABS(360-AK20),-AK20)))</f>
        <v>1.1265024130130312</v>
      </c>
      <c r="AJ20" s="316">
        <f>DEGREES(grta+IF(dira="W",-1,1)*ACOS((SIN(hma)-SIN(deka)*SIN(AF20))/COS(deka)/COS(AF20)))</f>
        <v>357.61761270623811</v>
      </c>
      <c r="AK20" s="317">
        <f>DEGREES(grtb+IF(dirb="W",-1,1)*ACOS((SIN(hmb)-SIN(dekb)*SIN(AF20))/COS(dekb)/COS(AF20)))</f>
        <v>-1.1265024130130312</v>
      </c>
      <c r="AL20" s="230"/>
      <c r="AM20" s="314">
        <f>RADIANS(AN20)</f>
        <v>0.67295784583491369</v>
      </c>
      <c r="AN20" s="315">
        <f>IF(AND(AQ16+B&lt;NR=TRUE,AQ16-B&gt;SR=TRUE),AQ16+B,IF(AND(AQ16+B&lt;NR=FALSE,AQ16-B&gt;SR=TRUE),NR,SR+2*B))</f>
        <v>38.557644356556061</v>
      </c>
      <c r="AO20" s="316">
        <f>IF(AQ20&lt;0,ABS(AQ20),IF(AQ20&gt;360,-(AQ20-360),IF(AND(AQ20&gt;180,AQ20&lt;360),ABS(360-AQ20),-AQ20)))</f>
        <v>1.4702115300199807</v>
      </c>
      <c r="AP20" s="316">
        <f>IF(AR20&lt;0,ABS(AR20),IF(AR20&gt;360,-(AR20-360),IF(AND(AR20&gt;180,AR20&lt;360),ABS(360-AR20),-AR20)))</f>
        <v>1.2377824080572408</v>
      </c>
      <c r="AQ20" s="316">
        <f>DEGREES(grta+IF(dira="W",-1,1)*ACOS((SIN(hmv)-SIN(deka)*SIN(AM20))/COS(deka)/COS(AM20)))</f>
        <v>358.52978846998002</v>
      </c>
      <c r="AR20" s="317">
        <f>DEGREES(grtb+IF(dirb="W",-1,1)*ACOS((SIN(hmb)-SIN(dekb)*SIN(AM20))/COS(dekb)/COS(AM20)))</f>
        <v>-1.2377824080572408</v>
      </c>
      <c r="AT20" s="283">
        <f t="shared" si="1"/>
        <v>38.373193076243666</v>
      </c>
      <c r="AU20" s="284">
        <f t="shared" si="7"/>
        <v>0.66973856368394347</v>
      </c>
      <c r="AV20" s="284">
        <f t="shared" si="2"/>
        <v>358.2804716982285</v>
      </c>
      <c r="AW20" s="284">
        <f t="shared" si="3"/>
        <v>-1.3380923761002279</v>
      </c>
      <c r="AX20" s="284">
        <f t="shared" si="0"/>
        <v>358.83065145379942</v>
      </c>
      <c r="AY20" s="406">
        <f t="shared" si="4"/>
        <v>1.7195283017715042</v>
      </c>
      <c r="AZ20" s="401">
        <f t="shared" si="5"/>
        <v>1.3380923761002279</v>
      </c>
      <c r="BA20" s="285">
        <f t="shared" si="6"/>
        <v>1.169348546200581</v>
      </c>
      <c r="BB20" s="286"/>
    </row>
    <row r="21" spans="2:54" ht="20" customHeight="1" thickBot="1">
      <c r="B21" s="428" t="s">
        <v>29</v>
      </c>
      <c r="C21" s="485"/>
      <c r="D21" s="485"/>
      <c r="E21" s="485"/>
      <c r="F21" s="485"/>
      <c r="G21" s="485"/>
      <c r="H21" s="485"/>
      <c r="I21" s="510"/>
      <c r="J21" s="528">
        <v>47</v>
      </c>
      <c r="K21" s="528"/>
      <c r="L21" s="153" t="s">
        <v>10</v>
      </c>
      <c r="M21" s="433">
        <v>27.2</v>
      </c>
      <c r="N21" s="154" t="s">
        <v>23</v>
      </c>
      <c r="O21" s="155"/>
      <c r="R21" s="75"/>
      <c r="S21" s="75"/>
      <c r="T21" s="75"/>
      <c r="U21" s="75"/>
      <c r="V21" s="75"/>
      <c r="W21" s="75"/>
      <c r="X21" s="75"/>
      <c r="Y21" s="75"/>
      <c r="Z21" s="75"/>
      <c r="AA21" s="75"/>
      <c r="AB21" s="75"/>
      <c r="AC21" s="78"/>
      <c r="AD21" s="413"/>
      <c r="AF21" s="88">
        <f>RADIANS(AG21)</f>
        <v>0.66774253229064218</v>
      </c>
      <c r="AG21" s="306">
        <f>IF(AND(AJ16+_C&lt;NR=TRUE,AJ16-_C&gt;SR=TRUE),AJ16-_C,IF(AND(AJ16+_C&lt;NR=FALSE,AJ16-_C&gt;SR=TRUE),NR-2*_C,SR))</f>
        <v>38.258828901631887</v>
      </c>
      <c r="AH21" s="307">
        <f>IF(AJ21&lt;0,ABS(AJ21),IF(AJ21&gt;360,-(AJ21-360),IF(AND(AJ21&gt;180,AJ21&lt;360),ABS(360-AJ21),-AJ21)))</f>
        <v>1.5308766085735215</v>
      </c>
      <c r="AI21" s="307">
        <f>IF(AK21&lt;0,ABS(AK21),IF(AK21&gt;360,-(AK21-360),IF(AND(AK21&gt;180,AK21&lt;360),ABS(360-AK21),-AK21)))</f>
        <v>1.3994739520524471</v>
      </c>
      <c r="AJ21" s="307">
        <f>DEGREES(grta+IF(dira="W",-1,1)*ACOS((SIN(hma)-SIN(deka)*SIN(AF21))/COS(deka)/COS(AF21)))</f>
        <v>358.46912339142648</v>
      </c>
      <c r="AK21" s="308">
        <f>DEGREES(grtb+IF(dirb="W",-1,1)*ACOS((SIN(hmb)-SIN(dekb)*SIN(AF21))/COS(dekb)/COS(AF21)))</f>
        <v>-1.3994739520524471</v>
      </c>
      <c r="AL21" s="230"/>
      <c r="AM21" s="88">
        <f>RADIANS(AN21)</f>
        <v>0.66946718733092503</v>
      </c>
      <c r="AN21" s="306">
        <f>IF(AND(AQ16+B&lt;NR=TRUE,AQ16-B&gt;SR=TRUE),AQ16-B,IF(AND(AQ16+B&lt;NR=FALSE,AQ16-B&gt;SR=TRUE),NR-2*B,SR))</f>
        <v>38.357644356556058</v>
      </c>
      <c r="AO21" s="307">
        <f>IF(AQ21&lt;0,ABS(AQ21),IF(AQ21&gt;360,-(AQ21-360),IF(AND(AQ21&gt;180,AQ21&lt;360),ABS(360-AQ21),-AQ21)))</f>
        <v>1.1443822994872335</v>
      </c>
      <c r="AP21" s="307">
        <f>IF(AR21&lt;0,ABS(AR21),IF(AR21&gt;360,-(AR21-360),IF(AND(AR21&gt;180,AR21&lt;360),ABS(360-AR21),-AR21)))</f>
        <v>1.3464740519886349</v>
      </c>
      <c r="AQ21" s="307">
        <f>DEGREES(grta+IF(dira="W",-1,1)*ACOS((SIN(hmv)-SIN(deka)*SIN(AM21))/COS(deka)/COS(AM21)))</f>
        <v>358.85561770051277</v>
      </c>
      <c r="AR21" s="308">
        <f>DEGREES(grtb+IF(dirb="W",-1,1)*ACOS((SIN(hmb)-SIN(dekb)*SIN(AM21))/COS(dekb)/COS(AM21)))</f>
        <v>-1.3464740519886349</v>
      </c>
      <c r="AT21" s="283">
        <f t="shared" si="1"/>
        <v>38.348193076243668</v>
      </c>
      <c r="AU21" s="284">
        <f t="shared" si="7"/>
        <v>0.66930223137094491</v>
      </c>
      <c r="AV21" s="284">
        <f t="shared" si="2"/>
        <v>358.32200754585875</v>
      </c>
      <c r="AW21" s="284">
        <f t="shared" si="3"/>
        <v>-1.3515632439919418</v>
      </c>
      <c r="AX21" s="284">
        <f t="shared" si="0"/>
        <v>358.8707639640258</v>
      </c>
      <c r="AY21" s="406">
        <f t="shared" si="4"/>
        <v>1.677992454141247</v>
      </c>
      <c r="AZ21" s="401">
        <f t="shared" si="5"/>
        <v>1.3515632439919418</v>
      </c>
      <c r="BA21" s="285">
        <f t="shared" si="6"/>
        <v>1.129236035974202</v>
      </c>
      <c r="BB21" s="286"/>
    </row>
    <row r="22" spans="2:54" ht="20" customHeight="1">
      <c r="B22" s="93"/>
      <c r="C22" s="248"/>
      <c r="D22" s="249"/>
      <c r="E22" s="250"/>
      <c r="F22" s="251"/>
      <c r="G22" s="251"/>
      <c r="H22" s="252"/>
      <c r="I22" s="253"/>
      <c r="J22" s="446"/>
      <c r="K22" s="446"/>
      <c r="L22" s="251"/>
      <c r="M22" s="254"/>
      <c r="O22" s="447" t="str">
        <f>IF(AND(TG=0,J12&gt;_oz2),"UHRZEIT !!!"," ")</f>
        <v xml:space="preserve"> </v>
      </c>
      <c r="R22" s="214" t="s">
        <v>68</v>
      </c>
      <c r="S22" s="223">
        <f>DGET(Almanac!A1:D8786,"Grt°",R27:S28)+DGET(Almanac!A1:D8786,"Grt'",R27:S28)/60</f>
        <v>30.673333333333332</v>
      </c>
      <c r="T22" s="224" t="s">
        <v>81</v>
      </c>
      <c r="U22" s="226">
        <f>(ABS(DGET(Almanac!A1:G8786,"d°",R27:S28))+DGET(Almanac!A1:G8786,"d'",R27:S28)/60)*SIGN(DGET(Almanac!A1:G8786,"d°",R27:S28))</f>
        <v>14.646666666666667</v>
      </c>
      <c r="V22" s="21"/>
      <c r="W22" s="135" t="s">
        <v>0</v>
      </c>
      <c r="X22" s="121" t="s">
        <v>0</v>
      </c>
      <c r="Y22" s="121" t="s">
        <v>0</v>
      </c>
      <c r="Z22" s="121" t="s">
        <v>0</v>
      </c>
      <c r="AA22" s="94" t="s">
        <v>60</v>
      </c>
      <c r="AB22" s="95"/>
      <c r="AC22" s="122" t="s">
        <v>53</v>
      </c>
      <c r="AD22" s="414">
        <f>J21+M21/60</f>
        <v>47.453333333333333</v>
      </c>
      <c r="AF22" s="89" t="s">
        <v>96</v>
      </c>
      <c r="AG22" s="316">
        <f>(AG20-AG21)/(AH20-AH21)</f>
        <v>0.58719169200958288</v>
      </c>
      <c r="AH22" s="317">
        <f>(AG20-AG21)/(AI20-AI21)</f>
        <v>-1.8316927902428768</v>
      </c>
      <c r="AI22" s="303" t="s">
        <v>104</v>
      </c>
      <c r="AJ22" s="309">
        <f>AG22*AJ23+AG23</f>
        <v>38.200400829720252</v>
      </c>
      <c r="AK22" s="301" t="str">
        <f>IF(AG20&gt;0,"N","S")</f>
        <v>N</v>
      </c>
      <c r="AL22" s="230"/>
      <c r="AM22" s="89" t="s">
        <v>96</v>
      </c>
      <c r="AN22" s="316">
        <f>(AN20-AN21)/(AO20-AO21)</f>
        <v>0.61381847071545037</v>
      </c>
      <c r="AO22" s="317">
        <f>(AN20-AN21)/(AP20-AP21)</f>
        <v>-1.8400678540315609</v>
      </c>
      <c r="AP22" s="303" t="s">
        <v>104</v>
      </c>
      <c r="AQ22" s="419">
        <f>AN22*AQ23+AN23</f>
        <v>38.450662558616258</v>
      </c>
      <c r="AR22" s="301" t="str">
        <f>IF(AN20&gt;0,"N","S")</f>
        <v>N</v>
      </c>
      <c r="AT22" s="283">
        <f t="shared" si="1"/>
        <v>38.323193076243669</v>
      </c>
      <c r="AU22" s="284">
        <f t="shared" si="7"/>
        <v>0.66886589905794636</v>
      </c>
      <c r="AV22" s="284">
        <f t="shared" si="2"/>
        <v>358.36337636446541</v>
      </c>
      <c r="AW22" s="284">
        <f t="shared" si="3"/>
        <v>-1.3650044870114635</v>
      </c>
      <c r="AX22" s="284">
        <f t="shared" si="0"/>
        <v>358.9107211600695</v>
      </c>
      <c r="AY22" s="406">
        <f t="shared" si="4"/>
        <v>1.6366236355345904</v>
      </c>
      <c r="AZ22" s="401">
        <f t="shared" si="5"/>
        <v>1.3650044870114635</v>
      </c>
      <c r="BA22" s="285">
        <f t="shared" si="6"/>
        <v>1.0892788399305005</v>
      </c>
      <c r="BB22" s="286"/>
    </row>
    <row r="23" spans="2:54" ht="20" customHeight="1" thickBot="1">
      <c r="B23" s="441" t="s">
        <v>32</v>
      </c>
      <c r="C23" s="553" t="str">
        <f>IF(NOT(H8 =" "),"keine Standortberechnung, Schätzbreite nicht im 10° Bereich"," ")</f>
        <v xml:space="preserve"> </v>
      </c>
      <c r="D23" s="553"/>
      <c r="E23" s="553"/>
      <c r="F23" s="553"/>
      <c r="G23" s="553"/>
      <c r="H23" s="553"/>
      <c r="I23" s="553"/>
      <c r="J23" s="553"/>
      <c r="K23" s="553"/>
      <c r="L23" s="553"/>
      <c r="M23" s="553"/>
      <c r="N23" s="538"/>
      <c r="O23" s="538"/>
      <c r="R23" s="216" t="s">
        <v>78</v>
      </c>
      <c r="S23" s="217">
        <f>DGET(Almanac!A1:D8786,"Grt°",T27:U28)+DGET(Almanac!A1:D8786,"Grt'",T27:U28)/60</f>
        <v>45.673333333333332</v>
      </c>
      <c r="T23" s="225" t="s">
        <v>82</v>
      </c>
      <c r="U23" s="219">
        <f>(ABS(DGET(Almanac!A1:G8786,"d°",T27:U28))+DGET(Almanac!A1:G8786,"d'",T27:U28)/60)*SIGN(DGET(Almanac!A1:G8786,"d°",T27:U28))</f>
        <v>14.658333333333333</v>
      </c>
      <c r="W23" s="123">
        <f>IF(AD22&lt;11.001,_xlfn.CEILING.PRECISE(AD22,1/3),IF(AND(AD22&gt;11.001,AD22&lt;14.001),_xlfn.CEILING.PRECISE(AD22,0.5),IF(AND(AD22&gt;14.001,AD22&lt;20.001),_xlfn.CEILING.PRECISE(AD22,1),IF(AND(AD22&gt;20.001,AD22&lt;40.001),_xlfn.CEILING.PRECISE(AD22,2),IF(AND(AD22&gt;40.001,AD22&lt;60.001),_xlfn.CEILING.PRECISE(AD22,5),IF(AND(AD22&gt;60.001,AD22&lt;90.001),_xlfn.CEILING.PRECISE(AD22,10)))))))</f>
        <v>50</v>
      </c>
      <c r="X23" s="124">
        <f>IF(AD22&lt;11.001,_xlfn.FLOOR.PRECISE(AD22,1/3),IF(AND(AD22&gt;11.001,AD22&lt;14.001),_xlfn.FLOOR.PRECISE(AD22,0.5),IF(AND(AD22&gt;14.001,AD22&lt;20.001),_xlfn.FLOOR.PRECISE(AD22,1),IF(AND(AD22&gt;20.001,AD22&lt;40.001),_xlfn.FLOOR.PRECISE(AD22,2),IF(AND(AD22&gt;40.001,AD22&lt;60.001),_xlfn.FLOOR.PRECISE(AD22,5),IF(AND(AD22&gt;60.001,AD22&lt;90.001),_xlfn.FLOOR.PRECISE(AD22,10)))))))</f>
        <v>45</v>
      </c>
      <c r="Y23" s="124">
        <f>W23</f>
        <v>50</v>
      </c>
      <c r="Z23" s="124">
        <f>X23</f>
        <v>45</v>
      </c>
      <c r="AA23" s="96">
        <f>IF(AD22&lt;11.001,1/3,IF(AND(AD22&gt;11.001,AD22&lt;14.001),0.5,IF(AND(AD22&gt;14.001,AD22&lt;20.001),1,IF(AND(AD22&gt;20.001,AD22&lt;40.001),2,IF(AND(AD22&gt;40.001,AD22&lt;60.001),5,IF(AND(AD22&gt;60.001,AD22&lt;90.001),10))))))</f>
        <v>5</v>
      </c>
      <c r="AB23" s="97"/>
      <c r="AC23" s="125" t="s">
        <v>55</v>
      </c>
      <c r="AD23" s="415">
        <f>M6</f>
        <v>2.5</v>
      </c>
      <c r="AF23" s="90" t="s">
        <v>97</v>
      </c>
      <c r="AG23" s="307">
        <f>AG20-AG22*AH20</f>
        <v>37.359910875585712</v>
      </c>
      <c r="AH23" s="308">
        <f>AG20-AH22*AI20</f>
        <v>40.822235249739059</v>
      </c>
      <c r="AI23" s="304" t="s">
        <v>98</v>
      </c>
      <c r="AJ23" s="305">
        <f>(AG23-AH23)/(AH22-AG22)</f>
        <v>1.4313723534780953</v>
      </c>
      <c r="AK23" s="302" t="str">
        <f>IF(AH20&gt;0,"E","W")</f>
        <v>E</v>
      </c>
      <c r="AL23" s="230"/>
      <c r="AM23" s="90" t="s">
        <v>97</v>
      </c>
      <c r="AN23" s="307">
        <f>AN20-AN22*AO20</f>
        <v>37.655201363570974</v>
      </c>
      <c r="AO23" s="308">
        <f>AN20-AO22*AP20</f>
        <v>40.835247975907969</v>
      </c>
      <c r="AP23" s="304" t="s">
        <v>98</v>
      </c>
      <c r="AQ23" s="420">
        <f>(AN23-AO23)/(AO22-AN22)</f>
        <v>1.2959225455013073</v>
      </c>
      <c r="AR23" s="302" t="str">
        <f>IF(AO20&gt;0,"E","W")</f>
        <v>E</v>
      </c>
      <c r="AT23" s="283">
        <f t="shared" si="1"/>
        <v>38.29819307624367</v>
      </c>
      <c r="AU23" s="284">
        <f t="shared" si="7"/>
        <v>0.6684295667449478</v>
      </c>
      <c r="AV23" s="284">
        <f t="shared" si="2"/>
        <v>358.40457941670348</v>
      </c>
      <c r="AW23" s="284">
        <f t="shared" si="3"/>
        <v>-1.3784161626453981</v>
      </c>
      <c r="AX23" s="284">
        <f t="shared" si="0"/>
        <v>358.95052414868218</v>
      </c>
      <c r="AY23" s="406">
        <f t="shared" si="4"/>
        <v>1.5954205832965158</v>
      </c>
      <c r="AZ23" s="401">
        <f t="shared" si="5"/>
        <v>1.3784161626453981</v>
      </c>
      <c r="BA23" s="285">
        <f t="shared" si="6"/>
        <v>1.0494758513178226</v>
      </c>
      <c r="BB23" s="286"/>
    </row>
    <row r="24" spans="2:54" ht="20" customHeight="1" thickBot="1">
      <c r="B24" s="46" t="s">
        <v>31</v>
      </c>
      <c r="C24" s="434">
        <f>IFERROR(AN31," ")</f>
        <v>38</v>
      </c>
      <c r="D24" s="30" t="s">
        <v>10</v>
      </c>
      <c r="E24" s="435">
        <f>IFERROR(AO31," ")</f>
        <v>27.0799146565858</v>
      </c>
      <c r="F24" s="31" t="s">
        <v>23</v>
      </c>
      <c r="G24" s="44" t="str">
        <f>IFERROR(AP31," ")</f>
        <v>N</v>
      </c>
      <c r="H24" s="436">
        <f>IFERROR(AN32," ")</f>
        <v>1</v>
      </c>
      <c r="I24" s="27" t="s">
        <v>10</v>
      </c>
      <c r="J24" s="552">
        <f>IFERROR(AO32," ")</f>
        <v>17.747236578137652</v>
      </c>
      <c r="K24" s="552"/>
      <c r="L24" s="31" t="s">
        <v>23</v>
      </c>
      <c r="M24" s="45" t="str">
        <f>IFERROR(AP32," ")</f>
        <v>E</v>
      </c>
      <c r="N24" s="18"/>
      <c r="O24" s="29"/>
      <c r="R24" s="218" t="s">
        <v>79</v>
      </c>
      <c r="S24" s="217">
        <f>S23-S22</f>
        <v>15</v>
      </c>
      <c r="T24" s="218" t="s">
        <v>79</v>
      </c>
      <c r="U24" s="219">
        <f>U23-U22</f>
        <v>1.1666666666666714E-2</v>
      </c>
      <c r="W24" s="199" t="s">
        <v>47</v>
      </c>
      <c r="X24" s="200"/>
      <c r="Y24" s="200"/>
      <c r="Z24" s="201"/>
      <c r="AA24" s="98"/>
      <c r="AB24" s="99"/>
      <c r="AC24" s="100" t="s">
        <v>50</v>
      </c>
      <c r="AD24" s="416">
        <f>Z28*AD22+Z29</f>
        <v>12.403600000000001</v>
      </c>
      <c r="AL24" s="230"/>
      <c r="AT24" s="283">
        <f t="shared" si="1"/>
        <v>38.273193076243672</v>
      </c>
      <c r="AU24" s="284">
        <f t="shared" si="7"/>
        <v>0.66799323443194925</v>
      </c>
      <c r="AV24" s="284">
        <f t="shared" si="2"/>
        <v>358.44561794844378</v>
      </c>
      <c r="AW24" s="284">
        <f t="shared" si="3"/>
        <v>-1.3917983281851405</v>
      </c>
      <c r="AX24" s="284">
        <f t="shared" si="0"/>
        <v>358.99017402272892</v>
      </c>
      <c r="AY24" s="406">
        <f t="shared" si="4"/>
        <v>1.5543820515562174</v>
      </c>
      <c r="AZ24" s="401">
        <f t="shared" si="5"/>
        <v>1.3917983281851405</v>
      </c>
      <c r="BA24" s="285">
        <f t="shared" si="6"/>
        <v>1.0098259772710776</v>
      </c>
      <c r="BB24" s="286"/>
    </row>
    <row r="25" spans="2:54" ht="20" customHeight="1" thickBot="1">
      <c r="B25" s="428" t="s">
        <v>41</v>
      </c>
      <c r="C25" s="437">
        <f>IFERROR(AN35," ")</f>
        <v>37</v>
      </c>
      <c r="D25" s="30" t="s">
        <v>10</v>
      </c>
      <c r="E25" s="438">
        <f>IFERROR(AO35," ")</f>
        <v>56.703254492655333</v>
      </c>
      <c r="F25" s="31" t="s">
        <v>23</v>
      </c>
      <c r="G25" s="32" t="str">
        <f>IFERROR(AP35," ")</f>
        <v>N</v>
      </c>
      <c r="H25" s="439">
        <f>IFERROR(IF(H8=" ",AN36," ")," ")</f>
        <v>1</v>
      </c>
      <c r="I25" s="27" t="s">
        <v>10</v>
      </c>
      <c r="J25" s="518">
        <f>IFERROR(AO36," ")</f>
        <v>1.3399702677805791</v>
      </c>
      <c r="K25" s="518"/>
      <c r="L25" s="31" t="s">
        <v>23</v>
      </c>
      <c r="M25" s="38" t="str">
        <f>IFERROR(AP36," ")</f>
        <v>E</v>
      </c>
      <c r="N25" s="34"/>
      <c r="O25" s="29"/>
      <c r="R25" s="218" t="s">
        <v>80</v>
      </c>
      <c r="S25" s="219">
        <f>IF(S24&lt;0,S24+360,IF(S24&gt;360,S24-360,S24))</f>
        <v>15</v>
      </c>
      <c r="T25" s="218" t="s">
        <v>80</v>
      </c>
      <c r="U25" s="219"/>
      <c r="W25" s="126">
        <f>_xlfn.FLOOR.PRECISE(AD23,1)</f>
        <v>2</v>
      </c>
      <c r="X25" s="127">
        <f>W25</f>
        <v>2</v>
      </c>
      <c r="Y25" s="127">
        <f>_xlfn.CEILING.PRECISE(AD23,1)</f>
        <v>3</v>
      </c>
      <c r="Z25" s="128">
        <f>Y25</f>
        <v>3</v>
      </c>
      <c r="AA25" s="101"/>
      <c r="AB25" s="102"/>
      <c r="AC25" s="103" t="s">
        <v>51</v>
      </c>
      <c r="AD25" s="341">
        <f>X29</f>
        <v>0</v>
      </c>
      <c r="AF25" s="310" t="s">
        <v>12</v>
      </c>
      <c r="AG25" s="311" t="s">
        <v>34</v>
      </c>
      <c r="AH25" s="311" t="s">
        <v>35</v>
      </c>
      <c r="AI25" s="312" t="s">
        <v>36</v>
      </c>
      <c r="AJ25" s="311" t="s">
        <v>37</v>
      </c>
      <c r="AK25" s="313" t="s">
        <v>38</v>
      </c>
      <c r="AM25" s="310" t="s">
        <v>12</v>
      </c>
      <c r="AN25" s="311" t="s">
        <v>34</v>
      </c>
      <c r="AO25" s="311" t="s">
        <v>35</v>
      </c>
      <c r="AP25" s="312" t="s">
        <v>36</v>
      </c>
      <c r="AQ25" s="311" t="s">
        <v>37</v>
      </c>
      <c r="AR25" s="313" t="s">
        <v>38</v>
      </c>
      <c r="AT25" s="283">
        <f t="shared" si="1"/>
        <v>38.248193076243673</v>
      </c>
      <c r="AU25" s="284">
        <f t="shared" si="7"/>
        <v>0.66755690211895069</v>
      </c>
      <c r="AV25" s="284">
        <f t="shared" si="2"/>
        <v>358.48649318908866</v>
      </c>
      <c r="AW25" s="284">
        <f t="shared" si="3"/>
        <v>-1.405151040727735</v>
      </c>
      <c r="AX25" s="284">
        <f t="shared" si="0"/>
        <v>359.029671861434</v>
      </c>
      <c r="AY25" s="406">
        <f t="shared" si="4"/>
        <v>1.5135068109113377</v>
      </c>
      <c r="AZ25" s="401">
        <f t="shared" si="5"/>
        <v>1.405151040727735</v>
      </c>
      <c r="BA25" s="285">
        <f t="shared" si="6"/>
        <v>0.97032813856600342</v>
      </c>
      <c r="BB25" s="286"/>
    </row>
    <row r="26" spans="2:54" ht="20" customHeight="1" thickBot="1">
      <c r="B26" s="440" t="s">
        <v>30</v>
      </c>
      <c r="C26" s="540">
        <f>IFERROR(TIME(INT((360-LHAV)/15),((360-LHAV)/15-INT((360-LHAV)/15))*60,((((360-LHAV)/15-INT((360-LHAV)/15))*60)-INT(((360-LHAV)/15-INT((360-LHAV)/15))*60))*60)+J12,"Fehler")</f>
        <v>0.49453703703703711</v>
      </c>
      <c r="D26" s="540"/>
      <c r="E26" s="476" t="str">
        <f>IF(C26="Fehler"," (kein Standort verfügbar)","UTC")</f>
        <v>UTC</v>
      </c>
      <c r="F26" s="33"/>
      <c r="G26" s="33"/>
      <c r="K26" s="33"/>
      <c r="L26" s="33"/>
      <c r="M26" s="28"/>
      <c r="N26" s="28"/>
      <c r="O26" s="29"/>
      <c r="R26" s="51" t="s">
        <v>69</v>
      </c>
      <c r="S26" s="220">
        <f>(MINUTE(J20)+SECOND(J20)/60)*S25/60</f>
        <v>7.8875000000000002</v>
      </c>
      <c r="T26" s="51" t="s">
        <v>69</v>
      </c>
      <c r="U26" s="220">
        <f>(MINUTE(J20)+SECOND(J20)/60)*U24/60</f>
        <v>6.1347222222222471E-3</v>
      </c>
      <c r="W26" s="104">
        <f>Y23</f>
        <v>50</v>
      </c>
      <c r="X26" s="92">
        <f>DGET(V42:AC102,VALUE(W25+2),W22:W23)</f>
        <v>12.75</v>
      </c>
      <c r="Y26" s="92">
        <f>DGET(V42:AC102,VALUE(Y25+2),Y22:Y23)</f>
        <v>12.2</v>
      </c>
      <c r="Z26" s="105">
        <f>X26-(Y25-AD23)*AVERAGE(X26-Y26,X27-Y27)</f>
        <v>12.48</v>
      </c>
      <c r="AA26" s="129"/>
      <c r="AB26" s="102"/>
      <c r="AC26" s="103" t="s">
        <v>52</v>
      </c>
      <c r="AD26" s="341">
        <f>D6</f>
        <v>-1.2</v>
      </c>
      <c r="AF26" s="314">
        <f>RADIANS(AG26)</f>
        <v>0.66846809931218654</v>
      </c>
      <c r="AG26" s="315">
        <f>IF(AND(AJ22+B&lt;NR=TRUE,AJ22-B&gt;SR=TRUE),AJ22+B,IF(AND(AJ22+B&lt;NR=FALSE,AJ22-B&gt;SR=TRUE),NR,SR+2*B))</f>
        <v>38.300400829720253</v>
      </c>
      <c r="AH26" s="316">
        <f>IF(AJ26&lt;0,ABS(AJ26),IF(AJ26&gt;360,-(AJ26-360),IF(AND(AJ26&gt;180,AJ26&lt;360),ABS(360-AJ26),-AJ26)))</f>
        <v>1.599052589598557</v>
      </c>
      <c r="AI26" s="316">
        <f>IF(AK26&lt;0,ABS(AK26),IF(AK26&gt;360,-(AK26-360),IF(AND(AK26&gt;180,AK26&lt;360),ABS(360-AK26),-AK26)))</f>
        <v>1.3772329644907517</v>
      </c>
      <c r="AJ26" s="316">
        <f>DEGREES(grta+IF(dira="W",-1,1)*ACOS((SIN(hma)-SIN(deka)*SIN(AF26))/COS(deka)/COS(AF26)))</f>
        <v>358.40094741040144</v>
      </c>
      <c r="AK26" s="317">
        <f>DEGREES(grtb+IF(dirb="W",-1,1)*ACOS((SIN(hmb)-SIN(dekb)*SIN(AF26))/COS(dekb)/COS(AF26)))</f>
        <v>-1.3772329644907517</v>
      </c>
      <c r="AM26" s="314">
        <f>RADIANS(AN26)</f>
        <v>0.67143972707155974</v>
      </c>
      <c r="AN26" s="315">
        <f>IF(AND(AQ22+A&lt;NR=TRUE,AQ22-A&gt;SR=TRUE),AQ22+A,IF(AND(AQ22+A&lt;NR=FALSE,AQ22-A&gt;SR=TRUE),NR,SR+2*A))</f>
        <v>38.470662558616262</v>
      </c>
      <c r="AO26" s="316">
        <f>IF(AQ26&lt;0,ABS(AQ26),IF(AQ26&gt;360,-(AQ26-360),IF(AND(AQ26&gt;180,AQ26&lt;360),ABS(360-AQ26),-AQ26)))</f>
        <v>1.3272428077613654</v>
      </c>
      <c r="AP26" s="316">
        <f>IF(AR26&lt;0,ABS(AR26),IF(AR26&gt;360,-(AR26-360),IF(AND(AR26&gt;180,AR26&lt;360),ABS(360-AR26),-AR26)))</f>
        <v>1.2852884429271965</v>
      </c>
      <c r="AQ26" s="316">
        <f>DEGREES(grta+IF(dira="W",-1,1)*ACOS((SIN(hmv)-SIN(deka)*SIN(AM26))/COS(deka)/COS(AM26)))</f>
        <v>358.67275719223863</v>
      </c>
      <c r="AR26" s="317">
        <f>DEGREES(grtb+IF(dirb="W",-1,1)*ACOS((SIN(hmb)-SIN(dekb)*SIN(AM26))/COS(dekb)/COS(AM26)))</f>
        <v>-1.2852884429271965</v>
      </c>
      <c r="AT26" s="283">
        <f t="shared" si="1"/>
        <v>38.223193076243675</v>
      </c>
      <c r="AU26" s="284">
        <f t="shared" si="7"/>
        <v>0.66712056980595213</v>
      </c>
      <c r="AV26" s="284">
        <f t="shared" si="2"/>
        <v>358.52720635187933</v>
      </c>
      <c r="AW26" s="284">
        <f t="shared" si="3"/>
        <v>-1.4184743571767842</v>
      </c>
      <c r="AX26" s="284">
        <f t="shared" si="0"/>
        <v>359.06901873062196</v>
      </c>
      <c r="AY26" s="406">
        <f t="shared" si="4"/>
        <v>1.4727936481206712</v>
      </c>
      <c r="AZ26" s="401">
        <f t="shared" si="5"/>
        <v>1.4184743571767842</v>
      </c>
      <c r="BA26" s="285">
        <f t="shared" si="6"/>
        <v>0.93098126937803727</v>
      </c>
      <c r="BB26" s="286"/>
    </row>
    <row r="27" spans="2:54" ht="20" customHeight="1" thickBot="1">
      <c r="C27" s="19"/>
      <c r="D27" s="19"/>
      <c r="E27" s="19"/>
      <c r="F27" s="19"/>
      <c r="G27" s="19"/>
      <c r="H27" s="19"/>
      <c r="J27" s="525"/>
      <c r="K27" s="525"/>
      <c r="M27" s="19"/>
      <c r="O27" s="29"/>
      <c r="R27" s="57" t="s">
        <v>2</v>
      </c>
      <c r="S27" s="58" t="s">
        <v>1</v>
      </c>
      <c r="T27" s="57" t="s">
        <v>2</v>
      </c>
      <c r="U27" s="58" t="s">
        <v>1</v>
      </c>
      <c r="W27" s="55">
        <f>Z23</f>
        <v>45</v>
      </c>
      <c r="X27" s="52">
        <f>DGET(V42:AC102,VALUE(X25+2),X22:X23)</f>
        <v>12.6</v>
      </c>
      <c r="Y27" s="52">
        <f>DGET(V42:AC102,VALUE(Z25+2),Z22:Z23)</f>
        <v>12.07</v>
      </c>
      <c r="Z27" s="106">
        <f>X27-(Y25-AD23)*AVERAGE(X26-Y26,X27-Y27)</f>
        <v>12.33</v>
      </c>
      <c r="AA27" s="132" t="s">
        <v>58</v>
      </c>
      <c r="AB27" s="103"/>
      <c r="AC27" s="103" t="s">
        <v>54</v>
      </c>
      <c r="AD27" s="417">
        <f>RADIANS(hmb°)</f>
        <v>0.83147590284764972</v>
      </c>
      <c r="AF27" s="88">
        <f>RADIANS(AG27)</f>
        <v>0.66497744080819776</v>
      </c>
      <c r="AG27" s="306">
        <f>IF(AND(AJ22+B&lt;NR=TRUE,AJ22-B&gt;SR=TRUE),AJ22-B,IF(AND(AJ22+B&lt;NR=FALSE,AJ22-B&gt;SR=TRUE),NR-2*B,SR))</f>
        <v>38.10040082972025</v>
      </c>
      <c r="AH27" s="307">
        <f>IF(AJ27&lt;0,ABS(AJ27),IF(AJ27&gt;360,-(AJ27-360),IF(AND(AJ27&gt;180,AJ27&lt;360),ABS(360-AJ27),-AJ27)))</f>
        <v>1.2751367502573316</v>
      </c>
      <c r="AI27" s="307">
        <f>IF(AK27&lt;0,ABS(AK27),IF(AK27&gt;360,-(AK27-360),IF(AND(AK27&gt;180,AK27&lt;360),ABS(360-AK27),-AK27)))</f>
        <v>1.483489467950839</v>
      </c>
      <c r="AJ27" s="307">
        <f>DEGREES(grta+IF(dira="W",-1,1)*ACOS((SIN(hma)-SIN(deka)*SIN(AF27))/COS(deka)/COS(AF27)))</f>
        <v>358.72486324974267</v>
      </c>
      <c r="AK27" s="308">
        <f>DEGREES(grtb+IF(dirb="W",-1,1)*ACOS((SIN(hmb)-SIN(dekb)*SIN(AF27))/COS(dekb)/COS(AF27)))</f>
        <v>-1.483489467950839</v>
      </c>
      <c r="AM27" s="88">
        <f>RADIANS(AN27)</f>
        <v>0.67074159537076194</v>
      </c>
      <c r="AN27" s="306">
        <f>IF(AND(AQ22+A&lt;NR=TRUE,AQ22-A&gt;SR=TRUE),AQ22-A,IF(AND(AQ22+A&lt;NR=FALSE,AQ22-A&gt;SR=TRUE),NR-2*A,SR))</f>
        <v>38.430662558616255</v>
      </c>
      <c r="AO27" s="307">
        <f>IF(AQ27&lt;0,ABS(AQ27),IF(AQ27&gt;360,-(AQ27-360),IF(AND(AQ27&gt;180,AQ27&lt;360),ABS(360-AQ27),-AQ27)))</f>
        <v>1.2621533560453031</v>
      </c>
      <c r="AP27" s="307">
        <f>IF(AR27&lt;0,ABS(AR27),IF(AR27&gt;360,-(AR27-360),IF(AND(AR27&gt;180,AR27&lt;360),ABS(360-AR27),-AR27)))</f>
        <v>1.30701318501056</v>
      </c>
      <c r="AQ27" s="307">
        <f>DEGREES(grta+IF(dira="W",-1,1)*ACOS((SIN(hmv)-SIN(deka)*SIN(AM27))/COS(deka)/COS(AM27)))</f>
        <v>358.7378466439547</v>
      </c>
      <c r="AR27" s="308">
        <f>DEGREES(grtb+IF(dirb="W",-1,1)*ACOS((SIN(hmb)-SIN(dekb)*SIN(AM27))/COS(dekb)/COS(AM27)))</f>
        <v>-1.30701318501056</v>
      </c>
      <c r="AT27" s="283">
        <f>AQ28-vb/2</f>
        <v>38.198193076243676</v>
      </c>
      <c r="AU27" s="287">
        <f>RADIANS(AT27)</f>
        <v>0.66668423749295358</v>
      </c>
      <c r="AV27" s="287">
        <f t="shared" si="2"/>
        <v>358.56775863419574</v>
      </c>
      <c r="AW27" s="287">
        <f t="shared" si="3"/>
        <v>-1.4317683342431937</v>
      </c>
      <c r="AX27" s="287">
        <f t="shared" si="0"/>
        <v>359.10821568295233</v>
      </c>
      <c r="AY27" s="288">
        <f t="shared" si="4"/>
        <v>1.4322413658042592</v>
      </c>
      <c r="AZ27" s="287">
        <f t="shared" si="5"/>
        <v>1.4317683342431937</v>
      </c>
      <c r="BA27" s="288">
        <f t="shared" si="6"/>
        <v>0.89178431704766581</v>
      </c>
      <c r="BB27" s="399"/>
    </row>
    <row r="28" spans="2:54" ht="20" customHeight="1" thickBot="1">
      <c r="B28" s="441" t="s">
        <v>44</v>
      </c>
      <c r="C28" s="40"/>
      <c r="H28" s="323"/>
      <c r="I28" s="430"/>
      <c r="J28" s="431"/>
      <c r="K28" s="324"/>
      <c r="L28" s="432" t="s">
        <v>100</v>
      </c>
      <c r="M28" s="444">
        <v>1</v>
      </c>
      <c r="O28" s="29"/>
      <c r="R28" s="59">
        <f>J19</f>
        <v>44315</v>
      </c>
      <c r="S28" s="60">
        <f>HOUR(J20)</f>
        <v>14</v>
      </c>
      <c r="T28" s="59">
        <f>IF(HOUR(J20)=23,R28+1,R28)</f>
        <v>44315</v>
      </c>
      <c r="U28" s="60">
        <f>IF(HOUR(J20)=23,0,HOUR(J20)+1)</f>
        <v>15</v>
      </c>
      <c r="W28" s="57" t="s">
        <v>20</v>
      </c>
      <c r="X28" s="58" t="s">
        <v>21</v>
      </c>
      <c r="Y28" s="130" t="s">
        <v>48</v>
      </c>
      <c r="Z28" s="131">
        <f>(Z26-Z27)/AA23</f>
        <v>3.0000000000000072E-2</v>
      </c>
      <c r="AA28" s="132" t="s">
        <v>85</v>
      </c>
      <c r="AB28" s="107"/>
      <c r="AC28" s="103" t="s">
        <v>54</v>
      </c>
      <c r="AD28" s="341">
        <f>(AD24+AD25+AD26)/60+AD22</f>
        <v>47.640059999999998</v>
      </c>
      <c r="AF28" s="89" t="s">
        <v>96</v>
      </c>
      <c r="AG28" s="316">
        <f>(AG26-AG27)/(AH26-AH27)</f>
        <v>0.61744433494440876</v>
      </c>
      <c r="AH28" s="317">
        <f>(AG26-AG27)/(AI26-AI27)</f>
        <v>-1.8822377312192287</v>
      </c>
      <c r="AI28" s="303" t="s">
        <v>104</v>
      </c>
      <c r="AJ28" s="309">
        <f>AG28*AJ29+AG29</f>
        <v>38.197270245516115</v>
      </c>
      <c r="AK28" s="301" t="str">
        <f>IF(AG26&gt;0,"N","S")</f>
        <v>N</v>
      </c>
      <c r="AM28" s="89" t="s">
        <v>96</v>
      </c>
      <c r="AN28" s="316">
        <f>(AN26-AN27)/(AO26-AO27)</f>
        <v>0.61453889909070092</v>
      </c>
      <c r="AO28" s="317">
        <f>(AN26-AN27)/(AP26-AP27)</f>
        <v>-1.841218636636321</v>
      </c>
      <c r="AP28" s="303" t="s">
        <v>104</v>
      </c>
      <c r="AQ28" s="419">
        <f>AN28*AQ29+AN29</f>
        <v>38.451331910943097</v>
      </c>
      <c r="AR28" s="301" t="str">
        <f>IF(AN26&gt;0,"N","S")</f>
        <v>N</v>
      </c>
      <c r="AT28" s="283">
        <f t="shared" ref="AT28:AT47" si="9">AT27-$AZ$3</f>
        <v>38.173193076243678</v>
      </c>
      <c r="AU28" s="284">
        <f t="shared" si="7"/>
        <v>0.66624790517995502</v>
      </c>
      <c r="AV28" s="284">
        <f t="shared" si="2"/>
        <v>358.60815121784992</v>
      </c>
      <c r="AW28" s="284">
        <f t="shared" si="3"/>
        <v>-1.4450330284461583</v>
      </c>
      <c r="AX28" s="284">
        <f t="shared" si="0"/>
        <v>359.14726375815007</v>
      </c>
      <c r="AY28" s="406">
        <f t="shared" si="4"/>
        <v>1.3918487821500776</v>
      </c>
      <c r="AZ28" s="401">
        <f t="shared" si="5"/>
        <v>1.4450330284461583</v>
      </c>
      <c r="BA28" s="285">
        <f t="shared" si="6"/>
        <v>0.85273624184992514</v>
      </c>
      <c r="BB28" s="286"/>
    </row>
    <row r="29" spans="2:54" ht="20" customHeight="1" thickBot="1">
      <c r="O29" s="29"/>
      <c r="W29" s="108">
        <f>MONTH(J19)</f>
        <v>4</v>
      </c>
      <c r="X29" s="109">
        <f>IF(M5="U",DGET(R41:T53,2,W28:W29),IF(M5="O",DGET(R41:T53,3,W28:W29),#N/A))</f>
        <v>0</v>
      </c>
      <c r="Y29" s="133" t="s">
        <v>49</v>
      </c>
      <c r="Z29" s="134">
        <f>Z26-Z28*W26</f>
        <v>10.979999999999997</v>
      </c>
      <c r="AA29" s="110"/>
      <c r="AB29" s="111" t="s">
        <v>56</v>
      </c>
      <c r="AC29" s="418">
        <f>_xlfn.FLOOR.PRECISE(AD28,1)</f>
        <v>47</v>
      </c>
      <c r="AD29" s="348">
        <f>(AD28-AC29)*60</f>
        <v>38.403599999999898</v>
      </c>
      <c r="AF29" s="90" t="s">
        <v>97</v>
      </c>
      <c r="AG29" s="307">
        <f>AG26-AG28*AH26</f>
        <v>37.313074866994441</v>
      </c>
      <c r="AH29" s="308">
        <f>AG26-AH28*AI26</f>
        <v>40.892680680163657</v>
      </c>
      <c r="AI29" s="304" t="s">
        <v>98</v>
      </c>
      <c r="AJ29" s="305">
        <f>(AG29-AH29)/(AH28-AG28)</f>
        <v>1.4320244408773879</v>
      </c>
      <c r="AK29" s="302" t="str">
        <f>IF(AH26&gt;0,"E","W")</f>
        <v>E</v>
      </c>
      <c r="AM29" s="90" t="s">
        <v>97</v>
      </c>
      <c r="AN29" s="307">
        <f>AN26-AN28*AO26</f>
        <v>37.655020224708544</v>
      </c>
      <c r="AO29" s="308">
        <f>AN26-AO28*AP26</f>
        <v>40.837159593187096</v>
      </c>
      <c r="AP29" s="304" t="s">
        <v>98</v>
      </c>
      <c r="AQ29" s="420">
        <f>(AN29-AO29)/(AO28-AN28)</f>
        <v>1.2957872763022942</v>
      </c>
      <c r="AR29" s="302" t="str">
        <f>IF(AO26&gt;0,"E","W")</f>
        <v>E</v>
      </c>
      <c r="AT29" s="283">
        <f t="shared" si="9"/>
        <v>38.148193076243679</v>
      </c>
      <c r="AU29" s="284">
        <f t="shared" si="7"/>
        <v>0.66581157286695647</v>
      </c>
      <c r="AV29" s="284">
        <f t="shared" si="2"/>
        <v>358.64838526937149</v>
      </c>
      <c r="AW29" s="284">
        <f t="shared" si="3"/>
        <v>-1.4582684961138421</v>
      </c>
      <c r="AX29" s="284">
        <f t="shared" si="0"/>
        <v>359.18616398322979</v>
      </c>
      <c r="AY29" s="406">
        <f t="shared" si="4"/>
        <v>1.351614730628512</v>
      </c>
      <c r="AZ29" s="401">
        <f t="shared" si="5"/>
        <v>1.4582684961138421</v>
      </c>
      <c r="BA29" s="285">
        <f t="shared" si="6"/>
        <v>0.81383601677021034</v>
      </c>
      <c r="BB29" s="286"/>
    </row>
    <row r="30" spans="2:54" ht="20" customHeight="1" thickBot="1">
      <c r="O30" s="29"/>
      <c r="R30" s="48" t="s">
        <v>15</v>
      </c>
      <c r="S30" s="49" t="s">
        <v>8</v>
      </c>
      <c r="T30" s="49" t="s">
        <v>9</v>
      </c>
      <c r="U30" s="54" t="s">
        <v>14</v>
      </c>
      <c r="AD30" s="42"/>
      <c r="AQ30" s="229"/>
      <c r="AR30" s="229"/>
      <c r="AT30" s="283">
        <f t="shared" si="9"/>
        <v>38.12319307624368</v>
      </c>
      <c r="AU30" s="284">
        <f t="shared" si="7"/>
        <v>0.66537524055395791</v>
      </c>
      <c r="AV30" s="284">
        <f t="shared" si="2"/>
        <v>358.68846194028725</v>
      </c>
      <c r="AW30" s="284">
        <f t="shared" si="3"/>
        <v>-1.471474793384409</v>
      </c>
      <c r="AX30" s="284">
        <f t="shared" si="0"/>
        <v>359.22491737271531</v>
      </c>
      <c r="AY30" s="406">
        <f t="shared" si="4"/>
        <v>1.3115380597127455</v>
      </c>
      <c r="AZ30" s="401">
        <f t="shared" si="5"/>
        <v>1.471474793384409</v>
      </c>
      <c r="BA30" s="285">
        <f t="shared" si="6"/>
        <v>0.77508262728468935</v>
      </c>
      <c r="BB30" s="286"/>
    </row>
    <row r="31" spans="2:54" ht="20" customHeight="1" thickBot="1">
      <c r="O31" s="29"/>
      <c r="R31" s="194" t="s">
        <v>4</v>
      </c>
      <c r="S31" s="221">
        <f>U22+U26</f>
        <v>14.652801388888889</v>
      </c>
      <c r="T31" s="221">
        <f>RADIANS(S31)</f>
        <v>0.25573962887690921</v>
      </c>
      <c r="U31" s="197" t="s">
        <v>11</v>
      </c>
      <c r="V31" s="198"/>
      <c r="Z31" s="398"/>
      <c r="AA31" s="398"/>
      <c r="AB31" s="19"/>
      <c r="AD31" s="42"/>
      <c r="AF31" s="310" t="s">
        <v>12</v>
      </c>
      <c r="AG31" s="311" t="s">
        <v>34</v>
      </c>
      <c r="AH31" s="311" t="s">
        <v>35</v>
      </c>
      <c r="AI31" s="312" t="s">
        <v>36</v>
      </c>
      <c r="AJ31" s="311" t="s">
        <v>37</v>
      </c>
      <c r="AK31" s="313" t="s">
        <v>38</v>
      </c>
      <c r="AL31" s="230"/>
      <c r="AM31" s="89" t="s">
        <v>39</v>
      </c>
      <c r="AN31" s="320">
        <f>ABS(ROUNDDOWN(AQ28,0))</f>
        <v>38</v>
      </c>
      <c r="AO31" s="321">
        <f>(ABS(AQ28-ROUNDDOWN(AQ28,0)))*60</f>
        <v>27.0799146565858</v>
      </c>
      <c r="AP31" s="301" t="str">
        <f>AR28</f>
        <v>N</v>
      </c>
      <c r="AT31" s="283">
        <f t="shared" si="9"/>
        <v>38.098193076243682</v>
      </c>
      <c r="AU31" s="284">
        <f t="shared" si="7"/>
        <v>0.66493890824095925</v>
      </c>
      <c r="AV31" s="284">
        <f t="shared" si="2"/>
        <v>358.72838236739352</v>
      </c>
      <c r="AW31" s="284">
        <f t="shared" si="3"/>
        <v>-1.484651976206685</v>
      </c>
      <c r="AX31" s="284">
        <f t="shared" si="0"/>
        <v>359.26352492885513</v>
      </c>
      <c r="AY31" s="406">
        <f t="shared" si="4"/>
        <v>1.2716176326064783</v>
      </c>
      <c r="AZ31" s="401">
        <f t="shared" si="5"/>
        <v>1.484651976206685</v>
      </c>
      <c r="BA31" s="285">
        <f t="shared" si="6"/>
        <v>0.73647507114486643</v>
      </c>
      <c r="BB31" s="286"/>
    </row>
    <row r="32" spans="2:54" ht="20" customHeight="1" thickBot="1">
      <c r="O32" s="29"/>
      <c r="R32" s="56" t="s">
        <v>75</v>
      </c>
      <c r="S32" s="222">
        <f>S22+S26</f>
        <v>38.560833333333335</v>
      </c>
      <c r="T32" s="222">
        <f>RADIANS(S32)</f>
        <v>0.67301350397944681</v>
      </c>
      <c r="U32" s="245" t="s">
        <v>6</v>
      </c>
      <c r="V32" s="198"/>
      <c r="Y32" s="398"/>
      <c r="AA32" s="398"/>
      <c r="AB32" s="19"/>
      <c r="AD32" s="42"/>
      <c r="AF32" s="314">
        <f>RADIANS(AG32)</f>
        <v>0.66701719690871797</v>
      </c>
      <c r="AG32" s="315">
        <f>IF(AND(AJ28+A&lt;NR=TRUE,AJ28-A&gt;SR=TRUE),AJ28+A,IF(AND(AJ28+A&lt;NR=FALSE,AJ28-A&gt;SR=TRUE),NR,SR+2*A))</f>
        <v>38.217270245516119</v>
      </c>
      <c r="AH32" s="316">
        <f>IF(AJ32&lt;0,ABS(AJ32),IF(AJ32&gt;360,-(AJ32-360),IF(AND(AJ32&gt;180,AJ32&lt;360),ABS(360-AJ32),-AJ32)))</f>
        <v>1.4631717778520397</v>
      </c>
      <c r="AI32" s="316">
        <f>IF(AK32&lt;0,ABS(AK32),IF(AK32&gt;360,-(AK32-360),IF(AND(AK32&gt;180,AK32&lt;360),ABS(360-AK32),-AK32)))</f>
        <v>1.4216265261669268</v>
      </c>
      <c r="AJ32" s="316">
        <f>DEGREES(grta+IF(dira="W",-1,1)*ACOS((SIN(hma)-SIN(deka)*SIN(AF32))/COS(deka)/COS(AF32)))</f>
        <v>358.53682822214796</v>
      </c>
      <c r="AK32" s="317">
        <f>DEGREES(grtb+IF(dirb="W",-1,1)*ACOS((SIN(hmb)-SIN(dekb)*SIN(AF32))/COS(dekb)/COS(AF32)))</f>
        <v>-1.4216265261669268</v>
      </c>
      <c r="AL32" s="230"/>
      <c r="AM32" s="90" t="s">
        <v>40</v>
      </c>
      <c r="AN32" s="319">
        <f>ABS(ROUNDDOWN(AQ29,0))</f>
        <v>1</v>
      </c>
      <c r="AO32" s="322">
        <f>(ABS(AQ29-ROUNDDOWN(AQ29,0)))*60</f>
        <v>17.747236578137652</v>
      </c>
      <c r="AP32" s="91" t="str">
        <f>AR29</f>
        <v>E</v>
      </c>
      <c r="AT32" s="283">
        <f t="shared" si="9"/>
        <v>38.073193076243683</v>
      </c>
      <c r="AU32" s="284">
        <f t="shared" si="7"/>
        <v>0.66450257592796069</v>
      </c>
      <c r="AV32" s="284">
        <f t="shared" si="2"/>
        <v>358.76814767302255</v>
      </c>
      <c r="AW32" s="284">
        <f t="shared" si="3"/>
        <v>-1.4978001003410477</v>
      </c>
      <c r="AX32" s="284">
        <f t="shared" si="0"/>
        <v>359.3019876418316</v>
      </c>
      <c r="AY32" s="406">
        <f t="shared" si="4"/>
        <v>1.231852326977446</v>
      </c>
      <c r="AZ32" s="401">
        <f t="shared" si="5"/>
        <v>1.4978001003410477</v>
      </c>
      <c r="BA32" s="285">
        <f t="shared" si="6"/>
        <v>0.69801235816839835</v>
      </c>
      <c r="BB32" s="286"/>
    </row>
    <row r="33" spans="15:54" ht="20" customHeight="1" thickBot="1">
      <c r="O33" s="29"/>
      <c r="R33" s="67" t="s">
        <v>7</v>
      </c>
      <c r="S33" s="222">
        <f>AQ29</f>
        <v>1.2957872763022942</v>
      </c>
      <c r="T33" s="222">
        <f>RADIANS(S33)</f>
        <v>2.2615754376924528E-2</v>
      </c>
      <c r="U33" s="245" t="s">
        <v>17</v>
      </c>
      <c r="V33" s="21"/>
      <c r="AA33" s="398"/>
      <c r="AB33" s="398"/>
      <c r="AD33" s="42"/>
      <c r="AF33" s="88">
        <f>RADIANS(AG33)</f>
        <v>0.66631906520792006</v>
      </c>
      <c r="AG33" s="306">
        <f>IF(AND(AJ28+A&lt;NR=TRUE,AJ28-A&gt;SR=TRUE),AJ28-A,IF(AND(AJ28+A&lt;NR=FALSE,AJ28-A&gt;SR=TRUE),NR-2*A,SR))</f>
        <v>38.177270245516112</v>
      </c>
      <c r="AH33" s="307">
        <f>IF(AJ33&lt;0,ABS(AJ33),IF(AJ33&gt;360,-(AJ33-360),IF(AND(AJ33&gt;180,AJ33&lt;360),ABS(360-AJ33),-AJ33)))</f>
        <v>1.3984254285221027</v>
      </c>
      <c r="AI33" s="307">
        <f>IF(AK33&lt;0,ABS(AK33),IF(AK33&gt;360,-(AK33-360),IF(AND(AK33&gt;180,AK33&lt;360),ABS(360-AK33),-AK33)))</f>
        <v>1.4428717283469235</v>
      </c>
      <c r="AJ33" s="307">
        <f>DEGREES(grta+IF(dira="W",-1,1)*ACOS((SIN(hma)-SIN(deka)*SIN(AF33))/COS(deka)/COS(AF33)))</f>
        <v>358.6015745714779</v>
      </c>
      <c r="AK33" s="308">
        <f>DEGREES(grtb+IF(dirb="W",-1,1)*ACOS((SIN(hmb)-SIN(dekb)*SIN(AF33))/COS(dekb)/COS(AF33)))</f>
        <v>-1.4428717283469235</v>
      </c>
      <c r="AT33" s="283">
        <f t="shared" si="9"/>
        <v>38.048193076243685</v>
      </c>
      <c r="AU33" s="284">
        <f t="shared" si="7"/>
        <v>0.66406624361496214</v>
      </c>
      <c r="AV33" s="284">
        <f t="shared" si="2"/>
        <v>358.80775896530264</v>
      </c>
      <c r="AW33" s="284">
        <f t="shared" si="3"/>
        <v>-1.5109192213602987</v>
      </c>
      <c r="AX33" s="284">
        <f t="shared" si="0"/>
        <v>359.34030648996679</v>
      </c>
      <c r="AY33" s="406">
        <f t="shared" si="4"/>
        <v>1.1922410346973606</v>
      </c>
      <c r="AZ33" s="401">
        <f t="shared" si="5"/>
        <v>1.5109192213602987</v>
      </c>
      <c r="BA33" s="285">
        <f t="shared" si="6"/>
        <v>0.65969351003320753</v>
      </c>
      <c r="BB33" s="286"/>
    </row>
    <row r="34" spans="15:54" ht="20" customHeight="1" thickBot="1">
      <c r="O34" s="29"/>
      <c r="R34" s="195" t="s">
        <v>5</v>
      </c>
      <c r="S34" s="222">
        <f>IF(S32+S33&gt;360,S32+S33-360,IF((S32+S33)&lt;0,S32+S33+360,S32+S33))</f>
        <v>39.856620609635627</v>
      </c>
      <c r="T34" s="222">
        <f>RADIANS(S34)</f>
        <v>0.69562925835637124</v>
      </c>
      <c r="U34" s="245" t="s">
        <v>13</v>
      </c>
      <c r="V34" s="21"/>
      <c r="AA34" s="398"/>
      <c r="AB34" s="398"/>
      <c r="AF34" s="89" t="s">
        <v>96</v>
      </c>
      <c r="AG34" s="316">
        <f>(AG32-AG33)/(AH32-AH33)</f>
        <v>0.61779544968895017</v>
      </c>
      <c r="AH34" s="317">
        <f>(AG32-AG33)/(AI32-AI33)</f>
        <v>-1.8827780343586478</v>
      </c>
      <c r="AI34" s="303" t="s">
        <v>104</v>
      </c>
      <c r="AJ34" s="309">
        <f>AG34*AJ35+AG35</f>
        <v>38.197944974158354</v>
      </c>
      <c r="AK34" s="301" t="str">
        <f>IF(AG32&gt;0,"N","S")</f>
        <v>N</v>
      </c>
      <c r="AM34" s="325" t="s">
        <v>108</v>
      </c>
      <c r="AT34" s="283">
        <f t="shared" si="9"/>
        <v>38.023193076243686</v>
      </c>
      <c r="AU34" s="284">
        <f t="shared" si="7"/>
        <v>0.66362991130196358</v>
      </c>
      <c r="AV34" s="284">
        <f t="shared" si="2"/>
        <v>358.84721733841184</v>
      </c>
      <c r="AW34" s="284">
        <f t="shared" si="3"/>
        <v>-1.5240093946503881</v>
      </c>
      <c r="AX34" s="284">
        <f t="shared" si="0"/>
        <v>359.37848243992318</v>
      </c>
      <c r="AY34" s="406">
        <f t="shared" si="4"/>
        <v>1.1527826615881622</v>
      </c>
      <c r="AZ34" s="401">
        <f t="shared" si="5"/>
        <v>1.5240093946503881</v>
      </c>
      <c r="BA34" s="285">
        <f t="shared" si="6"/>
        <v>0.62151756007682479</v>
      </c>
      <c r="BB34" s="286"/>
    </row>
    <row r="35" spans="15:54" ht="20" customHeight="1" thickBot="1">
      <c r="O35" s="29"/>
      <c r="R35" s="196" t="s">
        <v>72</v>
      </c>
      <c r="S35" s="53">
        <f>DEGREES(azb)</f>
        <v>246.9569960219475</v>
      </c>
      <c r="T35" s="53">
        <f>IF(_t2&gt;180,ACOS((SIN(dekb)-SIN(hmb)*SIN(RADIANS(AQ28)))/(COS(hmb)*COS(RADIANS(AQ28)))),(2*PI()-ACOS((SIN(dekb)-SIN(hmb)*SIN(RADIANS(AQ28)))/(COS(hmb)*COS(RADIANS(AQ28))))))</f>
        <v>4.3102126914175223</v>
      </c>
      <c r="U35" s="212" t="s">
        <v>74</v>
      </c>
      <c r="V35" s="255"/>
      <c r="AF35" s="90" t="s">
        <v>97</v>
      </c>
      <c r="AG35" s="307">
        <f>AG32-AG34*AH32</f>
        <v>37.31332937904584</v>
      </c>
      <c r="AH35" s="308">
        <f>AG32-AH34*AI32</f>
        <v>40.893877442044797</v>
      </c>
      <c r="AI35" s="304" t="s">
        <v>98</v>
      </c>
      <c r="AJ35" s="305">
        <f>(AG35-AH35)/(AH34-AG34)</f>
        <v>1.4318907585964</v>
      </c>
      <c r="AK35" s="302" t="str">
        <f>IF(AH32&gt;0,"E","W")</f>
        <v>E</v>
      </c>
      <c r="AM35" s="89" t="s">
        <v>39</v>
      </c>
      <c r="AN35" s="421">
        <f>ABS(ROUNDDOWN(AQ35,0))</f>
        <v>37</v>
      </c>
      <c r="AO35" s="423">
        <f>(ABS(AQ35-ROUNDDOWN(AQ35,0)))*60</f>
        <v>56.703254492655333</v>
      </c>
      <c r="AP35" s="301" t="str">
        <f>IF(AQ35&gt;0,"N","S")</f>
        <v>N</v>
      </c>
      <c r="AQ35" s="334">
        <f>AQ28-vb</f>
        <v>37.945054241544256</v>
      </c>
      <c r="AT35" s="283">
        <f t="shared" si="9"/>
        <v>37.998193076243687</v>
      </c>
      <c r="AU35" s="284">
        <f t="shared" si="7"/>
        <v>0.66319357898896503</v>
      </c>
      <c r="AV35" s="284">
        <f t="shared" si="2"/>
        <v>358.88652387282656</v>
      </c>
      <c r="AW35" s="284">
        <f t="shared" si="3"/>
        <v>-1.5370706754112864</v>
      </c>
      <c r="AX35" s="284">
        <f t="shared" si="0"/>
        <v>359.41651644690018</v>
      </c>
      <c r="AY35" s="406">
        <f t="shared" si="4"/>
        <v>1.1134761271734419</v>
      </c>
      <c r="AZ35" s="401">
        <f t="shared" si="5"/>
        <v>1.5370706754112864</v>
      </c>
      <c r="BA35" s="285">
        <f t="shared" si="6"/>
        <v>0.5834835530998248</v>
      </c>
      <c r="BB35" s="286"/>
    </row>
    <row r="36" spans="15:54" ht="20" customHeight="1" thickBot="1">
      <c r="O36" s="29"/>
      <c r="V36" s="66"/>
      <c r="AC36" s="261"/>
      <c r="AD36" s="8"/>
      <c r="AM36" s="90" t="s">
        <v>40</v>
      </c>
      <c r="AN36" s="422">
        <f>ABS(ROUNDDOWN(AQ36,0))</f>
        <v>1</v>
      </c>
      <c r="AO36" s="424">
        <f>(ABS(AQ36-ROUNDDOWN(AQ36,0)))*60</f>
        <v>1.3399702677805791</v>
      </c>
      <c r="AP36" s="91" t="str">
        <f>IF(AQ36&gt;0,"E","W")</f>
        <v>E</v>
      </c>
      <c r="AQ36" s="335">
        <f>AQ29-vl</f>
        <v>1.022332837796343</v>
      </c>
      <c r="AR36" s="229"/>
      <c r="AT36" s="283">
        <f t="shared" si="9"/>
        <v>37.973193076243689</v>
      </c>
      <c r="AU36" s="284">
        <f t="shared" si="7"/>
        <v>0.66275724667596647</v>
      </c>
      <c r="AV36" s="284">
        <f t="shared" si="2"/>
        <v>358.92567963556382</v>
      </c>
      <c r="AW36" s="284">
        <f t="shared" si="3"/>
        <v>-1.550103118657824</v>
      </c>
      <c r="AX36" s="284">
        <f t="shared" si="0"/>
        <v>359.45440945482642</v>
      </c>
      <c r="AY36" s="406">
        <f t="shared" si="4"/>
        <v>1.0743203644361756</v>
      </c>
      <c r="AZ36" s="401">
        <f t="shared" si="5"/>
        <v>1.550103118657824</v>
      </c>
      <c r="BA36" s="285">
        <f t="shared" si="6"/>
        <v>0.54559054517358163</v>
      </c>
      <c r="BB36" s="286"/>
    </row>
    <row r="37" spans="15:54" ht="20" customHeight="1" thickBot="1">
      <c r="O37" s="29"/>
      <c r="V37" s="42"/>
      <c r="W37" s="66"/>
      <c r="AD37" s="8"/>
      <c r="AF37" s="89" t="s">
        <v>39</v>
      </c>
      <c r="AG37" s="320">
        <f>ABS(ROUNDDOWN(AJ34,0))</f>
        <v>38</v>
      </c>
      <c r="AH37" s="321">
        <f>(ABS(AJ34-ROUNDDOWN(AJ34,0)))*60</f>
        <v>11.87669844950122</v>
      </c>
      <c r="AI37" s="301" t="str">
        <f>AK34</f>
        <v>N</v>
      </c>
      <c r="AQ37" s="229"/>
      <c r="AR37" s="229"/>
      <c r="AT37" s="283">
        <f t="shared" si="9"/>
        <v>37.94819307624369</v>
      </c>
      <c r="AU37" s="284">
        <f t="shared" si="7"/>
        <v>0.66232091436296792</v>
      </c>
      <c r="AV37" s="284">
        <f t="shared" si="2"/>
        <v>358.96468568041809</v>
      </c>
      <c r="AW37" s="284">
        <f t="shared" si="3"/>
        <v>-1.5631067792204039</v>
      </c>
      <c r="AX37" s="284">
        <f t="shared" si="0"/>
        <v>359.49216239654766</v>
      </c>
      <c r="AY37" s="406">
        <f t="shared" si="4"/>
        <v>1.0353143195819143</v>
      </c>
      <c r="AZ37" s="401">
        <f t="shared" si="5"/>
        <v>1.5631067792204039</v>
      </c>
      <c r="BA37" s="285">
        <f t="shared" si="6"/>
        <v>0.50783760345234441</v>
      </c>
      <c r="BB37" s="286"/>
    </row>
    <row r="38" spans="15:54" ht="17" thickBot="1">
      <c r="O38" s="29"/>
      <c r="R38" s="61"/>
      <c r="S38" s="62"/>
      <c r="V38" s="21"/>
      <c r="W38" s="21"/>
      <c r="X38" s="157"/>
      <c r="Y38" s="41"/>
      <c r="Z38" s="41"/>
      <c r="AA38" s="42"/>
      <c r="AB38" s="21"/>
      <c r="AD38" s="79"/>
      <c r="AF38" s="90" t="s">
        <v>40</v>
      </c>
      <c r="AG38" s="319">
        <f>ROUNDDOWN(AJ35,0)</f>
        <v>1</v>
      </c>
      <c r="AH38" s="322">
        <f>(ABS(AJ35-ROUNDDOWN(AJ35,0)))*60</f>
        <v>25.913445515784002</v>
      </c>
      <c r="AI38" s="91" t="str">
        <f>AK35</f>
        <v>E</v>
      </c>
      <c r="AJ38" s="450"/>
      <c r="AM38" s="560" t="s">
        <v>149</v>
      </c>
      <c r="AN38" s="561"/>
      <c r="AO38" s="563">
        <f>IF(S15+AQ29&gt;360,S15+AQ29-360,IF((S15+AQ29)&lt;0,S15+AQ29+360,S15+AQ29))</f>
        <v>342.26359838741342</v>
      </c>
      <c r="AP38" s="561"/>
      <c r="AQ38" s="562"/>
      <c r="AR38" s="37"/>
      <c r="AT38" s="283">
        <f t="shared" si="9"/>
        <v>37.923193076243692</v>
      </c>
      <c r="AU38" s="284">
        <f t="shared" si="7"/>
        <v>0.66188458204996936</v>
      </c>
      <c r="AV38" s="284">
        <f t="shared" si="2"/>
        <v>359.00354304819319</v>
      </c>
      <c r="AW38" s="284">
        <f t="shared" si="3"/>
        <v>-1.5760817117458976</v>
      </c>
      <c r="AX38" s="284">
        <f t="shared" si="0"/>
        <v>359.52977619401094</v>
      </c>
      <c r="AY38" s="406">
        <f t="shared" si="4"/>
        <v>0.99645695180680605</v>
      </c>
      <c r="AZ38" s="401">
        <f t="shared" si="5"/>
        <v>1.5760817117458976</v>
      </c>
      <c r="BA38" s="285">
        <f t="shared" si="6"/>
        <v>0.47022380598906466</v>
      </c>
      <c r="BB38" s="286"/>
    </row>
    <row r="39" spans="15:54" ht="16">
      <c r="O39" s="29"/>
      <c r="R39" s="73"/>
      <c r="S39" s="74"/>
      <c r="T39" s="75"/>
      <c r="U39" s="75"/>
      <c r="V39" s="75"/>
      <c r="W39" s="75"/>
      <c r="X39" s="76"/>
      <c r="Y39" s="81"/>
      <c r="Z39" s="81"/>
      <c r="AA39" s="77"/>
      <c r="AB39" s="75"/>
      <c r="AC39" s="78"/>
      <c r="AD39" s="82"/>
      <c r="AJ39" s="450"/>
      <c r="AR39" s="262"/>
      <c r="AT39" s="283">
        <f t="shared" si="9"/>
        <v>37.898193076243693</v>
      </c>
      <c r="AU39" s="284">
        <f t="shared" si="7"/>
        <v>0.66144824973697081</v>
      </c>
      <c r="AV39" s="284">
        <f t="shared" si="2"/>
        <v>359.04225276692847</v>
      </c>
      <c r="AW39" s="284">
        <f t="shared" si="3"/>
        <v>-1.5890279706983339</v>
      </c>
      <c r="AX39" s="284">
        <f t="shared" si="0"/>
        <v>359.56725175844457</v>
      </c>
      <c r="AY39" s="406">
        <f t="shared" si="4"/>
        <v>0.95774723307152954</v>
      </c>
      <c r="AZ39" s="401">
        <f t="shared" si="5"/>
        <v>1.5890279706983339</v>
      </c>
      <c r="BA39" s="285">
        <f t="shared" si="6"/>
        <v>0.43274824155543001</v>
      </c>
      <c r="BB39" s="286"/>
    </row>
    <row r="40" spans="15:54" ht="16" thickBot="1">
      <c r="O40" s="29"/>
      <c r="R40" s="21"/>
      <c r="S40" s="21"/>
      <c r="T40" s="21"/>
      <c r="U40" s="21"/>
      <c r="V40" s="21"/>
      <c r="W40" s="21"/>
      <c r="X40" s="21"/>
      <c r="Z40" s="64"/>
      <c r="AA40" s="63"/>
      <c r="AD40" s="1"/>
      <c r="AQ40" s="229"/>
      <c r="AR40" s="229"/>
      <c r="AT40" s="283">
        <f t="shared" si="9"/>
        <v>37.873193076243695</v>
      </c>
      <c r="AU40" s="284">
        <f t="shared" si="7"/>
        <v>0.66101191742397225</v>
      </c>
      <c r="AV40" s="284">
        <f t="shared" si="2"/>
        <v>359.08081585212005</v>
      </c>
      <c r="AW40" s="284">
        <f t="shared" si="3"/>
        <v>-1.6019456103598193</v>
      </c>
      <c r="AX40" s="284">
        <f t="shared" si="0"/>
        <v>359.60458999053429</v>
      </c>
      <c r="AY40" s="406">
        <f t="shared" si="4"/>
        <v>0.91918414787994607</v>
      </c>
      <c r="AZ40" s="401">
        <f t="shared" si="5"/>
        <v>1.6019456103598193</v>
      </c>
      <c r="BA40" s="285">
        <f t="shared" si="6"/>
        <v>0.39541000946570648</v>
      </c>
      <c r="BB40" s="286"/>
    </row>
    <row r="41" spans="15:54" ht="19" customHeight="1" thickBot="1">
      <c r="O41" s="29"/>
      <c r="R41" s="2" t="s">
        <v>20</v>
      </c>
      <c r="S41" s="3" t="s">
        <v>114</v>
      </c>
      <c r="T41" s="3" t="s">
        <v>144</v>
      </c>
      <c r="V41" s="136"/>
      <c r="W41" s="554" t="s">
        <v>47</v>
      </c>
      <c r="X41" s="555"/>
      <c r="Y41" s="555"/>
      <c r="Z41" s="555"/>
      <c r="AA41" s="555"/>
      <c r="AB41" s="555"/>
      <c r="AC41" s="556"/>
      <c r="AF41" s="325" t="s">
        <v>101</v>
      </c>
      <c r="AG41" s="1"/>
      <c r="AH41" s="1"/>
      <c r="AT41" s="283">
        <f t="shared" si="9"/>
        <v>37.848193076243696</v>
      </c>
      <c r="AU41" s="284">
        <f t="shared" si="7"/>
        <v>0.6605755851109737</v>
      </c>
      <c r="AV41" s="284">
        <f t="shared" si="2"/>
        <v>359.1192333069373</v>
      </c>
      <c r="AW41" s="284">
        <f t="shared" si="3"/>
        <v>-1.6148346848311819</v>
      </c>
      <c r="AX41" s="284">
        <f t="shared" si="0"/>
        <v>359.64179178059601</v>
      </c>
      <c r="AY41" s="406">
        <f t="shared" si="4"/>
        <v>0.8807666930626965</v>
      </c>
      <c r="AZ41" s="401">
        <f t="shared" si="5"/>
        <v>1.6148346848311819</v>
      </c>
      <c r="BA41" s="285">
        <f t="shared" si="6"/>
        <v>0.35820821940399128</v>
      </c>
      <c r="BB41" s="286"/>
    </row>
    <row r="42" spans="15:54" ht="17" thickBot="1">
      <c r="O42" s="29"/>
      <c r="R42" s="4">
        <v>1</v>
      </c>
      <c r="S42" s="6">
        <v>0.3</v>
      </c>
      <c r="T42" s="459">
        <v>-32.299999999999997</v>
      </c>
      <c r="V42" s="137" t="s">
        <v>0</v>
      </c>
      <c r="W42" s="138">
        <v>0</v>
      </c>
      <c r="X42" s="138">
        <v>1</v>
      </c>
      <c r="Y42" s="138">
        <v>2</v>
      </c>
      <c r="Z42" s="138">
        <v>3</v>
      </c>
      <c r="AA42" s="138">
        <v>4</v>
      </c>
      <c r="AB42" s="138">
        <v>5</v>
      </c>
      <c r="AC42" s="139">
        <v>6</v>
      </c>
      <c r="AF42" s="1"/>
      <c r="AG42" s="1"/>
      <c r="AH42" s="1"/>
      <c r="AN42" s="426"/>
      <c r="AO42" s="241"/>
      <c r="AP42" s="241"/>
      <c r="AQ42" s="427"/>
      <c r="AR42" s="427"/>
      <c r="AT42" s="283">
        <f t="shared" si="9"/>
        <v>37.823193076243697</v>
      </c>
      <c r="AU42" s="284">
        <f t="shared" si="7"/>
        <v>0.66013925279797514</v>
      </c>
      <c r="AV42" s="284">
        <f t="shared" si="2"/>
        <v>359.15750612243426</v>
      </c>
      <c r="AW42" s="284">
        <f t="shared" si="3"/>
        <v>-1.6276952480328934</v>
      </c>
      <c r="AX42" s="284">
        <f t="shared" si="0"/>
        <v>359.6788580087445</v>
      </c>
      <c r="AY42" s="406">
        <f t="shared" si="4"/>
        <v>0.84249387756574379</v>
      </c>
      <c r="AZ42" s="401">
        <f t="shared" si="5"/>
        <v>1.6276952480328934</v>
      </c>
      <c r="BA42" s="285">
        <f t="shared" si="6"/>
        <v>0.32114199125550158</v>
      </c>
      <c r="BB42" s="286"/>
    </row>
    <row r="43" spans="15:54" ht="18" customHeight="1">
      <c r="O43" s="29"/>
      <c r="R43" s="7">
        <f>1+R42</f>
        <v>2</v>
      </c>
      <c r="S43" s="15">
        <v>0.2</v>
      </c>
      <c r="T43" s="460">
        <v>-32.200000000000003</v>
      </c>
      <c r="V43" s="140"/>
      <c r="W43" s="141" t="s">
        <v>59</v>
      </c>
      <c r="X43" s="141" t="s">
        <v>59</v>
      </c>
      <c r="Y43" s="141" t="s">
        <v>59</v>
      </c>
      <c r="Z43" s="141" t="s">
        <v>59</v>
      </c>
      <c r="AA43" s="141" t="s">
        <v>59</v>
      </c>
      <c r="AB43" s="141" t="s">
        <v>59</v>
      </c>
      <c r="AC43" s="142" t="s">
        <v>59</v>
      </c>
      <c r="AF43" s="359" t="s">
        <v>115</v>
      </c>
      <c r="AG43" s="360">
        <f>90-DEGREES(hma)</f>
        <v>28.261151111111104</v>
      </c>
      <c r="AH43" s="361" t="s">
        <v>116</v>
      </c>
      <c r="AI43" s="369"/>
      <c r="AN43" s="426"/>
      <c r="AO43" s="241"/>
      <c r="AP43" s="241"/>
      <c r="AQ43" s="427"/>
      <c r="AR43" s="427"/>
      <c r="AT43" s="283">
        <f t="shared" si="9"/>
        <v>37.798193076243699</v>
      </c>
      <c r="AU43" s="284">
        <f t="shared" si="7"/>
        <v>0.65970292048497658</v>
      </c>
      <c r="AV43" s="284">
        <f t="shared" si="2"/>
        <v>359.19563527775642</v>
      </c>
      <c r="AW43" s="284">
        <f t="shared" si="3"/>
        <v>-1.640527353705743</v>
      </c>
      <c r="AX43" s="284">
        <f t="shared" si="0"/>
        <v>359.71578954505873</v>
      </c>
      <c r="AY43" s="406">
        <f t="shared" si="4"/>
        <v>0.80436472224357658</v>
      </c>
      <c r="AZ43" s="401">
        <f t="shared" si="5"/>
        <v>1.640527353705743</v>
      </c>
      <c r="BA43" s="285">
        <f t="shared" si="6"/>
        <v>0.28421045494127384</v>
      </c>
      <c r="BB43" s="286"/>
    </row>
    <row r="44" spans="15:54" ht="16">
      <c r="O44" s="29"/>
      <c r="R44" s="7">
        <f t="shared" ref="R44:R53" si="10">1+R43</f>
        <v>3</v>
      </c>
      <c r="S44" s="15">
        <v>0.1</v>
      </c>
      <c r="T44" s="460">
        <v>-32.1</v>
      </c>
      <c r="V44" s="143">
        <v>3</v>
      </c>
      <c r="W44" s="144">
        <v>1.8</v>
      </c>
      <c r="X44" s="144">
        <v>-0.1</v>
      </c>
      <c r="Y44" s="144">
        <v>-0.9</v>
      </c>
      <c r="Z44" s="144">
        <v>-1.5</v>
      </c>
      <c r="AA44" s="144">
        <v>-2</v>
      </c>
      <c r="AB44" s="144">
        <v>-2.4</v>
      </c>
      <c r="AC44" s="145">
        <v>-2.8</v>
      </c>
      <c r="AF44" s="362" t="s">
        <v>117</v>
      </c>
      <c r="AG44" s="363">
        <f>90-DEGREES(hmb)</f>
        <v>42.359940000000002</v>
      </c>
      <c r="AH44" s="364" t="s">
        <v>118</v>
      </c>
      <c r="AI44" s="370"/>
      <c r="AM44" s="241"/>
      <c r="AN44" s="241"/>
      <c r="AO44" s="241"/>
      <c r="AP44" s="241"/>
      <c r="AQ44" s="427"/>
      <c r="AR44" s="427"/>
      <c r="AT44" s="283">
        <f t="shared" si="9"/>
        <v>37.7731930762437</v>
      </c>
      <c r="AU44" s="284">
        <f t="shared" si="7"/>
        <v>0.65926658817197803</v>
      </c>
      <c r="AV44" s="284">
        <f t="shared" si="2"/>
        <v>359.23362174034327</v>
      </c>
      <c r="AW44" s="284">
        <f t="shared" si="3"/>
        <v>-1.6533310554116325</v>
      </c>
      <c r="AX44" s="284">
        <f t="shared" si="0"/>
        <v>359.75258724974361</v>
      </c>
      <c r="AY44" s="406">
        <f t="shared" si="4"/>
        <v>0.76637825965673301</v>
      </c>
      <c r="AZ44" s="401">
        <f t="shared" si="5"/>
        <v>1.6533310554116325</v>
      </c>
      <c r="BA44" s="285">
        <f t="shared" si="6"/>
        <v>0.24741275025638743</v>
      </c>
      <c r="BB44" s="286"/>
    </row>
    <row r="45" spans="15:54" ht="16">
      <c r="O45" s="29"/>
      <c r="R45" s="7">
        <f t="shared" si="10"/>
        <v>4</v>
      </c>
      <c r="S45" s="15">
        <v>0</v>
      </c>
      <c r="T45" s="460">
        <v>-32</v>
      </c>
      <c r="V45" s="143">
        <f>3+1/3</f>
        <v>3.3333333333333335</v>
      </c>
      <c r="W45" s="144">
        <v>2.8</v>
      </c>
      <c r="X45" s="144">
        <v>0.9</v>
      </c>
      <c r="Y45" s="144">
        <v>0.1</v>
      </c>
      <c r="Z45" s="144">
        <v>-0.5</v>
      </c>
      <c r="AA45" s="144">
        <v>-0.9</v>
      </c>
      <c r="AB45" s="144">
        <v>-1.4</v>
      </c>
      <c r="AC45" s="145">
        <v>-1.8</v>
      </c>
      <c r="AF45" s="242" t="s">
        <v>119</v>
      </c>
      <c r="AG45" s="365">
        <f>MAX(AG43,AG44)</f>
        <v>42.359940000000002</v>
      </c>
      <c r="AH45" s="366" t="s">
        <v>120</v>
      </c>
      <c r="AI45" s="371"/>
      <c r="AM45" s="19"/>
      <c r="AN45" s="426"/>
      <c r="AO45" s="241"/>
      <c r="AP45" s="241"/>
      <c r="AQ45" s="427"/>
      <c r="AR45" s="427"/>
      <c r="AT45" s="283">
        <f t="shared" si="9"/>
        <v>37.748193076243702</v>
      </c>
      <c r="AU45" s="284">
        <f t="shared" si="7"/>
        <v>0.65883025585897947</v>
      </c>
      <c r="AV45" s="284">
        <f t="shared" si="2"/>
        <v>359.27146646612584</v>
      </c>
      <c r="AW45" s="284">
        <f t="shared" si="3"/>
        <v>-1.6661064065344169</v>
      </c>
      <c r="AX45" s="284">
        <f t="shared" si="0"/>
        <v>359.78925197328886</v>
      </c>
      <c r="AY45" s="406">
        <f t="shared" si="4"/>
        <v>0.72853353387415609</v>
      </c>
      <c r="AZ45" s="401">
        <f t="shared" si="5"/>
        <v>1.6661064065344169</v>
      </c>
      <c r="BA45" s="285">
        <f t="shared" si="6"/>
        <v>0.21074802671114412</v>
      </c>
      <c r="BB45" s="286"/>
    </row>
    <row r="46" spans="15:54">
      <c r="O46" s="29"/>
      <c r="R46" s="7">
        <f t="shared" si="10"/>
        <v>5</v>
      </c>
      <c r="S46" s="15">
        <v>-0.2</v>
      </c>
      <c r="T46" s="460">
        <v>-31.8</v>
      </c>
      <c r="V46" s="143">
        <f>V45+1/3</f>
        <v>3.666666666666667</v>
      </c>
      <c r="W46" s="144">
        <v>3.6</v>
      </c>
      <c r="X46" s="144">
        <v>1.8</v>
      </c>
      <c r="Y46" s="144">
        <v>1</v>
      </c>
      <c r="Z46" s="144">
        <v>0.4</v>
      </c>
      <c r="AA46" s="144">
        <v>0</v>
      </c>
      <c r="AB46" s="144">
        <v>-0.5</v>
      </c>
      <c r="AC46" s="146">
        <v>-0.9</v>
      </c>
      <c r="AF46" s="367" t="s">
        <v>121</v>
      </c>
      <c r="AG46" s="380">
        <f>IF(DEGREES(grtb)-DEGREES(grta)&gt;0,DEGREES(grtb)-DEGREES(grta),DEGREES(grtb)-DEGREES(grta)+360)</f>
        <v>57.593022222222203</v>
      </c>
      <c r="AH46" s="364" t="s">
        <v>122</v>
      </c>
      <c r="AI46" s="370"/>
      <c r="AM46" s="19"/>
      <c r="AN46" s="426"/>
      <c r="AO46" s="241"/>
      <c r="AP46" s="241"/>
      <c r="AQ46" s="427"/>
      <c r="AR46" s="427"/>
      <c r="AT46" s="283">
        <f t="shared" si="9"/>
        <v>37.723193076243703</v>
      </c>
      <c r="AU46" s="284">
        <f t="shared" si="7"/>
        <v>0.65839392354598092</v>
      </c>
      <c r="AV46" s="284">
        <f t="shared" si="2"/>
        <v>359.30917039972059</v>
      </c>
      <c r="AW46" s="284">
        <f t="shared" si="3"/>
        <v>-1.6788534602805392</v>
      </c>
      <c r="AX46" s="284">
        <f t="shared" si="0"/>
        <v>359.8257845566236</v>
      </c>
      <c r="AY46" s="406">
        <f t="shared" si="4"/>
        <v>0.69082960027941454</v>
      </c>
      <c r="AZ46" s="401">
        <f t="shared" si="5"/>
        <v>1.6788534602805392</v>
      </c>
      <c r="BA46" s="285">
        <f t="shared" si="6"/>
        <v>0.17421544337639716</v>
      </c>
      <c r="BB46" s="286"/>
    </row>
    <row r="47" spans="15:54" ht="16" customHeight="1" thickBot="1">
      <c r="O47" s="29"/>
      <c r="R47" s="7">
        <f t="shared" si="10"/>
        <v>6</v>
      </c>
      <c r="S47" s="15">
        <v>-0.2</v>
      </c>
      <c r="T47" s="460">
        <v>-31.8</v>
      </c>
      <c r="V47" s="143">
        <f>V46+1/3</f>
        <v>4</v>
      </c>
      <c r="W47" s="144">
        <v>4.4000000000000004</v>
      </c>
      <c r="X47" s="144">
        <v>2.6</v>
      </c>
      <c r="Y47" s="144">
        <v>1.8</v>
      </c>
      <c r="Z47" s="144">
        <v>1.2</v>
      </c>
      <c r="AA47" s="144">
        <v>0.7</v>
      </c>
      <c r="AB47" s="144">
        <v>0.3</v>
      </c>
      <c r="AC47" s="146">
        <v>-0.1</v>
      </c>
      <c r="AF47" s="243" t="s">
        <v>123</v>
      </c>
      <c r="AG47" s="244">
        <f>MAX(_s1°,_s2°)-SQRT(smax^2-MIN(_s1°,_s2°)^2)</f>
        <v>10.805671593355811</v>
      </c>
      <c r="AH47" s="368" t="s">
        <v>124</v>
      </c>
      <c r="AI47" s="372"/>
      <c r="AM47" s="19"/>
      <c r="AN47" s="426"/>
      <c r="AO47" s="241"/>
      <c r="AP47" s="241"/>
      <c r="AQ47" s="427"/>
      <c r="AR47" s="427"/>
      <c r="AT47" s="283">
        <f t="shared" si="9"/>
        <v>37.698193076243705</v>
      </c>
      <c r="AU47" s="284">
        <f t="shared" si="7"/>
        <v>0.65795759123298236</v>
      </c>
      <c r="AV47" s="284">
        <f t="shared" si="2"/>
        <v>359.34673447461847</v>
      </c>
      <c r="AW47" s="284">
        <f t="shared" si="3"/>
        <v>-1.6915722696798714</v>
      </c>
      <c r="AX47" s="284">
        <f t="shared" si="0"/>
        <v>359.86218583126902</v>
      </c>
      <c r="AY47" s="406">
        <f t="shared" si="4"/>
        <v>0.65326552538152782</v>
      </c>
      <c r="AZ47" s="401">
        <f t="shared" si="5"/>
        <v>1.6915722696798714</v>
      </c>
      <c r="BA47" s="285">
        <f t="shared" si="6"/>
        <v>0.13781416873098351</v>
      </c>
      <c r="BB47" s="289"/>
    </row>
    <row r="48" spans="15:54" ht="16" customHeight="1" thickBot="1">
      <c r="O48" s="29"/>
      <c r="R48" s="7">
        <f t="shared" si="10"/>
        <v>7</v>
      </c>
      <c r="S48" s="15">
        <v>-0.2</v>
      </c>
      <c r="T48" s="460">
        <v>-31.8</v>
      </c>
      <c r="V48" s="143">
        <f t="shared" ref="V48:V67" si="11">V47+1/3</f>
        <v>4.333333333333333</v>
      </c>
      <c r="W48" s="144">
        <v>5.0999999999999996</v>
      </c>
      <c r="X48" s="144">
        <v>3.2</v>
      </c>
      <c r="Y48" s="144">
        <v>2.5</v>
      </c>
      <c r="Z48" s="144">
        <v>1.9</v>
      </c>
      <c r="AA48" s="144">
        <v>1.4</v>
      </c>
      <c r="AB48" s="144">
        <v>1</v>
      </c>
      <c r="AC48" s="146">
        <v>0.6</v>
      </c>
      <c r="AM48" s="19"/>
      <c r="AN48" s="426"/>
      <c r="AO48" s="241"/>
      <c r="AP48" s="241"/>
      <c r="AQ48" s="427"/>
      <c r="AR48" s="427"/>
      <c r="AT48" s="290">
        <f>AT49-vb</f>
        <v>37.945054241544256</v>
      </c>
      <c r="AU48" s="291"/>
      <c r="AV48" s="292"/>
      <c r="AW48" s="293"/>
      <c r="AX48" s="293"/>
      <c r="AY48" s="407"/>
      <c r="AZ48" s="402"/>
      <c r="BA48" s="294"/>
      <c r="BB48" s="295">
        <f>BB49-vl</f>
        <v>1.022332837796343</v>
      </c>
    </row>
    <row r="49" spans="1:54" ht="17" thickBot="1">
      <c r="O49" s="29"/>
      <c r="R49" s="7">
        <f t="shared" si="10"/>
        <v>8</v>
      </c>
      <c r="S49" s="15">
        <v>-0.2</v>
      </c>
      <c r="T49" s="460">
        <v>-31.8</v>
      </c>
      <c r="V49" s="143">
        <f t="shared" si="11"/>
        <v>4.6666666666666661</v>
      </c>
      <c r="W49" s="144">
        <v>5.7</v>
      </c>
      <c r="X49" s="144">
        <v>3.8</v>
      </c>
      <c r="Y49" s="144">
        <v>3.1</v>
      </c>
      <c r="Z49" s="144">
        <v>2.5</v>
      </c>
      <c r="AA49" s="144">
        <v>2</v>
      </c>
      <c r="AB49" s="144">
        <v>1.6</v>
      </c>
      <c r="AC49" s="146">
        <v>1.2</v>
      </c>
      <c r="AF49" s="389"/>
      <c r="AG49" s="373"/>
      <c r="AH49" s="373" t="s">
        <v>125</v>
      </c>
      <c r="AI49" s="373" t="s">
        <v>131</v>
      </c>
      <c r="AJ49" s="374" t="s">
        <v>126</v>
      </c>
      <c r="AK49" s="547" t="s">
        <v>127</v>
      </c>
      <c r="AL49" s="548"/>
      <c r="AM49" s="241"/>
      <c r="AN49" s="241"/>
      <c r="AO49" s="241"/>
      <c r="AP49" s="241"/>
      <c r="AQ49" s="427"/>
      <c r="AR49" s="427"/>
      <c r="AT49" s="296">
        <f>AQ28</f>
        <v>38.451331910943097</v>
      </c>
      <c r="AU49" s="297"/>
      <c r="AV49" s="297"/>
      <c r="AW49" s="298"/>
      <c r="AX49" s="298"/>
      <c r="AY49" s="408"/>
      <c r="AZ49" s="403"/>
      <c r="BA49" s="299"/>
      <c r="BB49" s="300">
        <f>AQ29</f>
        <v>1.2957872763022942</v>
      </c>
    </row>
    <row r="50" spans="1:54" ht="17" thickBot="1">
      <c r="O50" s="29"/>
      <c r="R50" s="7">
        <f t="shared" si="10"/>
        <v>9</v>
      </c>
      <c r="S50" s="15">
        <v>-0.1</v>
      </c>
      <c r="T50" s="460">
        <v>-31.9</v>
      </c>
      <c r="V50" s="143">
        <f t="shared" si="11"/>
        <v>4.9999999999999991</v>
      </c>
      <c r="W50" s="144">
        <v>6.3</v>
      </c>
      <c r="X50" s="144">
        <v>4.4000000000000004</v>
      </c>
      <c r="Y50" s="144">
        <v>3.7</v>
      </c>
      <c r="Z50" s="144">
        <v>3.1</v>
      </c>
      <c r="AA50" s="144">
        <v>2.6</v>
      </c>
      <c r="AB50" s="144">
        <v>2.2000000000000002</v>
      </c>
      <c r="AC50" s="146">
        <v>1.8</v>
      </c>
      <c r="AF50" s="390"/>
      <c r="AG50" s="375"/>
      <c r="AH50" s="375"/>
      <c r="AI50" s="375"/>
      <c r="AJ50" s="376"/>
      <c r="AK50" s="377"/>
      <c r="AL50" s="378"/>
      <c r="AM50" s="241"/>
      <c r="AN50" s="241"/>
      <c r="AO50" s="241"/>
      <c r="AP50" s="241"/>
      <c r="AQ50" s="427"/>
      <c r="AR50" s="427"/>
      <c r="BB50" s="273"/>
    </row>
    <row r="51" spans="1:54" ht="16">
      <c r="O51" s="29"/>
      <c r="R51" s="7">
        <f>1+R50</f>
        <v>10</v>
      </c>
      <c r="S51" s="15">
        <v>0.1</v>
      </c>
      <c r="T51" s="460">
        <v>-32.1</v>
      </c>
      <c r="V51" s="143">
        <f t="shared" si="11"/>
        <v>5.3333333333333321</v>
      </c>
      <c r="W51" s="144">
        <v>6.8</v>
      </c>
      <c r="X51" s="144">
        <v>5</v>
      </c>
      <c r="Y51" s="144">
        <v>4.2</v>
      </c>
      <c r="Z51" s="144">
        <v>3.6</v>
      </c>
      <c r="AA51" s="144">
        <v>3.1</v>
      </c>
      <c r="AB51" s="144">
        <v>2.7</v>
      </c>
      <c r="AC51" s="146">
        <v>2.2999999999999998</v>
      </c>
      <c r="AF51" s="545" t="s">
        <v>132</v>
      </c>
      <c r="AG51" s="546"/>
      <c r="AH51" s="381">
        <f>IF(AND(_s2°&lt;_s1°,Dgrt&lt;smax-h)=TRUE,1,2)</f>
        <v>2</v>
      </c>
      <c r="AI51" s="382" t="str">
        <f>IF(cond1=1," = true"," = false")</f>
        <v xml:space="preserve"> = false</v>
      </c>
      <c r="AJ51" s="381" t="str">
        <f>IF(change=0,IF(cond2-cond1=-1,"W","E"),IF(cond2-cond1=-1,"E","W"))</f>
        <v>E</v>
      </c>
      <c r="AK51" s="391" t="s">
        <v>128</v>
      </c>
      <c r="AL51" s="379"/>
      <c r="AM51" s="241"/>
      <c r="AN51" s="241"/>
      <c r="AO51" s="241"/>
      <c r="AP51" s="241"/>
      <c r="AQ51" s="427"/>
      <c r="AR51" s="427"/>
      <c r="BB51" s="273"/>
    </row>
    <row r="52" spans="1:54" ht="16">
      <c r="O52" s="29"/>
      <c r="R52" s="7">
        <f>1+R51</f>
        <v>11</v>
      </c>
      <c r="S52" s="15">
        <v>0.2</v>
      </c>
      <c r="T52" s="460">
        <v>-32.200000000000003</v>
      </c>
      <c r="V52" s="143">
        <f t="shared" si="11"/>
        <v>5.6666666666666652</v>
      </c>
      <c r="W52" s="144">
        <v>7.3</v>
      </c>
      <c r="X52" s="144">
        <v>5.4</v>
      </c>
      <c r="Y52" s="144">
        <v>4.7</v>
      </c>
      <c r="Z52" s="144">
        <v>4.0999999999999996</v>
      </c>
      <c r="AA52" s="144">
        <v>3.6</v>
      </c>
      <c r="AB52" s="144">
        <v>3.2</v>
      </c>
      <c r="AC52" s="146">
        <v>2.8</v>
      </c>
      <c r="AF52" s="543" t="s">
        <v>133</v>
      </c>
      <c r="AG52" s="544"/>
      <c r="AH52" s="387">
        <f>IF(AND(_s2°&gt;_s1°,Dgrt&lt;smax-h)=TRUE,1,2)</f>
        <v>2</v>
      </c>
      <c r="AI52" s="388" t="str">
        <f>IF(cond2=1," = true"," = false")</f>
        <v xml:space="preserve"> = false</v>
      </c>
      <c r="AJ52" s="392" t="str">
        <f>IF(change=0,IF(OR(cond2-cond1=-1,cond2-cond1=0),"W","E"),IF(OR(cond2-cond1=-1,cond2-cond1=0),"E","W"))</f>
        <v>W</v>
      </c>
      <c r="AK52" s="393" t="s">
        <v>129</v>
      </c>
      <c r="AL52" s="394"/>
      <c r="AM52" s="241"/>
      <c r="AN52" s="241"/>
      <c r="AO52" s="241"/>
      <c r="AP52" s="241"/>
      <c r="AQ52" s="427"/>
      <c r="AR52" s="427"/>
      <c r="BB52" s="273"/>
    </row>
    <row r="53" spans="1:54" ht="17" thickBot="1">
      <c r="O53" s="29"/>
      <c r="R53" s="5">
        <f t="shared" si="10"/>
        <v>12</v>
      </c>
      <c r="S53" s="16">
        <v>0.3</v>
      </c>
      <c r="T53" s="461">
        <v>-32.299999999999997</v>
      </c>
      <c r="V53" s="143">
        <f t="shared" si="11"/>
        <v>5.9999999999999982</v>
      </c>
      <c r="W53" s="144">
        <v>7.7</v>
      </c>
      <c r="X53" s="144">
        <v>5.8</v>
      </c>
      <c r="Y53" s="144">
        <v>5.0999999999999996</v>
      </c>
      <c r="Z53" s="144">
        <v>4.5999999999999996</v>
      </c>
      <c r="AA53" s="144">
        <v>4.0999999999999996</v>
      </c>
      <c r="AB53" s="144">
        <v>3.7</v>
      </c>
      <c r="AC53" s="146">
        <v>3.3</v>
      </c>
      <c r="AF53" s="541" t="s">
        <v>130</v>
      </c>
      <c r="AG53" s="542"/>
      <c r="AH53" s="385">
        <f>IF(TG&gt;5,#N/A,IF(AND(_oz2&lt;_oz1,TG&gt;0),1,IF(AND(_oz2&lt;_oz1,TG=0),#N/A,0)))</f>
        <v>0</v>
      </c>
      <c r="AI53" s="386" t="str">
        <f>IF(AH53=1," change"," no change")</f>
        <v xml:space="preserve"> no change</v>
      </c>
      <c r="AJ53" s="383"/>
      <c r="AK53" s="383"/>
      <c r="AL53" s="384"/>
      <c r="AM53" s="241"/>
      <c r="AN53" s="241"/>
      <c r="AO53" s="241"/>
      <c r="AP53" s="241"/>
      <c r="AQ53" s="427"/>
      <c r="AR53" s="427"/>
    </row>
    <row r="54" spans="1:54">
      <c r="O54" s="29"/>
      <c r="R54" s="187"/>
      <c r="S54" s="42"/>
      <c r="T54" s="42"/>
      <c r="V54" s="143">
        <f t="shared" si="11"/>
        <v>6.3333333333333313</v>
      </c>
      <c r="W54" s="144">
        <v>8.1</v>
      </c>
      <c r="X54" s="144">
        <v>6.2</v>
      </c>
      <c r="Y54" s="144">
        <v>5.5</v>
      </c>
      <c r="Z54" s="144">
        <v>5</v>
      </c>
      <c r="AA54" s="144">
        <v>4.5</v>
      </c>
      <c r="AB54" s="144">
        <v>4.0999999999999996</v>
      </c>
      <c r="AC54" s="146">
        <v>3.7</v>
      </c>
      <c r="AM54" s="241"/>
      <c r="AN54" s="241"/>
      <c r="AO54" s="241"/>
      <c r="AP54" s="241"/>
      <c r="AQ54" s="427"/>
      <c r="AR54" s="427"/>
    </row>
    <row r="55" spans="1:54">
      <c r="O55" s="29"/>
      <c r="R55" s="187"/>
      <c r="S55" s="42"/>
      <c r="T55" s="42"/>
      <c r="V55" s="143">
        <f t="shared" si="11"/>
        <v>6.6666666666666643</v>
      </c>
      <c r="W55" s="144">
        <v>8.5</v>
      </c>
      <c r="X55" s="144">
        <v>6.6</v>
      </c>
      <c r="Y55" s="144">
        <v>5.9</v>
      </c>
      <c r="Z55" s="144">
        <v>5.3</v>
      </c>
      <c r="AA55" s="144">
        <v>4.8</v>
      </c>
      <c r="AB55" s="144">
        <v>4.4000000000000004</v>
      </c>
      <c r="AC55" s="146">
        <v>4</v>
      </c>
      <c r="AM55" s="241"/>
      <c r="AN55" s="241"/>
      <c r="AO55" s="241"/>
      <c r="AP55" s="241"/>
      <c r="AQ55" s="427"/>
      <c r="AR55" s="427"/>
    </row>
    <row r="56" spans="1:54" ht="16">
      <c r="F56" s="24"/>
      <c r="L56" s="517"/>
      <c r="M56" s="517"/>
      <c r="N56" s="516"/>
      <c r="O56" s="516"/>
      <c r="S56" s="42"/>
      <c r="T56" s="42"/>
      <c r="V56" s="143">
        <f t="shared" si="11"/>
        <v>6.9999999999999973</v>
      </c>
      <c r="W56" s="144">
        <v>8.8000000000000007</v>
      </c>
      <c r="X56" s="144">
        <v>6.9</v>
      </c>
      <c r="Y56" s="144">
        <v>6.2</v>
      </c>
      <c r="Z56" s="144">
        <v>5.6</v>
      </c>
      <c r="AA56" s="144">
        <v>5.0999999999999996</v>
      </c>
      <c r="AB56" s="144">
        <v>4.7</v>
      </c>
      <c r="AC56" s="146">
        <v>4.3</v>
      </c>
      <c r="AM56" s="241"/>
      <c r="AN56" s="241"/>
      <c r="AO56" s="241"/>
      <c r="AP56" s="241"/>
      <c r="AQ56" s="427"/>
      <c r="AR56" s="427"/>
    </row>
    <row r="57" spans="1:54" ht="18">
      <c r="B57" s="441" t="s">
        <v>33</v>
      </c>
      <c r="M57" s="117"/>
      <c r="N57" s="116"/>
      <c r="O57" s="116"/>
      <c r="S57" s="42"/>
      <c r="T57" s="42"/>
      <c r="V57" s="143">
        <f t="shared" si="11"/>
        <v>7.3333333333333304</v>
      </c>
      <c r="W57" s="144">
        <v>9.1</v>
      </c>
      <c r="X57" s="144">
        <v>7.2</v>
      </c>
      <c r="Y57" s="144">
        <v>6.5</v>
      </c>
      <c r="Z57" s="144">
        <v>5.9</v>
      </c>
      <c r="AA57" s="144">
        <v>5.4</v>
      </c>
      <c r="AB57" s="144">
        <v>5</v>
      </c>
      <c r="AC57" s="146">
        <v>4.5999999999999996</v>
      </c>
      <c r="AM57" s="241"/>
      <c r="AN57" s="241"/>
      <c r="AO57" s="241"/>
      <c r="AP57" s="241"/>
      <c r="AQ57" s="427"/>
      <c r="AR57" s="427"/>
    </row>
    <row r="58" spans="1:54">
      <c r="B58" s="119"/>
      <c r="C58" s="120" t="s">
        <v>61</v>
      </c>
      <c r="D58" s="511">
        <f>J12</f>
        <v>0.44527777777777783</v>
      </c>
      <c r="E58" s="511"/>
      <c r="F58" s="511"/>
      <c r="G58" s="512"/>
      <c r="H58" s="511">
        <f>J20</f>
        <v>0.60524305555555558</v>
      </c>
      <c r="I58" s="511"/>
      <c r="J58" s="511"/>
      <c r="K58" s="511"/>
      <c r="L58" s="512"/>
      <c r="S58" s="42"/>
      <c r="T58" s="42"/>
      <c r="V58" s="143">
        <f t="shared" si="11"/>
        <v>7.6666666666666634</v>
      </c>
      <c r="W58" s="144">
        <v>9.4</v>
      </c>
      <c r="X58" s="144">
        <v>7.5</v>
      </c>
      <c r="Y58" s="144">
        <v>6.8</v>
      </c>
      <c r="Z58" s="144">
        <v>6.2</v>
      </c>
      <c r="AA58" s="144">
        <v>5.7</v>
      </c>
      <c r="AB58" s="144">
        <v>5.3</v>
      </c>
      <c r="AC58" s="146">
        <v>4.9000000000000004</v>
      </c>
      <c r="AM58" s="241"/>
      <c r="AN58" s="241"/>
      <c r="AO58" s="241"/>
      <c r="AP58" s="241"/>
      <c r="AQ58" s="427"/>
      <c r="AR58" s="427"/>
    </row>
    <row r="59" spans="1:54" ht="16">
      <c r="A59" s="24"/>
      <c r="B59" s="161" t="s">
        <v>62</v>
      </c>
      <c r="C59" s="158">
        <f>INT(S15)</f>
        <v>340</v>
      </c>
      <c r="D59" s="162" t="s">
        <v>10</v>
      </c>
      <c r="E59" s="455">
        <f>(S15-C59)*60</f>
        <v>58.068666666667923</v>
      </c>
      <c r="F59" s="163" t="s">
        <v>23</v>
      </c>
      <c r="G59" s="164"/>
      <c r="H59" s="165">
        <f>INT(S32)</f>
        <v>38</v>
      </c>
      <c r="I59" s="166" t="s">
        <v>10</v>
      </c>
      <c r="J59" s="515">
        <f>(S32-H59)*60</f>
        <v>33.650000000000091</v>
      </c>
      <c r="K59" s="515"/>
      <c r="L59" s="167" t="s">
        <v>23</v>
      </c>
      <c r="Q59" s="25"/>
      <c r="S59" s="42"/>
      <c r="T59" s="42"/>
      <c r="V59" s="143">
        <f t="shared" si="11"/>
        <v>7.9999999999999964</v>
      </c>
      <c r="W59" s="144">
        <v>9.6</v>
      </c>
      <c r="X59" s="144">
        <v>7.8</v>
      </c>
      <c r="Y59" s="144">
        <v>7</v>
      </c>
      <c r="Z59" s="144">
        <v>6.5</v>
      </c>
      <c r="AA59" s="144">
        <v>6</v>
      </c>
      <c r="AB59" s="144">
        <v>5.6</v>
      </c>
      <c r="AC59" s="146">
        <v>5.2</v>
      </c>
      <c r="AE59" s="39"/>
    </row>
    <row r="60" spans="1:54" ht="16">
      <c r="B60" s="168" t="s">
        <v>63</v>
      </c>
      <c r="C60" s="458">
        <f>ROUNDDOWN(S14,0)</f>
        <v>14</v>
      </c>
      <c r="D60" s="169" t="s">
        <v>10</v>
      </c>
      <c r="E60" s="456">
        <f>(ABS(S14)-ABS(C60))*60</f>
        <v>36.18066666666671</v>
      </c>
      <c r="F60" s="170" t="s">
        <v>23</v>
      </c>
      <c r="G60" s="171"/>
      <c r="H60" s="458">
        <f>ROUNDDOWN(S31,0)</f>
        <v>14</v>
      </c>
      <c r="I60" s="169" t="s">
        <v>10</v>
      </c>
      <c r="J60" s="514">
        <f>(ABS(S31)-ABS(H60))*60</f>
        <v>39.168083333333357</v>
      </c>
      <c r="K60" s="514"/>
      <c r="L60" s="172" t="s">
        <v>23</v>
      </c>
      <c r="P60" s="24"/>
      <c r="S60" s="42"/>
      <c r="T60" s="42"/>
      <c r="V60" s="143">
        <f t="shared" si="11"/>
        <v>8.3333333333333304</v>
      </c>
      <c r="W60" s="144">
        <v>9.9</v>
      </c>
      <c r="X60" s="144">
        <v>8</v>
      </c>
      <c r="Y60" s="144">
        <v>7.3</v>
      </c>
      <c r="Z60" s="144">
        <v>6.7</v>
      </c>
      <c r="AA60" s="144">
        <v>6.3</v>
      </c>
      <c r="AB60" s="144">
        <v>5.8</v>
      </c>
      <c r="AC60" s="146">
        <v>5.4</v>
      </c>
    </row>
    <row r="61" spans="1:54" ht="16">
      <c r="A61" s="24"/>
      <c r="B61" s="168" t="s">
        <v>64</v>
      </c>
      <c r="C61" s="159">
        <f>ROUNDDOWN(_t1,0)</f>
        <v>342</v>
      </c>
      <c r="D61" s="169" t="s">
        <v>10</v>
      </c>
      <c r="E61" s="456">
        <f>(_t1-C61)*60</f>
        <v>23.982112182452511</v>
      </c>
      <c r="F61" s="170" t="s">
        <v>23</v>
      </c>
      <c r="G61" s="171"/>
      <c r="H61" s="173">
        <f>ROUNDDOWN(_t2,0)</f>
        <v>39</v>
      </c>
      <c r="I61" s="169" t="s">
        <v>10</v>
      </c>
      <c r="J61" s="514">
        <f>(_t2 -H61)*60</f>
        <v>51.397236578137608</v>
      </c>
      <c r="K61" s="514"/>
      <c r="L61" s="172" t="s">
        <v>23</v>
      </c>
      <c r="P61" s="24"/>
      <c r="R61" s="187"/>
      <c r="S61" s="42"/>
      <c r="T61" s="42"/>
      <c r="V61" s="143">
        <f t="shared" si="11"/>
        <v>8.6666666666666643</v>
      </c>
      <c r="W61" s="144">
        <v>10.1</v>
      </c>
      <c r="X61" s="144">
        <v>8.1999999999999993</v>
      </c>
      <c r="Y61" s="144">
        <v>7.5</v>
      </c>
      <c r="Z61" s="144">
        <v>7</v>
      </c>
      <c r="AA61" s="144">
        <v>6.5</v>
      </c>
      <c r="AB61" s="144">
        <v>6.1</v>
      </c>
      <c r="AC61" s="146">
        <v>5.7</v>
      </c>
      <c r="AQ61" s="68"/>
    </row>
    <row r="62" spans="1:54">
      <c r="B62" s="168" t="s">
        <v>65</v>
      </c>
      <c r="C62" s="159">
        <f>ROUNDDOWN(S18,0)</f>
        <v>141</v>
      </c>
      <c r="D62" s="169" t="s">
        <v>10</v>
      </c>
      <c r="E62" s="456">
        <f>(S18-C62)*60</f>
        <v>49.876382079132782</v>
      </c>
      <c r="F62" s="170" t="s">
        <v>23</v>
      </c>
      <c r="G62" s="171"/>
      <c r="H62" s="173">
        <f>ROUNDDOWN(S35,0)</f>
        <v>246</v>
      </c>
      <c r="I62" s="169" t="s">
        <v>10</v>
      </c>
      <c r="J62" s="514">
        <f>(S35-H62)*60</f>
        <v>57.419761316850213</v>
      </c>
      <c r="K62" s="514"/>
      <c r="L62" s="172" t="s">
        <v>23</v>
      </c>
      <c r="R62" s="187"/>
      <c r="S62" s="42"/>
      <c r="T62" s="42"/>
      <c r="V62" s="143">
        <f t="shared" si="11"/>
        <v>8.9999999999999982</v>
      </c>
      <c r="W62" s="144">
        <v>10.3</v>
      </c>
      <c r="X62" s="144">
        <v>8.4</v>
      </c>
      <c r="Y62" s="144">
        <v>7.7</v>
      </c>
      <c r="Z62" s="144">
        <v>7.2</v>
      </c>
      <c r="AA62" s="144">
        <v>6.7</v>
      </c>
      <c r="AB62" s="144">
        <v>6.3</v>
      </c>
      <c r="AC62" s="146">
        <v>5.9</v>
      </c>
      <c r="AE62" s="40"/>
      <c r="AQ62" s="68"/>
    </row>
    <row r="63" spans="1:54">
      <c r="B63" s="174" t="s">
        <v>66</v>
      </c>
      <c r="C63" s="160">
        <f>AC12</f>
        <v>61</v>
      </c>
      <c r="D63" s="175" t="s">
        <v>10</v>
      </c>
      <c r="E63" s="457">
        <f>AD12</f>
        <v>44.33093333333332</v>
      </c>
      <c r="F63" s="176" t="s">
        <v>23</v>
      </c>
      <c r="G63" s="177"/>
      <c r="H63" s="178">
        <f>AC29</f>
        <v>47</v>
      </c>
      <c r="I63" s="175" t="s">
        <v>10</v>
      </c>
      <c r="J63" s="513">
        <f>AD29</f>
        <v>38.403599999999898</v>
      </c>
      <c r="K63" s="513"/>
      <c r="L63" s="179" t="s">
        <v>23</v>
      </c>
      <c r="R63" s="187"/>
      <c r="S63" s="42"/>
      <c r="T63" s="42"/>
      <c r="V63" s="143">
        <f t="shared" si="11"/>
        <v>9.3333333333333321</v>
      </c>
      <c r="W63" s="144">
        <v>10.5</v>
      </c>
      <c r="X63" s="144">
        <v>8.6</v>
      </c>
      <c r="Y63" s="144">
        <v>7.9</v>
      </c>
      <c r="Z63" s="144">
        <v>7.4</v>
      </c>
      <c r="AA63" s="144">
        <v>6.9</v>
      </c>
      <c r="AB63" s="144">
        <v>6.5</v>
      </c>
      <c r="AC63" s="146">
        <v>6.1</v>
      </c>
      <c r="AE63" s="40"/>
      <c r="AQ63" s="68"/>
    </row>
    <row r="64" spans="1:54">
      <c r="R64" s="187"/>
      <c r="S64" s="42"/>
      <c r="T64" s="42"/>
      <c r="V64" s="143">
        <f t="shared" si="11"/>
        <v>9.6666666666666661</v>
      </c>
      <c r="W64" s="144">
        <v>10.7</v>
      </c>
      <c r="X64" s="144">
        <v>8.8000000000000007</v>
      </c>
      <c r="Y64" s="144">
        <v>8.1</v>
      </c>
      <c r="Z64" s="144">
        <v>7.6</v>
      </c>
      <c r="AA64" s="144">
        <v>7.1</v>
      </c>
      <c r="AB64" s="144">
        <v>6.7</v>
      </c>
      <c r="AC64" s="146">
        <v>6.3</v>
      </c>
      <c r="AE64" s="40"/>
      <c r="AQ64" s="68"/>
    </row>
    <row r="65" spans="11:51">
      <c r="R65" s="187"/>
      <c r="S65" s="42"/>
      <c r="T65" s="42"/>
      <c r="V65" s="143">
        <f t="shared" si="11"/>
        <v>10</v>
      </c>
      <c r="W65" s="144">
        <v>10.9</v>
      </c>
      <c r="X65" s="144">
        <v>9</v>
      </c>
      <c r="Y65" s="144">
        <v>8.3000000000000007</v>
      </c>
      <c r="Z65" s="144">
        <v>7.7</v>
      </c>
      <c r="AA65" s="144">
        <v>7.2</v>
      </c>
      <c r="AB65" s="144">
        <v>6.8</v>
      </c>
      <c r="AC65" s="146">
        <v>6.4</v>
      </c>
      <c r="AE65" s="40"/>
    </row>
    <row r="66" spans="11:51">
      <c r="R66" s="187"/>
      <c r="S66" s="42"/>
      <c r="T66" s="42"/>
      <c r="V66" s="143">
        <f t="shared" si="11"/>
        <v>10.333333333333334</v>
      </c>
      <c r="W66" s="144">
        <v>11</v>
      </c>
      <c r="X66" s="80">
        <v>9.1999999999999993</v>
      </c>
      <c r="Y66" s="144">
        <v>8.5</v>
      </c>
      <c r="Z66" s="144">
        <v>7.9</v>
      </c>
      <c r="AA66" s="144">
        <v>7.4</v>
      </c>
      <c r="AB66" s="144">
        <v>7</v>
      </c>
      <c r="AC66" s="146">
        <v>6.6</v>
      </c>
      <c r="AE66" s="40"/>
    </row>
    <row r="67" spans="11:51">
      <c r="R67" s="187"/>
      <c r="S67" s="42"/>
      <c r="T67" s="42"/>
      <c r="V67" s="143">
        <f t="shared" si="11"/>
        <v>10.666666666666668</v>
      </c>
      <c r="W67" s="144">
        <v>11.2</v>
      </c>
      <c r="X67" s="144">
        <v>9.3000000000000007</v>
      </c>
      <c r="Y67" s="144">
        <v>8.6</v>
      </c>
      <c r="Z67" s="144">
        <v>8.1</v>
      </c>
      <c r="AA67" s="144">
        <v>7.6</v>
      </c>
      <c r="AB67" s="144">
        <v>7.2</v>
      </c>
      <c r="AC67" s="146">
        <v>6.8</v>
      </c>
      <c r="AE67" s="40"/>
      <c r="AL67" s="232"/>
    </row>
    <row r="68" spans="11:51">
      <c r="O68" s="29"/>
      <c r="R68" s="187"/>
      <c r="S68" s="42"/>
      <c r="T68" s="42"/>
      <c r="V68" s="143">
        <v>11</v>
      </c>
      <c r="W68" s="144">
        <v>11.3</v>
      </c>
      <c r="X68" s="144">
        <v>9.5</v>
      </c>
      <c r="Y68" s="144">
        <v>8.8000000000000007</v>
      </c>
      <c r="Z68" s="144">
        <v>8.1999999999999993</v>
      </c>
      <c r="AA68" s="144">
        <v>7.7</v>
      </c>
      <c r="AB68" s="144">
        <v>7.3</v>
      </c>
      <c r="AC68" s="146">
        <v>6.9</v>
      </c>
      <c r="AE68" s="40"/>
      <c r="AL68" s="231"/>
    </row>
    <row r="69" spans="11:51">
      <c r="O69" s="29"/>
      <c r="R69" s="187"/>
      <c r="S69" s="42"/>
      <c r="T69" s="42"/>
      <c r="V69" s="112"/>
      <c r="W69" s="9"/>
      <c r="X69" s="20"/>
      <c r="Y69" s="20"/>
      <c r="Z69" s="20"/>
      <c r="AA69" s="20"/>
      <c r="AB69" s="20"/>
      <c r="AC69" s="113"/>
      <c r="AE69" s="40"/>
      <c r="AL69" s="231"/>
      <c r="AX69" s="20"/>
      <c r="AY69" s="20"/>
    </row>
    <row r="70" spans="11:51">
      <c r="O70" s="29"/>
      <c r="R70" s="187"/>
      <c r="S70" s="42"/>
      <c r="T70" s="42"/>
      <c r="V70" s="143">
        <v>11.5</v>
      </c>
      <c r="W70" s="144">
        <v>11.5</v>
      </c>
      <c r="X70" s="144">
        <v>9.6999999999999993</v>
      </c>
      <c r="Y70" s="144">
        <v>9</v>
      </c>
      <c r="Z70" s="144">
        <v>8.4</v>
      </c>
      <c r="AA70" s="144">
        <v>7.9</v>
      </c>
      <c r="AB70" s="144">
        <v>7.5</v>
      </c>
      <c r="AC70" s="146">
        <v>7.1</v>
      </c>
      <c r="AE70" s="40"/>
      <c r="AF70" s="233"/>
      <c r="AG70" s="233"/>
      <c r="AH70" s="233"/>
      <c r="AI70" s="231"/>
      <c r="AJ70" s="231"/>
      <c r="AK70" s="231"/>
      <c r="AL70" s="233"/>
      <c r="AX70" s="20"/>
      <c r="AY70" s="20"/>
    </row>
    <row r="71" spans="11:51">
      <c r="K71" s="33"/>
      <c r="L71" s="33"/>
      <c r="M71" s="28"/>
      <c r="N71" s="28"/>
      <c r="O71" s="29"/>
      <c r="P71" s="29"/>
      <c r="R71" s="187"/>
      <c r="S71" s="42"/>
      <c r="T71" s="42"/>
      <c r="V71" s="143">
        <v>12</v>
      </c>
      <c r="W71" s="144">
        <v>11.7</v>
      </c>
      <c r="X71" s="144">
        <v>9.9</v>
      </c>
      <c r="Y71" s="144">
        <v>9.1999999999999993</v>
      </c>
      <c r="Z71" s="144">
        <v>8.6</v>
      </c>
      <c r="AA71" s="144">
        <v>8.1</v>
      </c>
      <c r="AB71" s="144">
        <v>7.7</v>
      </c>
      <c r="AC71" s="146">
        <v>7.3</v>
      </c>
      <c r="AE71" s="40"/>
      <c r="AF71" s="233"/>
      <c r="AG71" s="233"/>
      <c r="AH71" s="233"/>
      <c r="AI71" s="231"/>
      <c r="AJ71" s="231"/>
      <c r="AK71" s="231"/>
      <c r="AL71" s="233"/>
      <c r="AM71" s="232"/>
      <c r="AN71" s="233"/>
      <c r="AO71" s="233"/>
      <c r="AX71" s="20"/>
      <c r="AY71" s="20"/>
    </row>
    <row r="72" spans="11:51" ht="16">
      <c r="K72" s="33"/>
      <c r="L72" s="33"/>
      <c r="M72" s="28"/>
      <c r="N72" s="28"/>
      <c r="O72" s="29"/>
      <c r="R72" s="187"/>
      <c r="S72" s="42"/>
      <c r="T72" s="42"/>
      <c r="V72" s="143">
        <v>12.5</v>
      </c>
      <c r="W72" s="144">
        <v>11.9</v>
      </c>
      <c r="X72" s="144">
        <v>10</v>
      </c>
      <c r="Y72" s="144">
        <v>9.3000000000000007</v>
      </c>
      <c r="Z72" s="144">
        <v>8.8000000000000007</v>
      </c>
      <c r="AA72" s="144">
        <v>8.3000000000000007</v>
      </c>
      <c r="AB72" s="144">
        <v>7.9</v>
      </c>
      <c r="AC72" s="146">
        <v>7.5</v>
      </c>
      <c r="AE72" s="40"/>
      <c r="AF72" s="233"/>
      <c r="AG72" s="233"/>
      <c r="AH72" s="233"/>
      <c r="AI72" s="233"/>
      <c r="AJ72" s="233"/>
      <c r="AK72" s="233"/>
      <c r="AL72" s="235"/>
      <c r="AM72" s="231"/>
      <c r="AN72" s="231"/>
      <c r="AO72" s="231"/>
      <c r="AP72" s="231"/>
      <c r="AX72" s="20"/>
      <c r="AY72" s="20"/>
    </row>
    <row r="73" spans="11:51" ht="16">
      <c r="K73" s="33"/>
      <c r="L73" s="33"/>
      <c r="M73" s="28"/>
      <c r="N73" s="28"/>
      <c r="O73" s="29"/>
      <c r="R73" s="187"/>
      <c r="S73" s="42"/>
      <c r="T73" s="42"/>
      <c r="V73" s="143">
        <v>13</v>
      </c>
      <c r="W73" s="144">
        <v>12.1</v>
      </c>
      <c r="X73" s="144">
        <v>10.199999999999999</v>
      </c>
      <c r="Y73" s="144">
        <v>9.5</v>
      </c>
      <c r="Z73" s="144">
        <v>8.9</v>
      </c>
      <c r="AA73" s="144">
        <v>8.4</v>
      </c>
      <c r="AB73" s="144">
        <v>8</v>
      </c>
      <c r="AC73" s="146">
        <v>7.7</v>
      </c>
      <c r="AE73" s="40"/>
      <c r="AF73" s="233"/>
      <c r="AG73" s="233"/>
      <c r="AH73" s="233"/>
      <c r="AI73" s="233"/>
      <c r="AJ73" s="233"/>
      <c r="AK73" s="233"/>
      <c r="AL73" s="236"/>
      <c r="AM73" s="231"/>
      <c r="AN73" s="231"/>
      <c r="AO73" s="231"/>
      <c r="AP73" s="231"/>
      <c r="AX73" s="20"/>
      <c r="AY73" s="20"/>
    </row>
    <row r="74" spans="11:51" ht="16">
      <c r="K74" s="33"/>
      <c r="L74" s="33"/>
      <c r="M74" s="28"/>
      <c r="N74" s="28"/>
      <c r="R74" s="187"/>
      <c r="S74" s="42"/>
      <c r="T74" s="42"/>
      <c r="V74" s="143">
        <v>13.5</v>
      </c>
      <c r="W74" s="144">
        <v>12.2</v>
      </c>
      <c r="X74" s="144">
        <v>10.4</v>
      </c>
      <c r="Y74" s="144">
        <v>9.6</v>
      </c>
      <c r="Z74" s="144">
        <v>9.1</v>
      </c>
      <c r="AA74" s="144">
        <v>8.6</v>
      </c>
      <c r="AB74" s="144">
        <v>8.1999999999999993</v>
      </c>
      <c r="AC74" s="146">
        <v>7.8</v>
      </c>
      <c r="AE74" s="40"/>
      <c r="AF74" s="233"/>
      <c r="AG74" s="233"/>
      <c r="AH74" s="233"/>
      <c r="AI74" s="233"/>
      <c r="AJ74" s="234"/>
      <c r="AK74" s="235"/>
      <c r="AL74" s="237"/>
      <c r="AM74" s="233"/>
      <c r="AN74" s="233"/>
      <c r="AO74" s="233"/>
      <c r="AX74" s="20"/>
      <c r="AY74" s="20"/>
    </row>
    <row r="75" spans="11:51" ht="16">
      <c r="R75" s="187"/>
      <c r="S75" s="42"/>
      <c r="T75" s="42"/>
      <c r="V75" s="147">
        <v>14</v>
      </c>
      <c r="W75" s="144">
        <v>12.4</v>
      </c>
      <c r="X75" s="144">
        <v>10.5</v>
      </c>
      <c r="Y75" s="144">
        <v>9.8000000000000007</v>
      </c>
      <c r="Z75" s="144">
        <v>9.1999999999999993</v>
      </c>
      <c r="AA75" s="144">
        <v>8.8000000000000007</v>
      </c>
      <c r="AB75" s="144">
        <v>8.4</v>
      </c>
      <c r="AC75" s="146">
        <v>8</v>
      </c>
      <c r="AE75" s="40"/>
      <c r="AF75" s="233"/>
      <c r="AG75" s="233"/>
      <c r="AH75" s="233"/>
      <c r="AI75" s="233"/>
      <c r="AJ75" s="234"/>
      <c r="AK75" s="236"/>
      <c r="AL75" s="233"/>
      <c r="AM75" s="233"/>
      <c r="AN75" s="233"/>
      <c r="AO75" s="233"/>
      <c r="AX75" s="20"/>
      <c r="AY75" s="20"/>
    </row>
    <row r="76" spans="11:51" ht="16">
      <c r="R76" s="187"/>
      <c r="S76" s="42"/>
      <c r="T76" s="42"/>
      <c r="V76" s="112"/>
      <c r="W76" s="9"/>
      <c r="X76" s="20"/>
      <c r="Y76" s="20"/>
      <c r="Z76" s="20"/>
      <c r="AA76" s="20"/>
      <c r="AB76" s="20"/>
      <c r="AC76" s="113"/>
      <c r="AE76" s="40"/>
      <c r="AF76" s="233"/>
      <c r="AG76" s="233"/>
      <c r="AH76" s="233"/>
      <c r="AI76" s="233"/>
      <c r="AJ76" s="233"/>
      <c r="AK76" s="237"/>
      <c r="AL76" s="233"/>
      <c r="AM76" s="235"/>
      <c r="AN76" s="235"/>
      <c r="AO76" s="233"/>
      <c r="AX76" s="20"/>
      <c r="AY76" s="20"/>
    </row>
    <row r="77" spans="11:51" ht="16">
      <c r="R77" s="187"/>
      <c r="S77" s="42"/>
      <c r="T77" s="42"/>
      <c r="V77" s="147">
        <v>15</v>
      </c>
      <c r="W77" s="144">
        <v>12.6</v>
      </c>
      <c r="X77" s="144">
        <v>10.8</v>
      </c>
      <c r="Y77" s="144">
        <v>10.1</v>
      </c>
      <c r="Z77" s="144">
        <v>9.5</v>
      </c>
      <c r="AA77" s="144">
        <v>9</v>
      </c>
      <c r="AB77" s="144">
        <v>8.6</v>
      </c>
      <c r="AC77" s="148">
        <v>8.1999999999999993</v>
      </c>
      <c r="AE77" s="40"/>
      <c r="AF77" s="233"/>
      <c r="AG77" s="233"/>
      <c r="AH77" s="233"/>
      <c r="AI77" s="233"/>
      <c r="AJ77" s="233"/>
      <c r="AK77" s="233"/>
      <c r="AL77" s="233"/>
      <c r="AM77" s="236"/>
      <c r="AN77" s="236"/>
      <c r="AO77" s="233"/>
      <c r="AX77" s="20"/>
      <c r="AY77" s="20"/>
    </row>
    <row r="78" spans="11:51">
      <c r="R78" s="187"/>
      <c r="S78" s="42"/>
      <c r="T78" s="42"/>
      <c r="V78" s="147">
        <v>16</v>
      </c>
      <c r="W78" s="144">
        <v>12.8</v>
      </c>
      <c r="X78" s="144">
        <v>11</v>
      </c>
      <c r="Y78" s="144">
        <v>10.3</v>
      </c>
      <c r="Z78" s="144">
        <v>9.6999999999999993</v>
      </c>
      <c r="AA78" s="144">
        <v>9.1999999999999993</v>
      </c>
      <c r="AB78" s="144">
        <v>8.7999999999999989</v>
      </c>
      <c r="AC78" s="148">
        <v>8.3999999999999986</v>
      </c>
      <c r="AE78" s="40"/>
      <c r="AI78" s="233"/>
      <c r="AJ78" s="233"/>
      <c r="AK78" s="233"/>
      <c r="AM78" s="238"/>
      <c r="AN78" s="237"/>
      <c r="AO78" s="233"/>
      <c r="AX78" s="20"/>
      <c r="AY78" s="20"/>
    </row>
    <row r="79" spans="11:51">
      <c r="R79" s="187"/>
      <c r="S79" s="42"/>
      <c r="T79" s="42"/>
      <c r="V79" s="147">
        <v>17</v>
      </c>
      <c r="W79" s="144">
        <v>13</v>
      </c>
      <c r="X79" s="144">
        <v>11.2</v>
      </c>
      <c r="Y79" s="144">
        <v>10.5</v>
      </c>
      <c r="Z79" s="144">
        <v>9.9</v>
      </c>
      <c r="AA79" s="144">
        <v>9.3999999999999986</v>
      </c>
      <c r="AB79" s="144">
        <v>8.9999999999999982</v>
      </c>
      <c r="AC79" s="148">
        <v>8.5999999999999979</v>
      </c>
      <c r="AE79" s="40"/>
      <c r="AI79" s="233"/>
      <c r="AJ79" s="233"/>
      <c r="AK79" s="233"/>
      <c r="AM79" s="233"/>
      <c r="AN79" s="233"/>
      <c r="AO79" s="233"/>
      <c r="AX79" s="20"/>
      <c r="AY79" s="20"/>
    </row>
    <row r="80" spans="11:51">
      <c r="R80" s="187"/>
      <c r="S80" s="42"/>
      <c r="T80" s="42"/>
      <c r="V80" s="147">
        <v>18</v>
      </c>
      <c r="W80" s="144">
        <v>13.2</v>
      </c>
      <c r="X80" s="144">
        <v>11.4</v>
      </c>
      <c r="Y80" s="144">
        <v>10.7</v>
      </c>
      <c r="Z80" s="144">
        <v>10.1</v>
      </c>
      <c r="AA80" s="144">
        <v>9.5999999999999979</v>
      </c>
      <c r="AB80" s="144">
        <v>9.1999999999999975</v>
      </c>
      <c r="AC80" s="148">
        <v>8.7999999999999972</v>
      </c>
      <c r="AE80" s="40"/>
      <c r="AM80" s="233"/>
      <c r="AN80" s="233"/>
      <c r="AO80" s="233"/>
      <c r="AX80" s="20"/>
      <c r="AY80" s="20"/>
    </row>
    <row r="81" spans="15:51">
      <c r="R81" s="187"/>
      <c r="S81" s="42"/>
      <c r="T81" s="42"/>
      <c r="V81" s="147">
        <v>19</v>
      </c>
      <c r="W81" s="144">
        <v>13.4</v>
      </c>
      <c r="X81" s="144">
        <v>11.6</v>
      </c>
      <c r="Y81" s="144">
        <v>10.84</v>
      </c>
      <c r="Z81" s="144">
        <v>10.3</v>
      </c>
      <c r="AA81" s="144">
        <v>9.7999999999999972</v>
      </c>
      <c r="AB81" s="144">
        <v>9.3999999999999968</v>
      </c>
      <c r="AC81" s="148">
        <v>8.9999999999999964</v>
      </c>
      <c r="AE81" s="40"/>
      <c r="AM81" s="233"/>
      <c r="AN81" s="233"/>
      <c r="AO81" s="233"/>
      <c r="AX81" s="20"/>
      <c r="AY81" s="20"/>
    </row>
    <row r="82" spans="15:51">
      <c r="R82" s="187"/>
      <c r="S82" s="42"/>
      <c r="T82" s="42"/>
      <c r="V82" s="147">
        <v>20</v>
      </c>
      <c r="W82" s="144">
        <v>13.5</v>
      </c>
      <c r="X82" s="144">
        <v>11.7</v>
      </c>
      <c r="Y82" s="144">
        <v>11</v>
      </c>
      <c r="Z82" s="144">
        <v>10.4</v>
      </c>
      <c r="AA82" s="144">
        <v>9.9</v>
      </c>
      <c r="AB82" s="144">
        <v>9.5</v>
      </c>
      <c r="AC82" s="148">
        <v>9.1</v>
      </c>
      <c r="AX82" s="20"/>
      <c r="AY82" s="20"/>
    </row>
    <row r="83" spans="15:51">
      <c r="R83" s="187"/>
      <c r="S83" s="42"/>
      <c r="T83" s="42"/>
      <c r="V83" s="112"/>
      <c r="W83" s="9"/>
      <c r="X83" s="20"/>
      <c r="Y83" s="20"/>
      <c r="Z83" s="20"/>
      <c r="AA83" s="20"/>
      <c r="AB83" s="20"/>
      <c r="AC83" s="113"/>
      <c r="AX83" s="20"/>
      <c r="AY83" s="20"/>
    </row>
    <row r="84" spans="15:51">
      <c r="R84" s="187"/>
      <c r="S84" s="42"/>
      <c r="T84" s="42"/>
      <c r="V84" s="147">
        <v>22</v>
      </c>
      <c r="W84" s="144">
        <v>13.8</v>
      </c>
      <c r="X84" s="144">
        <v>12</v>
      </c>
      <c r="Y84" s="144">
        <v>11.24</v>
      </c>
      <c r="Z84" s="144">
        <v>10.7</v>
      </c>
      <c r="AA84" s="144">
        <v>10.199999999999999</v>
      </c>
      <c r="AB84" s="144">
        <v>9.8000000000000007</v>
      </c>
      <c r="AC84" s="146">
        <v>9.4</v>
      </c>
      <c r="AX84" s="20"/>
      <c r="AY84" s="20"/>
    </row>
    <row r="85" spans="15:51">
      <c r="R85" s="187"/>
      <c r="S85" s="42"/>
      <c r="T85" s="42"/>
      <c r="V85" s="147">
        <v>24</v>
      </c>
      <c r="W85" s="144">
        <v>14</v>
      </c>
      <c r="X85" s="144">
        <v>12.2</v>
      </c>
      <c r="Y85" s="144">
        <v>11.44</v>
      </c>
      <c r="Z85" s="144">
        <v>10.9</v>
      </c>
      <c r="AA85" s="144">
        <v>10.4</v>
      </c>
      <c r="AB85" s="144">
        <v>10</v>
      </c>
      <c r="AC85" s="146">
        <v>9.64</v>
      </c>
      <c r="AX85" s="20"/>
      <c r="AY85" s="20"/>
    </row>
    <row r="86" spans="15:51">
      <c r="R86" s="187"/>
      <c r="S86" s="42"/>
      <c r="T86" s="42"/>
      <c r="V86" s="147">
        <v>26</v>
      </c>
      <c r="W86" s="144">
        <v>14.2</v>
      </c>
      <c r="X86" s="144">
        <v>12.4</v>
      </c>
      <c r="Y86" s="144">
        <v>11.64</v>
      </c>
      <c r="Z86" s="144">
        <v>11.1</v>
      </c>
      <c r="AA86" s="144">
        <v>10.6</v>
      </c>
      <c r="AB86" s="144">
        <v>10.18</v>
      </c>
      <c r="AC86" s="146">
        <v>9.83</v>
      </c>
      <c r="AX86" s="20"/>
      <c r="AY86" s="20"/>
    </row>
    <row r="87" spans="15:51">
      <c r="R87" s="187"/>
      <c r="S87" s="42"/>
      <c r="T87" s="42"/>
      <c r="V87" s="147">
        <v>28</v>
      </c>
      <c r="W87" s="144">
        <v>14.35</v>
      </c>
      <c r="X87" s="144">
        <v>12.54</v>
      </c>
      <c r="Y87" s="144">
        <v>11.8</v>
      </c>
      <c r="Z87" s="144">
        <v>11.25</v>
      </c>
      <c r="AA87" s="144">
        <v>10.77</v>
      </c>
      <c r="AB87" s="144">
        <v>10.37</v>
      </c>
      <c r="AC87" s="146">
        <v>9.98</v>
      </c>
      <c r="AX87" s="20"/>
      <c r="AY87" s="20"/>
    </row>
    <row r="88" spans="15:51">
      <c r="R88" s="187"/>
      <c r="S88" s="42"/>
      <c r="T88" s="42"/>
      <c r="V88" s="147">
        <v>30</v>
      </c>
      <c r="W88" s="144">
        <v>14.5</v>
      </c>
      <c r="X88" s="144">
        <v>12.7</v>
      </c>
      <c r="Y88" s="144">
        <v>11.95</v>
      </c>
      <c r="Z88" s="144">
        <v>11.4</v>
      </c>
      <c r="AA88" s="144">
        <v>10.9</v>
      </c>
      <c r="AB88" s="144">
        <v>10.5</v>
      </c>
      <c r="AC88" s="146">
        <v>10.1</v>
      </c>
      <c r="AX88" s="20"/>
      <c r="AY88" s="20"/>
    </row>
    <row r="89" spans="15:51">
      <c r="R89" s="187"/>
      <c r="S89" s="42"/>
      <c r="T89" s="42"/>
      <c r="V89" s="147">
        <v>32</v>
      </c>
      <c r="W89" s="144">
        <v>14.6</v>
      </c>
      <c r="X89" s="144">
        <v>12.799999999999999</v>
      </c>
      <c r="Y89" s="144">
        <v>12.1</v>
      </c>
      <c r="Z89" s="144">
        <v>11.5</v>
      </c>
      <c r="AA89" s="144">
        <v>11</v>
      </c>
      <c r="AB89" s="144">
        <v>10.6</v>
      </c>
      <c r="AC89" s="146">
        <v>10.199999999999999</v>
      </c>
      <c r="AX89" s="20"/>
      <c r="AY89" s="20"/>
    </row>
    <row r="90" spans="15:51">
      <c r="O90" s="29"/>
      <c r="R90" s="187"/>
      <c r="S90" s="42"/>
      <c r="T90" s="42"/>
      <c r="V90" s="147">
        <v>34</v>
      </c>
      <c r="W90" s="144">
        <v>14.7</v>
      </c>
      <c r="X90" s="144">
        <v>12.899999999999999</v>
      </c>
      <c r="Y90" s="144">
        <v>12.2</v>
      </c>
      <c r="Z90" s="144">
        <v>11.6</v>
      </c>
      <c r="AA90" s="144">
        <v>11.1</v>
      </c>
      <c r="AB90" s="144">
        <v>10.7</v>
      </c>
      <c r="AC90" s="146">
        <v>10.299999999999999</v>
      </c>
      <c r="AX90" s="20"/>
      <c r="AY90" s="20"/>
    </row>
    <row r="91" spans="15:51">
      <c r="R91" s="187"/>
      <c r="S91" s="42"/>
      <c r="T91" s="42"/>
      <c r="V91" s="147">
        <v>36</v>
      </c>
      <c r="W91" s="144">
        <v>14.799999999999999</v>
      </c>
      <c r="X91" s="144">
        <v>12.999999999999998</v>
      </c>
      <c r="Y91" s="144">
        <v>12.299999999999999</v>
      </c>
      <c r="Z91" s="144">
        <v>11.7</v>
      </c>
      <c r="AA91" s="144">
        <v>11.2</v>
      </c>
      <c r="AB91" s="144">
        <v>10.799999999999999</v>
      </c>
      <c r="AC91" s="146">
        <v>10.399999999999999</v>
      </c>
      <c r="AX91" s="20"/>
      <c r="AY91" s="20"/>
    </row>
    <row r="92" spans="15:51">
      <c r="R92" s="187"/>
      <c r="S92" s="42"/>
      <c r="T92" s="42"/>
      <c r="V92" s="147">
        <v>38</v>
      </c>
      <c r="W92" s="144">
        <v>14.899999999999999</v>
      </c>
      <c r="X92" s="144">
        <v>13.099999999999998</v>
      </c>
      <c r="Y92" s="144">
        <v>12.399999999999999</v>
      </c>
      <c r="Z92" s="144">
        <v>11.799999999999999</v>
      </c>
      <c r="AA92" s="144">
        <v>11.299999999999999</v>
      </c>
      <c r="AB92" s="144">
        <v>10.899999999999999</v>
      </c>
      <c r="AC92" s="146">
        <v>10.499999999999998</v>
      </c>
      <c r="AX92" s="20"/>
      <c r="AY92" s="20"/>
    </row>
    <row r="93" spans="15:51" ht="16">
      <c r="R93" s="187"/>
      <c r="S93" s="42"/>
      <c r="T93" s="42"/>
      <c r="V93" s="147">
        <v>40</v>
      </c>
      <c r="W93" s="144">
        <v>14.999999999999998</v>
      </c>
      <c r="X93" s="144">
        <v>13.18</v>
      </c>
      <c r="Y93" s="144">
        <v>12.499999999999998</v>
      </c>
      <c r="Z93" s="144">
        <v>11.899999999999999</v>
      </c>
      <c r="AA93" s="144">
        <v>11.399999999999999</v>
      </c>
      <c r="AB93" s="144">
        <v>10.999999999999998</v>
      </c>
      <c r="AC93" s="146">
        <v>10.599999999999998</v>
      </c>
      <c r="AQ93" s="227"/>
      <c r="AR93" s="227"/>
      <c r="AX93" s="20"/>
      <c r="AY93" s="20"/>
    </row>
    <row r="94" spans="15:51" ht="16">
      <c r="R94" s="187"/>
      <c r="S94" s="42"/>
      <c r="T94" s="42"/>
      <c r="V94" s="112"/>
      <c r="W94" s="9"/>
      <c r="X94" s="20"/>
      <c r="Y94" s="20"/>
      <c r="Z94" s="20"/>
      <c r="AA94" s="20"/>
      <c r="AB94" s="20"/>
      <c r="AC94" s="113"/>
      <c r="AQ94" s="227"/>
      <c r="AR94" s="227"/>
      <c r="AX94" s="20"/>
      <c r="AY94" s="20"/>
    </row>
    <row r="95" spans="15:51" ht="16">
      <c r="R95" s="187"/>
      <c r="S95" s="42"/>
      <c r="T95" s="42"/>
      <c r="V95" s="147">
        <v>45</v>
      </c>
      <c r="W95" s="149">
        <v>15.15</v>
      </c>
      <c r="X95" s="149">
        <v>13.37</v>
      </c>
      <c r="Y95" s="149">
        <v>12.6</v>
      </c>
      <c r="Z95" s="144">
        <v>12.07</v>
      </c>
      <c r="AA95" s="149">
        <v>11.6</v>
      </c>
      <c r="AB95" s="149">
        <v>11.2</v>
      </c>
      <c r="AC95" s="146">
        <v>10.8</v>
      </c>
      <c r="AQ95" s="227"/>
      <c r="AR95" s="227"/>
      <c r="AX95" s="20"/>
      <c r="AY95" s="20"/>
    </row>
    <row r="96" spans="15:51" ht="16">
      <c r="R96" s="187"/>
      <c r="S96" s="42"/>
      <c r="T96" s="42"/>
      <c r="V96" s="147">
        <v>50</v>
      </c>
      <c r="W96" s="149">
        <v>15.3</v>
      </c>
      <c r="X96" s="149">
        <v>13.5</v>
      </c>
      <c r="Y96" s="149">
        <v>12.75</v>
      </c>
      <c r="Z96" s="149">
        <v>12.2</v>
      </c>
      <c r="AA96" s="149">
        <v>11.7</v>
      </c>
      <c r="AB96" s="149">
        <v>11.299999999999999</v>
      </c>
      <c r="AC96" s="146">
        <v>10.94</v>
      </c>
      <c r="AQ96" s="227"/>
      <c r="AR96" s="227"/>
      <c r="AS96" s="227"/>
      <c r="AT96" s="227"/>
      <c r="AU96" s="227"/>
      <c r="AV96" s="227"/>
      <c r="AW96" s="227"/>
      <c r="AX96" s="20"/>
      <c r="AY96" s="20"/>
    </row>
    <row r="97" spans="18:51" ht="16">
      <c r="R97" s="187"/>
      <c r="S97" s="42"/>
      <c r="T97" s="42"/>
      <c r="V97" s="147">
        <v>55</v>
      </c>
      <c r="W97" s="149">
        <v>15.4</v>
      </c>
      <c r="X97" s="149">
        <v>13.6</v>
      </c>
      <c r="Y97" s="149">
        <v>12.87</v>
      </c>
      <c r="Z97" s="149">
        <v>12.299999999999999</v>
      </c>
      <c r="AA97" s="149">
        <v>11.83</v>
      </c>
      <c r="AB97" s="149">
        <v>11.43</v>
      </c>
      <c r="AC97" s="146">
        <v>11.06</v>
      </c>
      <c r="AP97" s="239"/>
      <c r="AQ97" s="227"/>
      <c r="AR97" s="227"/>
      <c r="AS97" s="227"/>
      <c r="AT97" s="227"/>
      <c r="AU97" s="227"/>
      <c r="AV97" s="227"/>
      <c r="AW97" s="227"/>
      <c r="AX97" s="20"/>
      <c r="AY97" s="20"/>
    </row>
    <row r="98" spans="18:51" ht="16">
      <c r="R98" s="187"/>
      <c r="S98" s="42"/>
      <c r="T98" s="42"/>
      <c r="V98" s="147">
        <v>60</v>
      </c>
      <c r="W98" s="149">
        <v>15.5</v>
      </c>
      <c r="X98" s="149">
        <v>13.73</v>
      </c>
      <c r="Y98" s="149">
        <v>13</v>
      </c>
      <c r="Z98" s="149">
        <v>12.399999999999999</v>
      </c>
      <c r="AA98" s="149">
        <v>11.95</v>
      </c>
      <c r="AB98" s="149">
        <v>11.55</v>
      </c>
      <c r="AC98" s="146">
        <v>11.2</v>
      </c>
      <c r="AP98" s="239"/>
      <c r="AQ98" s="227"/>
      <c r="AR98" s="227"/>
      <c r="AS98" s="227"/>
      <c r="AT98" s="227"/>
      <c r="AU98" s="227"/>
      <c r="AV98" s="227"/>
      <c r="AW98" s="227"/>
      <c r="AX98" s="20"/>
      <c r="AY98" s="20"/>
    </row>
    <row r="99" spans="18:51" ht="16">
      <c r="R99" s="187"/>
      <c r="S99" s="42"/>
      <c r="T99" s="42"/>
      <c r="V99" s="112"/>
      <c r="W99" s="9"/>
      <c r="X99" s="20"/>
      <c r="Y99" s="20"/>
      <c r="Z99" s="20"/>
      <c r="AA99" s="20"/>
      <c r="AB99" s="20"/>
      <c r="AC99" s="113"/>
      <c r="AG99" s="240"/>
      <c r="AH99" s="240"/>
      <c r="AP99" s="239"/>
      <c r="AQ99" s="227"/>
      <c r="AR99" s="227"/>
      <c r="AS99" s="227"/>
      <c r="AT99" s="227"/>
      <c r="AU99" s="227"/>
      <c r="AV99" s="227"/>
      <c r="AW99" s="227"/>
      <c r="AX99" s="20"/>
      <c r="AY99" s="20"/>
    </row>
    <row r="100" spans="18:51" ht="16">
      <c r="R100" s="187"/>
      <c r="S100" s="42"/>
      <c r="T100" s="42"/>
      <c r="V100" s="147">
        <v>70</v>
      </c>
      <c r="W100" s="149">
        <v>15.7</v>
      </c>
      <c r="X100" s="149">
        <v>13.9</v>
      </c>
      <c r="Y100" s="149">
        <v>13.2</v>
      </c>
      <c r="Z100" s="149">
        <v>12.6</v>
      </c>
      <c r="AA100" s="149">
        <v>12.2</v>
      </c>
      <c r="AB100" s="149">
        <v>11.8</v>
      </c>
      <c r="AC100" s="146">
        <v>11.4</v>
      </c>
      <c r="AG100" s="240"/>
      <c r="AH100" s="240"/>
      <c r="AP100" s="239"/>
      <c r="AQ100" s="227"/>
      <c r="AR100" s="227"/>
      <c r="AS100" s="227"/>
      <c r="AT100" s="227"/>
      <c r="AU100" s="227"/>
      <c r="AV100" s="227"/>
      <c r="AW100" s="227"/>
      <c r="AX100" s="20"/>
      <c r="AY100" s="20"/>
    </row>
    <row r="101" spans="18:51" ht="16">
      <c r="R101" s="187"/>
      <c r="S101" s="42"/>
      <c r="T101" s="42"/>
      <c r="V101" s="147">
        <v>80</v>
      </c>
      <c r="W101" s="149">
        <v>15.9</v>
      </c>
      <c r="X101" s="149">
        <v>14.06</v>
      </c>
      <c r="Y101" s="149">
        <v>13.36</v>
      </c>
      <c r="Z101" s="149">
        <v>12.76</v>
      </c>
      <c r="AA101" s="149">
        <v>12.34</v>
      </c>
      <c r="AB101" s="149">
        <v>11.94</v>
      </c>
      <c r="AC101" s="146">
        <v>11.54</v>
      </c>
      <c r="AG101" s="240"/>
      <c r="AH101" s="240"/>
      <c r="AI101" s="240"/>
      <c r="AP101" s="239"/>
      <c r="AQ101" s="227"/>
      <c r="AR101" s="227"/>
      <c r="AS101" s="227"/>
      <c r="AT101" s="227"/>
      <c r="AU101" s="227"/>
      <c r="AV101" s="227"/>
      <c r="AW101" s="227"/>
      <c r="AX101" s="20"/>
      <c r="AY101" s="20"/>
    </row>
    <row r="102" spans="18:51" ht="17" thickBot="1">
      <c r="R102" s="187"/>
      <c r="S102" s="42"/>
      <c r="T102" s="42"/>
      <c r="V102" s="150">
        <v>90</v>
      </c>
      <c r="W102" s="151">
        <v>16</v>
      </c>
      <c r="X102" s="151">
        <v>14.2</v>
      </c>
      <c r="Y102" s="151">
        <v>13.5</v>
      </c>
      <c r="Z102" s="151">
        <v>12.9</v>
      </c>
      <c r="AA102" s="151">
        <v>12.5</v>
      </c>
      <c r="AB102" s="151">
        <v>12.1</v>
      </c>
      <c r="AC102" s="152">
        <v>11.7</v>
      </c>
      <c r="AG102" s="240"/>
      <c r="AH102" s="240"/>
      <c r="AI102" s="240"/>
      <c r="AP102" s="239"/>
      <c r="AQ102" s="227"/>
      <c r="AR102" s="227"/>
      <c r="AS102" s="227"/>
      <c r="AT102" s="227"/>
      <c r="AU102" s="227"/>
      <c r="AV102" s="227"/>
      <c r="AW102" s="227"/>
      <c r="AX102" s="20"/>
      <c r="AY102" s="20"/>
    </row>
    <row r="103" spans="18:51" ht="16">
      <c r="R103" s="187"/>
      <c r="S103" s="42"/>
      <c r="T103" s="42"/>
      <c r="U103" s="188"/>
      <c r="V103" s="42"/>
      <c r="W103" s="188"/>
      <c r="X103" s="42"/>
      <c r="AD103" s="11"/>
      <c r="AG103" s="240"/>
      <c r="AH103" s="240"/>
      <c r="AI103" s="240"/>
      <c r="AP103" s="239"/>
      <c r="AQ103" s="227"/>
      <c r="AR103" s="227"/>
      <c r="AS103" s="227"/>
      <c r="AT103" s="227"/>
      <c r="AU103" s="227"/>
      <c r="AV103" s="227"/>
      <c r="AW103" s="227"/>
      <c r="AX103" s="20"/>
      <c r="AY103" s="20"/>
    </row>
    <row r="104" spans="18:51" ht="16">
      <c r="R104" s="187"/>
      <c r="S104" s="42"/>
      <c r="T104" s="42"/>
      <c r="U104" s="188"/>
      <c r="V104" s="42"/>
      <c r="W104" s="188"/>
      <c r="X104" s="42"/>
      <c r="AD104" s="11"/>
      <c r="AG104" s="240"/>
      <c r="AH104" s="240"/>
      <c r="AI104" s="240"/>
      <c r="AP104" s="239"/>
      <c r="AQ104" s="227"/>
      <c r="AR104" s="227"/>
      <c r="AS104" s="227"/>
      <c r="AT104" s="227"/>
      <c r="AU104" s="227"/>
      <c r="AV104" s="227"/>
      <c r="AW104" s="227"/>
      <c r="AX104" s="20"/>
      <c r="AY104" s="20"/>
    </row>
    <row r="105" spans="18:51" ht="16">
      <c r="R105" s="187"/>
      <c r="S105" s="42"/>
      <c r="T105" s="42"/>
      <c r="U105" s="188"/>
      <c r="V105" s="42"/>
      <c r="W105" s="188"/>
      <c r="X105" s="42"/>
      <c r="AD105" s="11"/>
      <c r="AG105" s="240"/>
      <c r="AH105" s="240"/>
      <c r="AI105" s="240"/>
      <c r="AP105" s="239"/>
      <c r="AQ105" s="227"/>
      <c r="AR105" s="227"/>
      <c r="AS105" s="227"/>
      <c r="AT105" s="227"/>
      <c r="AU105" s="227"/>
      <c r="AV105" s="227"/>
      <c r="AW105" s="227"/>
      <c r="AX105" s="20"/>
      <c r="AY105" s="20"/>
    </row>
    <row r="106" spans="18:51" ht="16">
      <c r="R106" s="187"/>
      <c r="S106" s="42"/>
      <c r="T106" s="42"/>
      <c r="U106" s="188"/>
      <c r="V106" s="42"/>
      <c r="W106" s="188"/>
      <c r="X106" s="42"/>
      <c r="AD106" s="11"/>
      <c r="AG106" s="240"/>
      <c r="AH106" s="240"/>
      <c r="AI106" s="240"/>
      <c r="AP106" s="239"/>
      <c r="AQ106" s="227"/>
      <c r="AR106" s="227"/>
      <c r="AS106" s="227"/>
      <c r="AT106" s="227"/>
      <c r="AU106" s="227"/>
      <c r="AV106" s="227"/>
      <c r="AW106" s="227"/>
      <c r="AX106" s="20"/>
      <c r="AY106" s="20"/>
    </row>
    <row r="107" spans="18:51" ht="16">
      <c r="R107" s="187"/>
      <c r="S107" s="42"/>
      <c r="T107" s="42"/>
      <c r="U107" s="188"/>
      <c r="V107" s="42"/>
      <c r="W107" s="188"/>
      <c r="X107" s="42"/>
      <c r="AD107" s="11"/>
      <c r="AG107" s="240"/>
      <c r="AH107" s="240"/>
      <c r="AI107" s="240"/>
      <c r="AP107" s="239"/>
      <c r="AQ107" s="227"/>
      <c r="AR107" s="227"/>
      <c r="AS107" s="227"/>
      <c r="AT107" s="227"/>
      <c r="AU107" s="227"/>
      <c r="AV107" s="227"/>
      <c r="AW107" s="227"/>
      <c r="AX107" s="20"/>
      <c r="AY107" s="20"/>
    </row>
    <row r="108" spans="18:51" ht="16">
      <c r="R108" s="187"/>
      <c r="S108" s="42"/>
      <c r="T108" s="42"/>
      <c r="U108" s="188"/>
      <c r="V108" s="42"/>
      <c r="W108" s="188"/>
      <c r="X108" s="42"/>
      <c r="AD108" s="11"/>
      <c r="AG108" s="240"/>
      <c r="AH108" s="240"/>
      <c r="AI108" s="240"/>
      <c r="AP108" s="239"/>
      <c r="AQ108" s="227"/>
      <c r="AR108" s="227"/>
      <c r="AS108" s="227"/>
      <c r="AT108" s="227"/>
      <c r="AU108" s="227"/>
      <c r="AV108" s="227"/>
      <c r="AW108" s="227"/>
      <c r="AX108" s="20"/>
      <c r="AY108" s="20"/>
    </row>
    <row r="109" spans="18:51" ht="16">
      <c r="R109" s="187"/>
      <c r="S109" s="42"/>
      <c r="T109" s="42"/>
      <c r="U109" s="188"/>
      <c r="V109" s="42"/>
      <c r="W109" s="188"/>
      <c r="X109" s="42"/>
      <c r="AD109" s="11"/>
      <c r="AG109" s="240"/>
      <c r="AH109" s="240"/>
      <c r="AI109" s="240"/>
      <c r="AP109" s="239"/>
      <c r="AQ109" s="227"/>
      <c r="AR109" s="227"/>
      <c r="AS109" s="227"/>
      <c r="AT109" s="227"/>
      <c r="AU109" s="227"/>
      <c r="AV109" s="227"/>
      <c r="AW109" s="227"/>
      <c r="AX109" s="20"/>
      <c r="AY109" s="20"/>
    </row>
    <row r="110" spans="18:51" ht="16">
      <c r="R110" s="187"/>
      <c r="S110" s="42"/>
      <c r="T110" s="42"/>
      <c r="U110" s="188"/>
      <c r="V110" s="42"/>
      <c r="W110" s="188"/>
      <c r="X110" s="42"/>
      <c r="AD110" s="11"/>
      <c r="AF110" s="240"/>
      <c r="AG110" s="240"/>
      <c r="AH110" s="240"/>
      <c r="AI110" s="240"/>
      <c r="AP110" s="239"/>
      <c r="AS110" s="227"/>
      <c r="AT110" s="227"/>
      <c r="AU110" s="227"/>
      <c r="AV110" s="227"/>
      <c r="AW110" s="227"/>
      <c r="AX110" s="20"/>
      <c r="AY110" s="20"/>
    </row>
    <row r="111" spans="18:51" ht="16">
      <c r="R111" s="187"/>
      <c r="S111" s="42"/>
      <c r="T111" s="42"/>
      <c r="U111" s="188"/>
      <c r="V111" s="42"/>
      <c r="W111" s="188"/>
      <c r="X111" s="42"/>
      <c r="AD111" s="11"/>
      <c r="AF111" s="240"/>
      <c r="AG111" s="240"/>
      <c r="AH111" s="240"/>
      <c r="AI111" s="240"/>
      <c r="AP111" s="239"/>
      <c r="AS111" s="227"/>
      <c r="AT111" s="227"/>
      <c r="AU111" s="227"/>
      <c r="AV111" s="227"/>
      <c r="AW111" s="227"/>
      <c r="AX111" s="20"/>
      <c r="AY111" s="20"/>
    </row>
    <row r="112" spans="18:51" ht="16">
      <c r="R112" s="187"/>
      <c r="S112" s="42"/>
      <c r="T112" s="42"/>
      <c r="U112" s="188"/>
      <c r="V112" s="42"/>
      <c r="W112" s="188"/>
      <c r="X112" s="42"/>
      <c r="AD112" s="11"/>
      <c r="AF112" s="240"/>
      <c r="AG112" s="240"/>
      <c r="AH112" s="240"/>
      <c r="AI112" s="240"/>
      <c r="AP112" s="239"/>
      <c r="AS112" s="227"/>
      <c r="AT112" s="227"/>
      <c r="AU112" s="227"/>
      <c r="AV112" s="227"/>
      <c r="AW112" s="227"/>
      <c r="AX112" s="20"/>
      <c r="AY112" s="20"/>
    </row>
    <row r="113" spans="18:51" ht="16">
      <c r="R113" s="187"/>
      <c r="S113" s="42"/>
      <c r="T113" s="42"/>
      <c r="U113" s="188"/>
      <c r="V113" s="42"/>
      <c r="W113" s="188"/>
      <c r="X113" s="42"/>
      <c r="AD113" s="11"/>
      <c r="AF113" s="240"/>
      <c r="AG113" s="240"/>
      <c r="AH113" s="240"/>
      <c r="AI113" s="240"/>
      <c r="AP113" s="239"/>
      <c r="AX113" s="20"/>
      <c r="AY113" s="20"/>
    </row>
    <row r="114" spans="18:51">
      <c r="R114" s="187"/>
      <c r="S114" s="42"/>
      <c r="T114" s="42"/>
      <c r="U114" s="188"/>
      <c r="V114" s="42"/>
      <c r="W114" s="188"/>
      <c r="X114" s="42"/>
      <c r="AD114" s="11"/>
      <c r="AF114" s="240"/>
      <c r="AG114" s="240"/>
      <c r="AH114" s="240"/>
      <c r="AI114" s="240"/>
      <c r="AX114" s="20"/>
      <c r="AY114" s="20"/>
    </row>
    <row r="115" spans="18:51">
      <c r="R115" s="187"/>
      <c r="S115" s="42"/>
      <c r="T115" s="42"/>
      <c r="U115" s="188"/>
      <c r="V115" s="42"/>
      <c r="W115" s="188"/>
      <c r="X115" s="42"/>
      <c r="AD115" s="11"/>
      <c r="AF115" s="241"/>
      <c r="AI115" s="240"/>
      <c r="AX115" s="20"/>
      <c r="AY115" s="20"/>
    </row>
    <row r="116" spans="18:51">
      <c r="R116" s="187"/>
      <c r="S116" s="42"/>
      <c r="T116" s="42"/>
      <c r="U116" s="188"/>
      <c r="V116" s="42"/>
      <c r="W116" s="188"/>
      <c r="X116" s="42"/>
      <c r="AD116" s="11"/>
      <c r="AF116" s="241"/>
      <c r="AI116" s="240"/>
      <c r="AX116" s="20"/>
      <c r="AY116" s="20"/>
    </row>
    <row r="117" spans="18:51">
      <c r="R117" s="187"/>
      <c r="S117" s="42"/>
      <c r="T117" s="42"/>
      <c r="U117" s="188"/>
      <c r="V117" s="42"/>
      <c r="W117" s="188"/>
      <c r="X117" s="42"/>
      <c r="AD117" s="11"/>
      <c r="AF117" s="241"/>
      <c r="AX117" s="20"/>
      <c r="AY117" s="20"/>
    </row>
    <row r="118" spans="18:51">
      <c r="R118" s="187"/>
      <c r="S118" s="42"/>
      <c r="T118" s="42"/>
      <c r="U118" s="188"/>
      <c r="V118" s="42"/>
      <c r="W118" s="188"/>
      <c r="X118" s="42"/>
      <c r="AD118" s="11"/>
      <c r="AF118" s="241"/>
      <c r="AX118" s="20"/>
      <c r="AY118" s="20"/>
    </row>
    <row r="119" spans="18:51">
      <c r="R119" s="187"/>
      <c r="S119" s="42"/>
      <c r="T119" s="42"/>
      <c r="U119" s="188"/>
      <c r="V119" s="42"/>
      <c r="W119" s="188"/>
      <c r="X119" s="42"/>
      <c r="AD119" s="11"/>
      <c r="AF119" s="241"/>
      <c r="AX119" s="20"/>
      <c r="AY119" s="20"/>
    </row>
    <row r="120" spans="18:51">
      <c r="R120" s="187"/>
      <c r="S120" s="42"/>
      <c r="T120" s="42"/>
      <c r="U120" s="188"/>
      <c r="V120" s="42"/>
      <c r="W120" s="188"/>
      <c r="X120" s="42"/>
      <c r="AD120" s="11"/>
      <c r="AF120" s="241"/>
      <c r="AX120" s="20"/>
      <c r="AY120" s="20"/>
    </row>
    <row r="121" spans="18:51">
      <c r="R121" s="187"/>
      <c r="S121" s="42"/>
      <c r="T121" s="42"/>
      <c r="U121" s="188"/>
      <c r="V121" s="42"/>
      <c r="W121" s="188"/>
      <c r="X121" s="42"/>
      <c r="AD121" s="11"/>
      <c r="AF121" s="241"/>
      <c r="AX121" s="20"/>
      <c r="AY121" s="20"/>
    </row>
    <row r="122" spans="18:51">
      <c r="R122" s="187"/>
      <c r="S122" s="42"/>
      <c r="T122" s="42"/>
      <c r="U122" s="188"/>
      <c r="V122" s="42"/>
      <c r="W122" s="188"/>
      <c r="X122" s="42"/>
      <c r="AD122" s="11"/>
      <c r="AF122" s="241"/>
      <c r="AX122" s="20"/>
      <c r="AY122" s="20"/>
    </row>
    <row r="123" spans="18:51">
      <c r="R123" s="187"/>
      <c r="S123" s="42"/>
      <c r="T123" s="42"/>
      <c r="U123" s="188"/>
      <c r="V123" s="42"/>
      <c r="W123" s="188"/>
      <c r="X123" s="42"/>
      <c r="AD123" s="11"/>
      <c r="AF123" s="241"/>
      <c r="AX123" s="20"/>
      <c r="AY123" s="20"/>
    </row>
    <row r="124" spans="18:51">
      <c r="R124" s="187"/>
      <c r="S124" s="42"/>
      <c r="T124" s="42"/>
      <c r="U124" s="188"/>
      <c r="V124" s="42"/>
      <c r="W124" s="188"/>
      <c r="X124" s="42"/>
      <c r="AD124" s="11"/>
      <c r="AX124" s="20"/>
      <c r="AY124" s="20"/>
    </row>
    <row r="125" spans="18:51">
      <c r="R125" s="187"/>
      <c r="S125" s="42"/>
      <c r="T125" s="42"/>
      <c r="U125" s="188"/>
      <c r="V125" s="42"/>
      <c r="W125" s="188"/>
      <c r="X125" s="42"/>
      <c r="AD125" s="11"/>
      <c r="AX125" s="20"/>
      <c r="AY125" s="20"/>
    </row>
    <row r="126" spans="18:51">
      <c r="R126" s="187"/>
      <c r="S126" s="42"/>
      <c r="T126" s="42"/>
      <c r="U126" s="188"/>
      <c r="V126" s="42"/>
      <c r="W126" s="188"/>
      <c r="X126" s="42"/>
      <c r="AD126" s="11"/>
      <c r="AX126" s="20"/>
      <c r="AY126" s="20"/>
    </row>
    <row r="127" spans="18:51">
      <c r="R127" s="187"/>
      <c r="S127" s="42"/>
      <c r="T127" s="42"/>
      <c r="U127" s="188"/>
      <c r="V127" s="42"/>
      <c r="W127" s="188"/>
      <c r="X127" s="42"/>
      <c r="AD127" s="11"/>
      <c r="AX127" s="20"/>
      <c r="AY127" s="20"/>
    </row>
    <row r="128" spans="18:51">
      <c r="R128" s="187"/>
      <c r="S128" s="42"/>
      <c r="T128" s="42"/>
      <c r="U128" s="188"/>
      <c r="V128" s="42"/>
      <c r="W128" s="188"/>
      <c r="X128" s="42"/>
      <c r="AD128" s="11"/>
      <c r="AX128" s="20"/>
      <c r="AY128" s="20"/>
    </row>
    <row r="129" spans="18:51">
      <c r="R129" s="187"/>
      <c r="S129" s="42"/>
      <c r="T129" s="42"/>
      <c r="U129" s="188"/>
      <c r="V129" s="42"/>
      <c r="W129" s="188"/>
      <c r="X129" s="42"/>
      <c r="AD129" s="11"/>
      <c r="AX129" s="20"/>
      <c r="AY129" s="20"/>
    </row>
    <row r="130" spans="18:51">
      <c r="R130" s="187"/>
      <c r="S130" s="42"/>
      <c r="T130" s="42"/>
      <c r="U130" s="188"/>
      <c r="V130" s="42"/>
      <c r="W130" s="188"/>
      <c r="X130" s="42"/>
      <c r="AD130" s="11"/>
      <c r="AX130" s="20"/>
      <c r="AY130" s="20"/>
    </row>
    <row r="131" spans="18:51">
      <c r="R131" s="187"/>
      <c r="S131" s="42"/>
      <c r="T131" s="42"/>
      <c r="U131" s="188"/>
      <c r="V131" s="42"/>
      <c r="W131" s="188"/>
      <c r="X131" s="42"/>
      <c r="AD131" s="11"/>
      <c r="AX131" s="20"/>
      <c r="AY131" s="20"/>
    </row>
    <row r="132" spans="18:51">
      <c r="R132" s="187"/>
      <c r="S132" s="42"/>
      <c r="T132" s="42"/>
      <c r="U132" s="188"/>
      <c r="V132" s="42"/>
      <c r="W132" s="188"/>
      <c r="X132" s="42"/>
      <c r="AD132" s="11"/>
      <c r="AX132" s="20"/>
      <c r="AY132" s="20"/>
    </row>
    <row r="133" spans="18:51">
      <c r="R133" s="187"/>
      <c r="S133" s="42"/>
      <c r="T133" s="42"/>
      <c r="U133" s="188"/>
      <c r="V133" s="42"/>
      <c r="W133" s="188"/>
      <c r="X133" s="42"/>
      <c r="AD133" s="11"/>
      <c r="AX133" s="20"/>
      <c r="AY133" s="20"/>
    </row>
    <row r="134" spans="18:51">
      <c r="R134" s="187"/>
      <c r="S134" s="42"/>
      <c r="T134" s="42"/>
      <c r="U134" s="188"/>
      <c r="V134" s="42"/>
      <c r="W134" s="188"/>
      <c r="X134" s="42"/>
      <c r="AD134" s="11"/>
      <c r="AX134" s="20"/>
      <c r="AY134" s="20"/>
    </row>
    <row r="135" spans="18:51">
      <c r="R135" s="187"/>
      <c r="S135" s="42"/>
      <c r="T135" s="42"/>
      <c r="U135" s="188"/>
      <c r="V135" s="42"/>
      <c r="W135" s="188"/>
      <c r="X135" s="42"/>
      <c r="AD135" s="11"/>
      <c r="AX135" s="20"/>
      <c r="AY135" s="20"/>
    </row>
    <row r="136" spans="18:51">
      <c r="R136" s="187"/>
      <c r="S136" s="42"/>
      <c r="T136" s="42"/>
      <c r="U136" s="188"/>
      <c r="V136" s="42"/>
      <c r="W136" s="188"/>
      <c r="X136" s="42"/>
      <c r="AD136" s="11"/>
      <c r="AX136" s="20"/>
      <c r="AY136" s="20"/>
    </row>
    <row r="137" spans="18:51">
      <c r="R137" s="187"/>
      <c r="S137" s="42"/>
      <c r="T137" s="42"/>
      <c r="U137" s="188"/>
      <c r="V137" s="42"/>
      <c r="W137" s="188"/>
      <c r="X137" s="42"/>
      <c r="AD137" s="11"/>
      <c r="AX137" s="20"/>
      <c r="AY137" s="20"/>
    </row>
    <row r="138" spans="18:51">
      <c r="R138" s="187"/>
      <c r="S138" s="42"/>
      <c r="T138" s="42"/>
      <c r="U138" s="188"/>
      <c r="V138" s="42"/>
      <c r="W138" s="188"/>
      <c r="X138" s="42"/>
      <c r="AD138" s="11"/>
      <c r="AX138" s="20"/>
      <c r="AY138" s="20"/>
    </row>
    <row r="139" spans="18:51">
      <c r="R139" s="187"/>
      <c r="S139" s="42"/>
      <c r="T139" s="42"/>
      <c r="U139" s="188"/>
      <c r="V139" s="42"/>
      <c r="W139" s="188"/>
      <c r="X139" s="42"/>
      <c r="AD139" s="11"/>
      <c r="AX139" s="20"/>
      <c r="AY139" s="20"/>
    </row>
    <row r="140" spans="18:51">
      <c r="R140" s="187"/>
      <c r="S140" s="42"/>
      <c r="T140" s="42"/>
      <c r="U140" s="188"/>
      <c r="V140" s="42"/>
      <c r="W140" s="188"/>
      <c r="X140" s="42"/>
      <c r="AD140" s="11"/>
      <c r="AX140" s="20"/>
      <c r="AY140" s="20"/>
    </row>
    <row r="141" spans="18:51">
      <c r="R141" s="187"/>
      <c r="S141" s="42"/>
      <c r="T141" s="42"/>
      <c r="U141" s="188"/>
      <c r="V141" s="42"/>
      <c r="W141" s="188"/>
      <c r="X141" s="42"/>
      <c r="AD141" s="11"/>
      <c r="AX141" s="20"/>
      <c r="AY141" s="20"/>
    </row>
    <row r="142" spans="18:51">
      <c r="R142" s="187"/>
      <c r="S142" s="42"/>
      <c r="T142" s="42"/>
      <c r="U142" s="188"/>
      <c r="V142" s="42"/>
      <c r="W142" s="188"/>
      <c r="X142" s="42"/>
      <c r="AD142" s="11"/>
      <c r="AX142" s="20"/>
      <c r="AY142" s="20"/>
    </row>
    <row r="143" spans="18:51">
      <c r="R143" s="187"/>
      <c r="S143" s="42"/>
      <c r="T143" s="42"/>
      <c r="U143" s="188"/>
      <c r="V143" s="42"/>
      <c r="W143" s="188"/>
      <c r="X143" s="42"/>
      <c r="AD143" s="11"/>
      <c r="AX143" s="20"/>
      <c r="AY143" s="20"/>
    </row>
    <row r="144" spans="18:51">
      <c r="R144" s="187"/>
      <c r="S144" s="42"/>
      <c r="T144" s="42"/>
      <c r="U144" s="188"/>
      <c r="V144" s="42"/>
      <c r="W144" s="188"/>
      <c r="X144" s="42"/>
      <c r="AD144" s="11"/>
      <c r="AX144" s="20"/>
      <c r="AY144" s="20"/>
    </row>
    <row r="145" spans="18:51">
      <c r="R145" s="187"/>
      <c r="S145" s="42"/>
      <c r="T145" s="42"/>
      <c r="U145" s="188"/>
      <c r="V145" s="42"/>
      <c r="W145" s="188"/>
      <c r="X145" s="42"/>
      <c r="AD145" s="11"/>
      <c r="AX145" s="20"/>
      <c r="AY145" s="20"/>
    </row>
    <row r="146" spans="18:51">
      <c r="R146" s="187"/>
      <c r="S146" s="42"/>
      <c r="T146" s="42"/>
      <c r="U146" s="188"/>
      <c r="V146" s="42"/>
      <c r="W146" s="188"/>
      <c r="X146" s="42"/>
      <c r="AD146" s="11"/>
      <c r="AX146" s="20"/>
      <c r="AY146" s="20"/>
    </row>
    <row r="147" spans="18:51">
      <c r="R147" s="187"/>
      <c r="S147" s="42"/>
      <c r="T147" s="42"/>
      <c r="U147" s="188"/>
      <c r="V147" s="42"/>
      <c r="W147" s="188"/>
      <c r="X147" s="42"/>
      <c r="AD147" s="11"/>
      <c r="AX147" s="20"/>
      <c r="AY147" s="20"/>
    </row>
    <row r="148" spans="18:51">
      <c r="R148" s="187"/>
      <c r="S148" s="42"/>
      <c r="T148" s="42"/>
      <c r="U148" s="188"/>
      <c r="V148" s="42"/>
      <c r="W148" s="188"/>
      <c r="X148" s="42"/>
      <c r="AD148" s="11"/>
      <c r="AX148" s="20"/>
      <c r="AY148" s="20"/>
    </row>
    <row r="149" spans="18:51">
      <c r="R149" s="187"/>
      <c r="S149" s="42"/>
      <c r="T149" s="42"/>
      <c r="U149" s="188"/>
      <c r="V149" s="42"/>
      <c r="W149" s="188"/>
      <c r="X149" s="42"/>
      <c r="AD149" s="11"/>
      <c r="AX149" s="20"/>
      <c r="AY149" s="20"/>
    </row>
    <row r="150" spans="18:51">
      <c r="R150" s="187"/>
      <c r="S150" s="42"/>
      <c r="T150" s="42"/>
      <c r="U150" s="188"/>
      <c r="V150" s="42"/>
      <c r="W150" s="188"/>
      <c r="X150" s="42"/>
      <c r="AD150" s="11"/>
      <c r="AX150" s="20"/>
      <c r="AY150" s="20"/>
    </row>
    <row r="151" spans="18:51">
      <c r="R151" s="187"/>
      <c r="S151" s="42"/>
      <c r="T151" s="42"/>
      <c r="U151" s="188"/>
      <c r="V151" s="42"/>
      <c r="W151" s="188"/>
      <c r="X151" s="42"/>
      <c r="AD151" s="11"/>
      <c r="AX151" s="20"/>
      <c r="AY151" s="20"/>
    </row>
    <row r="152" spans="18:51">
      <c r="R152" s="187"/>
      <c r="S152" s="42"/>
      <c r="T152" s="42"/>
      <c r="U152" s="188"/>
      <c r="V152" s="42"/>
      <c r="W152" s="188"/>
      <c r="X152" s="42"/>
      <c r="AD152" s="11"/>
      <c r="AX152" s="20"/>
      <c r="AY152" s="20"/>
    </row>
    <row r="153" spans="18:51">
      <c r="R153" s="187"/>
      <c r="S153" s="42"/>
      <c r="T153" s="42"/>
      <c r="U153" s="188"/>
      <c r="V153" s="42"/>
      <c r="W153" s="188"/>
      <c r="X153" s="42"/>
      <c r="AD153" s="11"/>
      <c r="AX153" s="20"/>
      <c r="AY153" s="20"/>
    </row>
    <row r="154" spans="18:51">
      <c r="R154" s="187"/>
      <c r="S154" s="42"/>
      <c r="T154" s="42"/>
      <c r="U154" s="188"/>
      <c r="V154" s="42"/>
      <c r="W154" s="188"/>
      <c r="X154" s="42"/>
      <c r="AD154" s="11"/>
      <c r="AX154" s="20"/>
      <c r="AY154" s="20"/>
    </row>
    <row r="155" spans="18:51">
      <c r="R155" s="187"/>
      <c r="S155" s="42"/>
      <c r="T155" s="42"/>
      <c r="U155" s="188"/>
      <c r="V155" s="42"/>
      <c r="W155" s="188"/>
      <c r="X155" s="42"/>
      <c r="AD155" s="11"/>
      <c r="AX155" s="20"/>
      <c r="AY155" s="20"/>
    </row>
    <row r="156" spans="18:51">
      <c r="R156" s="187"/>
      <c r="S156" s="42"/>
      <c r="T156" s="42"/>
      <c r="U156" s="188"/>
      <c r="V156" s="42"/>
      <c r="W156" s="188"/>
      <c r="X156" s="42"/>
      <c r="AD156" s="11"/>
      <c r="AX156" s="20"/>
      <c r="AY156" s="20"/>
    </row>
    <row r="157" spans="18:51">
      <c r="R157" s="187"/>
      <c r="S157" s="42"/>
      <c r="T157" s="42"/>
      <c r="U157" s="188"/>
      <c r="V157" s="42"/>
      <c r="W157" s="188"/>
      <c r="X157" s="42"/>
      <c r="AD157" s="11"/>
      <c r="AX157" s="20"/>
      <c r="AY157" s="20"/>
    </row>
    <row r="158" spans="18:51">
      <c r="R158" s="187"/>
      <c r="S158" s="42"/>
      <c r="T158" s="42"/>
      <c r="U158" s="188"/>
      <c r="V158" s="42"/>
      <c r="W158" s="188"/>
      <c r="X158" s="42"/>
      <c r="AD158" s="11"/>
      <c r="AX158" s="20"/>
      <c r="AY158" s="20"/>
    </row>
    <row r="159" spans="18:51">
      <c r="R159" s="187"/>
      <c r="S159" s="42"/>
      <c r="T159" s="42"/>
      <c r="U159" s="188"/>
      <c r="V159" s="42"/>
      <c r="W159" s="188"/>
      <c r="X159" s="42"/>
      <c r="AD159" s="11"/>
      <c r="AX159" s="20"/>
      <c r="AY159" s="20"/>
    </row>
    <row r="160" spans="18:51">
      <c r="R160" s="187"/>
      <c r="S160" s="42"/>
      <c r="T160" s="42"/>
      <c r="U160" s="188"/>
      <c r="V160" s="42"/>
      <c r="W160" s="188"/>
      <c r="X160" s="42"/>
      <c r="AD160" s="11"/>
      <c r="AX160" s="20"/>
      <c r="AY160" s="20"/>
    </row>
    <row r="161" spans="18:51">
      <c r="R161" s="187"/>
      <c r="S161" s="42"/>
      <c r="T161" s="42"/>
      <c r="U161" s="188"/>
      <c r="V161" s="42"/>
      <c r="W161" s="188"/>
      <c r="X161" s="42"/>
      <c r="AD161" s="11"/>
      <c r="AX161" s="20"/>
      <c r="AY161" s="20"/>
    </row>
    <row r="162" spans="18:51">
      <c r="R162" s="187"/>
      <c r="S162" s="42"/>
      <c r="T162" s="42"/>
      <c r="U162" s="188"/>
      <c r="V162" s="42"/>
      <c r="W162" s="188"/>
      <c r="X162" s="42"/>
      <c r="AD162" s="11"/>
      <c r="AX162" s="20"/>
      <c r="AY162" s="20"/>
    </row>
    <row r="163" spans="18:51">
      <c r="R163" s="187"/>
      <c r="S163" s="42"/>
      <c r="T163" s="42"/>
      <c r="U163" s="188"/>
      <c r="V163" s="42"/>
      <c r="W163" s="188"/>
      <c r="X163" s="42"/>
      <c r="AD163" s="11"/>
      <c r="AX163" s="20"/>
      <c r="AY163" s="20"/>
    </row>
    <row r="164" spans="18:51">
      <c r="R164" s="187"/>
      <c r="S164" s="42"/>
      <c r="T164" s="42"/>
      <c r="U164" s="188"/>
      <c r="V164" s="42"/>
      <c r="W164" s="188"/>
      <c r="X164" s="42"/>
      <c r="AD164" s="11"/>
      <c r="AX164" s="20"/>
      <c r="AY164" s="20"/>
    </row>
    <row r="165" spans="18:51">
      <c r="R165" s="187"/>
      <c r="S165" s="42"/>
      <c r="T165" s="42"/>
      <c r="U165" s="188"/>
      <c r="V165" s="42"/>
      <c r="W165" s="188"/>
      <c r="X165" s="42"/>
      <c r="AD165" s="11"/>
      <c r="AX165" s="20"/>
      <c r="AY165" s="20"/>
    </row>
    <row r="166" spans="18:51">
      <c r="R166" s="187"/>
      <c r="S166" s="42"/>
      <c r="T166" s="42"/>
      <c r="U166" s="188"/>
      <c r="V166" s="42"/>
      <c r="W166" s="188"/>
      <c r="X166" s="42"/>
      <c r="AD166" s="11"/>
      <c r="AX166" s="20"/>
      <c r="AY166" s="20"/>
    </row>
    <row r="167" spans="18:51">
      <c r="R167" s="187"/>
      <c r="S167" s="42"/>
      <c r="T167" s="42"/>
      <c r="U167" s="188"/>
      <c r="V167" s="42"/>
      <c r="W167" s="188"/>
      <c r="X167" s="42"/>
      <c r="AD167" s="11"/>
      <c r="AX167" s="20"/>
      <c r="AY167" s="20"/>
    </row>
    <row r="168" spans="18:51">
      <c r="R168" s="187"/>
      <c r="S168" s="42"/>
      <c r="T168" s="42"/>
      <c r="U168" s="188"/>
      <c r="V168" s="42"/>
      <c r="W168" s="188"/>
      <c r="X168" s="42"/>
      <c r="AD168" s="11"/>
      <c r="AX168" s="20"/>
      <c r="AY168" s="20"/>
    </row>
    <row r="169" spans="18:51">
      <c r="R169" s="187"/>
      <c r="S169" s="42"/>
      <c r="T169" s="42"/>
      <c r="U169" s="188"/>
      <c r="V169" s="42"/>
      <c r="W169" s="188"/>
      <c r="X169" s="42"/>
      <c r="AD169" s="11"/>
      <c r="AX169" s="20"/>
      <c r="AY169" s="20"/>
    </row>
    <row r="170" spans="18:51">
      <c r="R170" s="187"/>
      <c r="S170" s="42"/>
      <c r="T170" s="42"/>
      <c r="U170" s="188"/>
      <c r="V170" s="42"/>
      <c r="W170" s="188"/>
      <c r="X170" s="42"/>
      <c r="AD170" s="11"/>
      <c r="AX170" s="20"/>
      <c r="AY170" s="20"/>
    </row>
    <row r="171" spans="18:51">
      <c r="R171" s="187"/>
      <c r="S171" s="42"/>
      <c r="T171" s="42"/>
      <c r="U171" s="188"/>
      <c r="V171" s="42"/>
      <c r="W171" s="188"/>
      <c r="X171" s="42"/>
      <c r="AD171" s="11"/>
      <c r="AX171" s="20"/>
      <c r="AY171" s="20"/>
    </row>
    <row r="172" spans="18:51">
      <c r="R172" s="187"/>
      <c r="S172" s="42"/>
      <c r="T172" s="42"/>
      <c r="U172" s="188"/>
      <c r="V172" s="42"/>
      <c r="W172" s="188"/>
      <c r="X172" s="42"/>
      <c r="AD172" s="11"/>
      <c r="AX172" s="20"/>
      <c r="AY172" s="20"/>
    </row>
    <row r="173" spans="18:51">
      <c r="R173" s="187"/>
      <c r="S173" s="42"/>
      <c r="T173" s="42"/>
      <c r="U173" s="188"/>
      <c r="V173" s="42"/>
      <c r="W173" s="188"/>
      <c r="X173" s="42"/>
      <c r="AD173" s="11"/>
      <c r="AX173" s="20"/>
      <c r="AY173" s="20"/>
    </row>
    <row r="174" spans="18:51">
      <c r="R174" s="187"/>
      <c r="S174" s="42"/>
      <c r="T174" s="42"/>
      <c r="U174" s="188"/>
      <c r="V174" s="42"/>
      <c r="W174" s="188"/>
      <c r="X174" s="42"/>
      <c r="AD174" s="11"/>
      <c r="AX174" s="20"/>
      <c r="AY174" s="20"/>
    </row>
    <row r="175" spans="18:51">
      <c r="R175" s="187"/>
      <c r="S175" s="42"/>
      <c r="T175" s="42"/>
      <c r="U175" s="188"/>
      <c r="V175" s="42"/>
      <c r="W175" s="188"/>
      <c r="X175" s="42"/>
      <c r="AD175" s="11"/>
      <c r="AX175" s="20"/>
      <c r="AY175" s="20"/>
    </row>
    <row r="176" spans="18:51">
      <c r="R176" s="187"/>
      <c r="S176" s="42"/>
      <c r="T176" s="42"/>
      <c r="U176" s="188"/>
      <c r="V176" s="42"/>
      <c r="W176" s="188"/>
      <c r="X176" s="42"/>
      <c r="AD176" s="11"/>
      <c r="AX176" s="20"/>
      <c r="AY176" s="20"/>
    </row>
    <row r="177" spans="18:51">
      <c r="R177" s="187"/>
      <c r="S177" s="42"/>
      <c r="T177" s="42"/>
      <c r="U177" s="188"/>
      <c r="V177" s="42"/>
      <c r="W177" s="188"/>
      <c r="X177" s="42"/>
      <c r="AD177" s="11"/>
      <c r="AX177" s="20"/>
      <c r="AY177" s="20"/>
    </row>
    <row r="178" spans="18:51">
      <c r="R178" s="187"/>
      <c r="S178" s="42"/>
      <c r="T178" s="42"/>
      <c r="U178" s="188"/>
      <c r="V178" s="42"/>
      <c r="W178" s="188"/>
      <c r="X178" s="42"/>
      <c r="AD178" s="11"/>
      <c r="AX178" s="20"/>
      <c r="AY178" s="20"/>
    </row>
    <row r="179" spans="18:51">
      <c r="R179" s="187"/>
      <c r="S179" s="42"/>
      <c r="T179" s="42"/>
      <c r="U179" s="188"/>
      <c r="V179" s="42"/>
      <c r="W179" s="188"/>
      <c r="X179" s="42"/>
      <c r="AD179" s="11"/>
      <c r="AX179" s="20"/>
      <c r="AY179" s="20"/>
    </row>
    <row r="180" spans="18:51">
      <c r="R180" s="187"/>
      <c r="S180" s="42"/>
      <c r="T180" s="42"/>
      <c r="U180" s="188"/>
      <c r="V180" s="42"/>
      <c r="W180" s="188"/>
      <c r="X180" s="42"/>
      <c r="AD180" s="11"/>
      <c r="AX180" s="20"/>
      <c r="AY180" s="20"/>
    </row>
    <row r="181" spans="18:51">
      <c r="R181" s="187"/>
      <c r="S181" s="42"/>
      <c r="T181" s="42"/>
      <c r="U181" s="188"/>
      <c r="V181" s="42"/>
      <c r="W181" s="188"/>
      <c r="X181" s="42"/>
      <c r="AD181" s="11"/>
      <c r="AX181" s="20"/>
      <c r="AY181" s="20"/>
    </row>
    <row r="182" spans="18:51">
      <c r="R182" s="187"/>
      <c r="S182" s="42"/>
      <c r="T182" s="42"/>
      <c r="U182" s="188"/>
      <c r="V182" s="42"/>
      <c r="W182" s="188"/>
      <c r="X182" s="42"/>
      <c r="AD182" s="11"/>
      <c r="AX182" s="20"/>
      <c r="AY182" s="20"/>
    </row>
    <row r="183" spans="18:51">
      <c r="R183" s="187"/>
      <c r="S183" s="42"/>
      <c r="T183" s="42"/>
      <c r="U183" s="188"/>
      <c r="V183" s="42"/>
      <c r="W183" s="188"/>
      <c r="X183" s="42"/>
      <c r="AD183" s="11"/>
      <c r="AX183" s="20"/>
      <c r="AY183" s="20"/>
    </row>
    <row r="184" spans="18:51">
      <c r="R184" s="187"/>
      <c r="S184" s="42"/>
      <c r="T184" s="42"/>
      <c r="U184" s="188"/>
      <c r="V184" s="42"/>
      <c r="W184" s="188"/>
      <c r="X184" s="42"/>
      <c r="AD184" s="11"/>
      <c r="AX184" s="20"/>
      <c r="AY184" s="20"/>
    </row>
    <row r="185" spans="18:51">
      <c r="R185" s="187"/>
      <c r="S185" s="42"/>
      <c r="T185" s="42"/>
      <c r="U185" s="188"/>
      <c r="V185" s="42"/>
      <c r="W185" s="188"/>
      <c r="X185" s="42"/>
      <c r="AD185" s="11"/>
      <c r="AX185" s="20"/>
      <c r="AY185" s="20"/>
    </row>
    <row r="186" spans="18:51">
      <c r="R186" s="187"/>
      <c r="S186" s="42"/>
      <c r="T186" s="42"/>
      <c r="U186" s="188"/>
      <c r="V186" s="42"/>
      <c r="W186" s="188"/>
      <c r="X186" s="42"/>
      <c r="AD186" s="11"/>
      <c r="AX186" s="20"/>
      <c r="AY186" s="20"/>
    </row>
    <row r="187" spans="18:51">
      <c r="R187" s="187"/>
      <c r="S187" s="42"/>
      <c r="T187" s="42"/>
      <c r="U187" s="188"/>
      <c r="V187" s="42"/>
      <c r="W187" s="188"/>
      <c r="X187" s="42"/>
      <c r="AD187" s="11"/>
      <c r="AX187" s="20"/>
      <c r="AY187" s="20"/>
    </row>
    <row r="188" spans="18:51">
      <c r="R188" s="187"/>
      <c r="S188" s="42"/>
      <c r="T188" s="42"/>
      <c r="U188" s="188"/>
      <c r="V188" s="42"/>
      <c r="W188" s="188"/>
      <c r="X188" s="42"/>
      <c r="AD188" s="11"/>
      <c r="AX188" s="20"/>
      <c r="AY188" s="20"/>
    </row>
    <row r="189" spans="18:51">
      <c r="R189" s="187"/>
      <c r="S189" s="42"/>
      <c r="T189" s="42"/>
      <c r="U189" s="188"/>
      <c r="V189" s="42"/>
      <c r="W189" s="188"/>
      <c r="X189" s="42"/>
      <c r="AD189" s="11"/>
      <c r="AX189" s="20"/>
      <c r="AY189" s="20"/>
    </row>
    <row r="190" spans="18:51">
      <c r="R190" s="187"/>
      <c r="S190" s="42"/>
      <c r="T190" s="42"/>
      <c r="U190" s="188"/>
      <c r="V190" s="42"/>
      <c r="W190" s="188"/>
      <c r="X190" s="42"/>
      <c r="AD190" s="11"/>
      <c r="AX190" s="20"/>
      <c r="AY190" s="20"/>
    </row>
    <row r="191" spans="18:51">
      <c r="R191" s="187"/>
      <c r="S191" s="42"/>
      <c r="T191" s="42"/>
      <c r="U191" s="188"/>
      <c r="V191" s="42"/>
      <c r="W191" s="188"/>
      <c r="X191" s="42"/>
      <c r="AD191" s="11"/>
      <c r="AX191" s="20"/>
      <c r="AY191" s="20"/>
    </row>
    <row r="192" spans="18:51">
      <c r="R192" s="187"/>
      <c r="S192" s="42"/>
      <c r="T192" s="42"/>
      <c r="U192" s="188"/>
      <c r="V192" s="42"/>
      <c r="W192" s="188"/>
      <c r="X192" s="42"/>
      <c r="AD192" s="11"/>
      <c r="AX192" s="20"/>
      <c r="AY192" s="20"/>
    </row>
    <row r="193" spans="18:51">
      <c r="R193" s="187"/>
      <c r="S193" s="42"/>
      <c r="T193" s="42"/>
      <c r="U193" s="188"/>
      <c r="V193" s="42"/>
      <c r="W193" s="188"/>
      <c r="X193" s="42"/>
      <c r="AD193" s="11"/>
      <c r="AX193" s="20"/>
      <c r="AY193" s="20"/>
    </row>
    <row r="194" spans="18:51">
      <c r="R194" s="187"/>
      <c r="S194" s="42"/>
      <c r="T194" s="42"/>
      <c r="U194" s="188"/>
      <c r="V194" s="42"/>
      <c r="W194" s="188"/>
      <c r="X194" s="42"/>
      <c r="AD194" s="11"/>
      <c r="AX194" s="20"/>
      <c r="AY194" s="20"/>
    </row>
    <row r="195" spans="18:51">
      <c r="R195" s="187"/>
      <c r="S195" s="42"/>
      <c r="T195" s="42"/>
      <c r="U195" s="188"/>
      <c r="V195" s="42"/>
      <c r="W195" s="188"/>
      <c r="X195" s="42"/>
      <c r="AD195" s="11"/>
      <c r="AX195" s="20"/>
      <c r="AY195" s="20"/>
    </row>
    <row r="196" spans="18:51">
      <c r="R196" s="187"/>
      <c r="S196" s="42"/>
      <c r="T196" s="42"/>
      <c r="U196" s="188"/>
      <c r="V196" s="42"/>
      <c r="W196" s="188"/>
      <c r="X196" s="42"/>
      <c r="AD196" s="11"/>
      <c r="AX196" s="20"/>
      <c r="AY196" s="20"/>
    </row>
    <row r="197" spans="18:51">
      <c r="R197" s="187"/>
      <c r="S197" s="42"/>
      <c r="T197" s="42"/>
      <c r="U197" s="188"/>
      <c r="V197" s="42"/>
      <c r="W197" s="188"/>
      <c r="X197" s="42"/>
      <c r="AD197" s="11"/>
      <c r="AX197" s="20"/>
      <c r="AY197" s="20"/>
    </row>
    <row r="198" spans="18:51">
      <c r="R198" s="187"/>
      <c r="S198" s="42"/>
      <c r="T198" s="42"/>
      <c r="U198" s="188"/>
      <c r="V198" s="42"/>
      <c r="W198" s="188"/>
      <c r="X198" s="42"/>
      <c r="AD198" s="11"/>
      <c r="AX198" s="20"/>
      <c r="AY198" s="20"/>
    </row>
    <row r="199" spans="18:51">
      <c r="R199" s="187"/>
      <c r="S199" s="42"/>
      <c r="T199" s="42"/>
      <c r="U199" s="188"/>
      <c r="V199" s="42"/>
      <c r="W199" s="188"/>
      <c r="X199" s="42"/>
      <c r="AD199" s="11"/>
      <c r="AX199" s="20"/>
      <c r="AY199" s="20"/>
    </row>
    <row r="200" spans="18:51">
      <c r="R200" s="187"/>
      <c r="S200" s="42"/>
      <c r="T200" s="42"/>
      <c r="U200" s="188"/>
      <c r="V200" s="42"/>
      <c r="W200" s="188"/>
      <c r="X200" s="42"/>
      <c r="AD200" s="11"/>
      <c r="AX200" s="20"/>
      <c r="AY200" s="20"/>
    </row>
    <row r="201" spans="18:51">
      <c r="R201" s="187"/>
      <c r="S201" s="42"/>
      <c r="T201" s="42"/>
      <c r="U201" s="188"/>
      <c r="V201" s="42"/>
      <c r="W201" s="188"/>
      <c r="X201" s="42"/>
      <c r="AD201" s="11"/>
      <c r="AX201" s="20"/>
      <c r="AY201" s="20"/>
    </row>
    <row r="202" spans="18:51">
      <c r="R202" s="187"/>
      <c r="S202" s="42"/>
      <c r="T202" s="42"/>
      <c r="U202" s="188"/>
      <c r="V202" s="42"/>
      <c r="W202" s="188"/>
      <c r="X202" s="42"/>
      <c r="AD202" s="11"/>
      <c r="AX202" s="20"/>
      <c r="AY202" s="20"/>
    </row>
    <row r="203" spans="18:51">
      <c r="R203" s="187"/>
      <c r="S203" s="42"/>
      <c r="T203" s="42"/>
      <c r="U203" s="188"/>
      <c r="V203" s="42"/>
      <c r="W203" s="188"/>
      <c r="X203" s="42"/>
      <c r="AD203" s="11"/>
      <c r="AX203" s="20"/>
      <c r="AY203" s="20"/>
    </row>
    <row r="204" spans="18:51">
      <c r="R204" s="187"/>
      <c r="S204" s="42"/>
      <c r="T204" s="42"/>
      <c r="U204" s="188"/>
      <c r="V204" s="42"/>
      <c r="W204" s="188"/>
      <c r="X204" s="42"/>
      <c r="AD204" s="11"/>
      <c r="AX204" s="20"/>
      <c r="AY204" s="20"/>
    </row>
    <row r="205" spans="18:51">
      <c r="R205" s="187"/>
      <c r="S205" s="42"/>
      <c r="T205" s="42"/>
      <c r="U205" s="188"/>
      <c r="V205" s="42"/>
      <c r="W205" s="188"/>
      <c r="X205" s="42"/>
      <c r="AD205" s="11"/>
      <c r="AX205" s="20"/>
      <c r="AY205" s="20"/>
    </row>
    <row r="206" spans="18:51">
      <c r="R206" s="187"/>
      <c r="S206" s="42"/>
      <c r="T206" s="42"/>
      <c r="U206" s="188"/>
      <c r="V206" s="42"/>
      <c r="W206" s="188"/>
      <c r="X206" s="42"/>
      <c r="AD206" s="11"/>
      <c r="AX206" s="20"/>
      <c r="AY206" s="20"/>
    </row>
    <row r="207" spans="18:51">
      <c r="R207" s="187"/>
      <c r="S207" s="42"/>
      <c r="T207" s="42"/>
      <c r="U207" s="188"/>
      <c r="V207" s="42"/>
      <c r="W207" s="188"/>
      <c r="X207" s="42"/>
      <c r="AD207" s="11"/>
      <c r="AX207" s="20"/>
      <c r="AY207" s="20"/>
    </row>
    <row r="208" spans="18:51">
      <c r="R208" s="187"/>
      <c r="S208" s="42"/>
      <c r="T208" s="42"/>
      <c r="U208" s="188"/>
      <c r="V208" s="42"/>
      <c r="W208" s="188"/>
      <c r="X208" s="42"/>
      <c r="AD208" s="11"/>
      <c r="AX208" s="20"/>
      <c r="AY208" s="20"/>
    </row>
    <row r="209" spans="18:51">
      <c r="R209" s="187"/>
      <c r="S209" s="42"/>
      <c r="T209" s="42"/>
      <c r="U209" s="188"/>
      <c r="V209" s="42"/>
      <c r="W209" s="188"/>
      <c r="X209" s="42"/>
      <c r="AD209" s="11"/>
      <c r="AX209" s="20"/>
      <c r="AY209" s="20"/>
    </row>
    <row r="210" spans="18:51">
      <c r="R210" s="187"/>
      <c r="S210" s="42"/>
      <c r="T210" s="42"/>
      <c r="U210" s="188"/>
      <c r="V210" s="42"/>
      <c r="W210" s="188"/>
      <c r="X210" s="42"/>
      <c r="AD210" s="11"/>
    </row>
    <row r="211" spans="18:51">
      <c r="R211" s="187"/>
      <c r="S211" s="42"/>
      <c r="T211" s="42"/>
      <c r="U211" s="188"/>
      <c r="V211" s="42"/>
      <c r="W211" s="188"/>
      <c r="X211" s="42"/>
      <c r="AD211" s="11"/>
    </row>
    <row r="212" spans="18:51">
      <c r="R212" s="187"/>
      <c r="S212" s="42"/>
      <c r="T212" s="42"/>
      <c r="U212" s="188"/>
      <c r="V212" s="42"/>
      <c r="W212" s="188"/>
      <c r="X212" s="42"/>
      <c r="AD212" s="11"/>
    </row>
    <row r="213" spans="18:51">
      <c r="R213" s="187"/>
      <c r="S213" s="42"/>
      <c r="T213" s="42"/>
      <c r="U213" s="188"/>
      <c r="V213" s="42"/>
      <c r="W213" s="188"/>
      <c r="X213" s="42"/>
      <c r="AD213" s="11"/>
    </row>
    <row r="214" spans="18:51">
      <c r="R214" s="187"/>
      <c r="S214" s="42"/>
      <c r="T214" s="42"/>
      <c r="U214" s="188"/>
      <c r="V214" s="42"/>
      <c r="W214" s="188"/>
      <c r="X214" s="42"/>
      <c r="AD214" s="11"/>
    </row>
    <row r="215" spans="18:51">
      <c r="R215" s="187"/>
      <c r="S215" s="42"/>
      <c r="T215" s="42"/>
      <c r="U215" s="188"/>
      <c r="V215" s="42"/>
      <c r="W215" s="188"/>
      <c r="X215" s="42"/>
      <c r="AD215" s="11"/>
    </row>
    <row r="216" spans="18:51">
      <c r="R216" s="187"/>
      <c r="S216" s="42"/>
      <c r="T216" s="42"/>
      <c r="U216" s="188"/>
      <c r="V216" s="42"/>
      <c r="W216" s="188"/>
      <c r="X216" s="42"/>
      <c r="AD216" s="11"/>
    </row>
    <row r="217" spans="18:51">
      <c r="R217" s="187"/>
      <c r="S217" s="42"/>
      <c r="T217" s="42"/>
      <c r="U217" s="188"/>
      <c r="V217" s="42"/>
      <c r="W217" s="188"/>
      <c r="X217" s="42"/>
      <c r="AD217" s="11"/>
    </row>
    <row r="218" spans="18:51">
      <c r="R218" s="187"/>
      <c r="S218" s="42"/>
      <c r="T218" s="42"/>
      <c r="U218" s="188"/>
      <c r="V218" s="42"/>
      <c r="W218" s="188"/>
      <c r="X218" s="42"/>
      <c r="AD218" s="11"/>
    </row>
    <row r="219" spans="18:51">
      <c r="R219" s="187"/>
      <c r="S219" s="42"/>
      <c r="T219" s="42"/>
      <c r="U219" s="188"/>
      <c r="V219" s="42"/>
      <c r="W219" s="188"/>
      <c r="X219" s="42"/>
      <c r="AD219" s="11"/>
    </row>
    <row r="220" spans="18:51">
      <c r="R220" s="187"/>
      <c r="S220" s="42"/>
      <c r="T220" s="42"/>
      <c r="U220" s="188"/>
      <c r="V220" s="42"/>
      <c r="W220" s="188"/>
      <c r="X220" s="42"/>
      <c r="AD220" s="11"/>
    </row>
    <row r="221" spans="18:51">
      <c r="R221" s="187"/>
      <c r="S221" s="42"/>
      <c r="T221" s="42"/>
      <c r="U221" s="188"/>
      <c r="V221" s="42"/>
      <c r="W221" s="188"/>
      <c r="X221" s="42"/>
      <c r="AD221" s="11"/>
    </row>
    <row r="222" spans="18:51">
      <c r="R222" s="187"/>
      <c r="S222" s="42"/>
      <c r="T222" s="42"/>
      <c r="U222" s="188"/>
      <c r="V222" s="42"/>
      <c r="W222" s="188"/>
      <c r="X222" s="42"/>
      <c r="AD222" s="11"/>
    </row>
    <row r="223" spans="18:51">
      <c r="R223" s="187"/>
      <c r="S223" s="42"/>
      <c r="T223" s="42"/>
      <c r="U223" s="188"/>
      <c r="V223" s="42"/>
      <c r="W223" s="188"/>
      <c r="X223" s="42"/>
      <c r="AD223" s="11"/>
    </row>
    <row r="224" spans="18:51">
      <c r="R224" s="187"/>
      <c r="S224" s="42"/>
      <c r="T224" s="42"/>
      <c r="U224" s="188"/>
      <c r="V224" s="42"/>
      <c r="W224" s="188"/>
      <c r="X224" s="42"/>
      <c r="AD224" s="11"/>
    </row>
    <row r="225" spans="18:30">
      <c r="R225" s="187"/>
      <c r="S225" s="42"/>
      <c r="T225" s="42"/>
      <c r="U225" s="188"/>
      <c r="V225" s="42"/>
      <c r="W225" s="188"/>
      <c r="X225" s="42"/>
      <c r="AD225" s="11"/>
    </row>
    <row r="226" spans="18:30">
      <c r="R226" s="187"/>
      <c r="S226" s="42"/>
      <c r="T226" s="42"/>
      <c r="U226" s="188"/>
      <c r="V226" s="42"/>
      <c r="W226" s="188"/>
      <c r="X226" s="42"/>
      <c r="AD226" s="11"/>
    </row>
    <row r="227" spans="18:30">
      <c r="R227" s="187"/>
      <c r="S227" s="42"/>
      <c r="T227" s="42"/>
      <c r="U227" s="188"/>
      <c r="V227" s="42"/>
      <c r="W227" s="188"/>
      <c r="X227" s="42"/>
      <c r="AD227" s="11"/>
    </row>
    <row r="228" spans="18:30">
      <c r="R228" s="187"/>
      <c r="S228" s="42"/>
      <c r="T228" s="42"/>
      <c r="U228" s="188"/>
      <c r="V228" s="42"/>
      <c r="W228" s="188"/>
      <c r="X228" s="42"/>
      <c r="AD228" s="11"/>
    </row>
    <row r="229" spans="18:30">
      <c r="R229" s="187"/>
      <c r="S229" s="42"/>
      <c r="T229" s="42"/>
      <c r="U229" s="188"/>
      <c r="V229" s="42"/>
      <c r="W229" s="188"/>
      <c r="X229" s="42"/>
      <c r="AD229" s="11"/>
    </row>
    <row r="230" spans="18:30">
      <c r="R230" s="187"/>
      <c r="S230" s="42"/>
      <c r="T230" s="42"/>
      <c r="U230" s="188"/>
      <c r="V230" s="42"/>
      <c r="W230" s="188"/>
      <c r="X230" s="42"/>
      <c r="AD230" s="11"/>
    </row>
    <row r="231" spans="18:30">
      <c r="R231" s="187"/>
      <c r="S231" s="42"/>
      <c r="T231" s="42"/>
      <c r="U231" s="188"/>
      <c r="V231" s="42"/>
      <c r="W231" s="188"/>
      <c r="X231" s="42"/>
      <c r="AD231" s="11"/>
    </row>
    <row r="232" spans="18:30">
      <c r="R232" s="187"/>
      <c r="S232" s="42"/>
      <c r="T232" s="42"/>
      <c r="U232" s="188"/>
      <c r="V232" s="42"/>
      <c r="W232" s="188"/>
      <c r="X232" s="42"/>
      <c r="AD232" s="11"/>
    </row>
    <row r="233" spans="18:30">
      <c r="R233" s="187"/>
      <c r="S233" s="42"/>
      <c r="T233" s="42"/>
      <c r="U233" s="188"/>
      <c r="V233" s="42"/>
      <c r="W233" s="188"/>
      <c r="X233" s="42"/>
      <c r="AD233" s="11"/>
    </row>
    <row r="234" spans="18:30">
      <c r="R234" s="187"/>
      <c r="S234" s="42"/>
      <c r="T234" s="42"/>
      <c r="U234" s="188"/>
      <c r="V234" s="42"/>
      <c r="W234" s="188"/>
      <c r="X234" s="42"/>
      <c r="AD234" s="11"/>
    </row>
    <row r="235" spans="18:30">
      <c r="R235" s="187"/>
      <c r="S235" s="42"/>
      <c r="T235" s="42"/>
      <c r="U235" s="188"/>
      <c r="V235" s="42"/>
      <c r="W235" s="188"/>
      <c r="X235" s="42"/>
      <c r="AD235" s="11"/>
    </row>
    <row r="236" spans="18:30">
      <c r="R236" s="187"/>
      <c r="S236" s="42"/>
      <c r="T236" s="42"/>
      <c r="U236" s="188"/>
      <c r="V236" s="42"/>
      <c r="W236" s="188"/>
      <c r="X236" s="42"/>
      <c r="AD236" s="11"/>
    </row>
    <row r="237" spans="18:30">
      <c r="R237" s="187"/>
      <c r="S237" s="42"/>
      <c r="T237" s="42"/>
      <c r="U237" s="188"/>
      <c r="V237" s="42"/>
      <c r="W237" s="188"/>
      <c r="X237" s="42"/>
      <c r="AD237" s="11"/>
    </row>
    <row r="238" spans="18:30">
      <c r="R238" s="187"/>
      <c r="S238" s="42"/>
      <c r="T238" s="42"/>
      <c r="U238" s="188"/>
      <c r="V238" s="42"/>
      <c r="W238" s="188"/>
      <c r="X238" s="42"/>
      <c r="AD238" s="11"/>
    </row>
    <row r="239" spans="18:30">
      <c r="R239" s="187"/>
      <c r="S239" s="42"/>
      <c r="T239" s="42"/>
      <c r="U239" s="188"/>
      <c r="V239" s="42"/>
      <c r="W239" s="188"/>
      <c r="X239" s="42"/>
      <c r="AD239" s="11"/>
    </row>
    <row r="240" spans="18:30">
      <c r="R240" s="187"/>
      <c r="S240" s="42"/>
      <c r="T240" s="42"/>
      <c r="U240" s="188"/>
      <c r="V240" s="42"/>
      <c r="W240" s="188"/>
      <c r="X240" s="42"/>
      <c r="AD240" s="11"/>
    </row>
    <row r="241" spans="18:30">
      <c r="R241" s="187"/>
      <c r="S241" s="42"/>
      <c r="T241" s="42"/>
      <c r="U241" s="188"/>
      <c r="V241" s="42"/>
      <c r="W241" s="188"/>
      <c r="X241" s="42"/>
      <c r="AD241" s="11"/>
    </row>
    <row r="242" spans="18:30">
      <c r="R242" s="187"/>
      <c r="S242" s="42"/>
      <c r="T242" s="42"/>
      <c r="U242" s="188"/>
      <c r="V242" s="42"/>
      <c r="W242" s="188"/>
      <c r="X242" s="42"/>
      <c r="AD242" s="11"/>
    </row>
    <row r="243" spans="18:30">
      <c r="R243" s="187"/>
      <c r="S243" s="42"/>
      <c r="T243" s="42"/>
      <c r="U243" s="188"/>
      <c r="V243" s="42"/>
      <c r="W243" s="188"/>
      <c r="X243" s="42"/>
      <c r="AD243" s="11"/>
    </row>
    <row r="244" spans="18:30">
      <c r="R244" s="187"/>
      <c r="S244" s="42"/>
      <c r="T244" s="42"/>
      <c r="U244" s="188"/>
      <c r="V244" s="42"/>
      <c r="W244" s="188"/>
      <c r="X244" s="42"/>
      <c r="AD244" s="11"/>
    </row>
    <row r="245" spans="18:30">
      <c r="R245" s="187"/>
      <c r="S245" s="42"/>
      <c r="T245" s="42"/>
      <c r="U245" s="188"/>
      <c r="V245" s="42"/>
      <c r="W245" s="188"/>
      <c r="X245" s="42"/>
      <c r="AD245" s="11"/>
    </row>
    <row r="246" spans="18:30">
      <c r="R246" s="187"/>
      <c r="S246" s="42"/>
      <c r="T246" s="42"/>
      <c r="U246" s="188"/>
      <c r="V246" s="42"/>
      <c r="W246" s="188"/>
      <c r="X246" s="42"/>
      <c r="AD246" s="11"/>
    </row>
    <row r="247" spans="18:30">
      <c r="R247" s="187"/>
      <c r="S247" s="42"/>
      <c r="T247" s="42"/>
      <c r="U247" s="188"/>
      <c r="V247" s="42"/>
      <c r="W247" s="188"/>
      <c r="X247" s="42"/>
      <c r="AD247" s="11"/>
    </row>
    <row r="248" spans="18:30">
      <c r="R248" s="187"/>
      <c r="S248" s="42"/>
      <c r="T248" s="42"/>
      <c r="U248" s="188"/>
      <c r="V248" s="42"/>
      <c r="W248" s="188"/>
      <c r="X248" s="42"/>
      <c r="AD248" s="11"/>
    </row>
    <row r="249" spans="18:30">
      <c r="R249" s="187"/>
      <c r="S249" s="42"/>
      <c r="T249" s="42"/>
      <c r="U249" s="188"/>
      <c r="V249" s="42"/>
      <c r="W249" s="188"/>
      <c r="X249" s="42"/>
      <c r="AD249" s="11"/>
    </row>
    <row r="250" spans="18:30">
      <c r="R250" s="187"/>
      <c r="S250" s="42"/>
      <c r="T250" s="42"/>
      <c r="U250" s="188"/>
      <c r="V250" s="42"/>
      <c r="W250" s="188"/>
      <c r="X250" s="42"/>
      <c r="AD250" s="11"/>
    </row>
    <row r="251" spans="18:30">
      <c r="R251" s="187"/>
      <c r="S251" s="42"/>
      <c r="T251" s="42"/>
      <c r="U251" s="188"/>
      <c r="V251" s="42"/>
      <c r="W251" s="188"/>
      <c r="X251" s="42"/>
      <c r="AD251" s="11"/>
    </row>
    <row r="252" spans="18:30">
      <c r="R252" s="187"/>
      <c r="S252" s="42"/>
      <c r="T252" s="42"/>
      <c r="U252" s="188"/>
      <c r="V252" s="42"/>
      <c r="W252" s="188"/>
      <c r="X252" s="42"/>
      <c r="AD252" s="11"/>
    </row>
    <row r="253" spans="18:30">
      <c r="R253" s="187"/>
      <c r="S253" s="42"/>
      <c r="T253" s="42"/>
      <c r="U253" s="188"/>
      <c r="V253" s="42"/>
      <c r="W253" s="188"/>
      <c r="X253" s="42"/>
      <c r="AD253" s="11"/>
    </row>
    <row r="254" spans="18:30">
      <c r="R254" s="187"/>
      <c r="S254" s="42"/>
      <c r="T254" s="42"/>
      <c r="U254" s="188"/>
      <c r="V254" s="42"/>
      <c r="W254" s="188"/>
      <c r="X254" s="42"/>
      <c r="AD254" s="11"/>
    </row>
    <row r="255" spans="18:30">
      <c r="R255" s="187"/>
      <c r="S255" s="42"/>
      <c r="T255" s="42"/>
      <c r="U255" s="188"/>
      <c r="V255" s="42"/>
      <c r="W255" s="188"/>
      <c r="X255" s="42"/>
      <c r="AD255" s="11"/>
    </row>
    <row r="256" spans="18:30">
      <c r="R256" s="187"/>
      <c r="S256" s="42"/>
      <c r="T256" s="42"/>
      <c r="U256" s="188"/>
      <c r="V256" s="42"/>
      <c r="W256" s="188"/>
      <c r="X256" s="42"/>
      <c r="AD256" s="11"/>
    </row>
    <row r="257" spans="18:30">
      <c r="R257" s="187"/>
      <c r="S257" s="42"/>
      <c r="T257" s="42"/>
      <c r="U257" s="188"/>
      <c r="V257" s="42"/>
      <c r="W257" s="188"/>
      <c r="X257" s="42"/>
      <c r="AD257" s="11"/>
    </row>
    <row r="258" spans="18:30">
      <c r="R258" s="187"/>
      <c r="S258" s="42"/>
      <c r="T258" s="42"/>
      <c r="U258" s="188"/>
      <c r="V258" s="42"/>
      <c r="W258" s="188"/>
      <c r="X258" s="42"/>
      <c r="AD258" s="11"/>
    </row>
    <row r="259" spans="18:30">
      <c r="R259" s="187"/>
      <c r="S259" s="42"/>
      <c r="T259" s="42"/>
      <c r="U259" s="188"/>
      <c r="V259" s="42"/>
      <c r="W259" s="188"/>
      <c r="X259" s="42"/>
      <c r="AD259" s="11"/>
    </row>
    <row r="260" spans="18:30">
      <c r="R260" s="187"/>
      <c r="S260" s="42"/>
      <c r="T260" s="42"/>
      <c r="U260" s="188"/>
      <c r="V260" s="42"/>
      <c r="W260" s="188"/>
      <c r="X260" s="42"/>
      <c r="AD260" s="11"/>
    </row>
    <row r="261" spans="18:30">
      <c r="R261" s="187"/>
      <c r="S261" s="42"/>
      <c r="T261" s="42"/>
      <c r="U261" s="188"/>
      <c r="V261" s="42"/>
      <c r="W261" s="188"/>
      <c r="X261" s="42"/>
      <c r="AD261" s="11"/>
    </row>
    <row r="262" spans="18:30">
      <c r="R262" s="187"/>
      <c r="S262" s="42"/>
      <c r="T262" s="42"/>
      <c r="U262" s="188"/>
      <c r="V262" s="42"/>
      <c r="W262" s="188"/>
      <c r="X262" s="42"/>
      <c r="AD262" s="11"/>
    </row>
    <row r="263" spans="18:30">
      <c r="R263" s="187"/>
      <c r="S263" s="42"/>
      <c r="T263" s="42"/>
      <c r="U263" s="188"/>
      <c r="V263" s="42"/>
      <c r="W263" s="188"/>
      <c r="X263" s="42"/>
      <c r="AD263" s="11"/>
    </row>
    <row r="264" spans="18:30">
      <c r="R264" s="187"/>
      <c r="S264" s="42"/>
      <c r="T264" s="42"/>
      <c r="U264" s="188"/>
      <c r="V264" s="42"/>
      <c r="W264" s="188"/>
      <c r="X264" s="42"/>
      <c r="AD264" s="11"/>
    </row>
    <row r="265" spans="18:30">
      <c r="R265" s="187"/>
      <c r="S265" s="42"/>
      <c r="T265" s="42"/>
      <c r="U265" s="188"/>
      <c r="V265" s="42"/>
      <c r="W265" s="188"/>
      <c r="X265" s="42"/>
      <c r="AD265" s="11"/>
    </row>
    <row r="266" spans="18:30">
      <c r="R266" s="187"/>
      <c r="S266" s="42"/>
      <c r="T266" s="42"/>
      <c r="U266" s="188"/>
      <c r="V266" s="42"/>
      <c r="W266" s="188"/>
      <c r="X266" s="42"/>
      <c r="AD266" s="11"/>
    </row>
    <row r="267" spans="18:30">
      <c r="R267" s="187"/>
      <c r="S267" s="42"/>
      <c r="T267" s="42"/>
      <c r="U267" s="188"/>
      <c r="V267" s="42"/>
      <c r="W267" s="188"/>
      <c r="X267" s="42"/>
      <c r="AD267" s="11"/>
    </row>
    <row r="268" spans="18:30">
      <c r="R268" s="187"/>
      <c r="S268" s="42"/>
      <c r="T268" s="42"/>
      <c r="U268" s="188"/>
      <c r="V268" s="42"/>
      <c r="W268" s="188"/>
      <c r="X268" s="42"/>
      <c r="AD268" s="11"/>
    </row>
    <row r="269" spans="18:30">
      <c r="R269" s="187"/>
      <c r="S269" s="42"/>
      <c r="T269" s="42"/>
      <c r="U269" s="188"/>
      <c r="V269" s="42"/>
      <c r="W269" s="188"/>
      <c r="X269" s="42"/>
      <c r="AD269" s="11"/>
    </row>
    <row r="270" spans="18:30">
      <c r="R270" s="187"/>
      <c r="S270" s="42"/>
      <c r="T270" s="42"/>
      <c r="U270" s="188"/>
      <c r="V270" s="42"/>
      <c r="W270" s="188"/>
      <c r="X270" s="42"/>
      <c r="AD270" s="11"/>
    </row>
    <row r="271" spans="18:30">
      <c r="R271" s="187"/>
      <c r="S271" s="42"/>
      <c r="T271" s="42"/>
      <c r="U271" s="188"/>
      <c r="V271" s="42"/>
      <c r="W271" s="188"/>
      <c r="X271" s="42"/>
      <c r="AD271" s="11"/>
    </row>
    <row r="272" spans="18:30">
      <c r="R272" s="187"/>
      <c r="S272" s="42"/>
      <c r="T272" s="42"/>
      <c r="U272" s="188"/>
      <c r="V272" s="42"/>
      <c r="W272" s="188"/>
      <c r="X272" s="42"/>
      <c r="AD272" s="11"/>
    </row>
    <row r="273" spans="18:30">
      <c r="R273" s="187"/>
      <c r="S273" s="42"/>
      <c r="T273" s="42"/>
      <c r="U273" s="188"/>
      <c r="V273" s="42"/>
      <c r="W273" s="188"/>
      <c r="X273" s="42"/>
      <c r="AD273" s="11"/>
    </row>
    <row r="274" spans="18:30">
      <c r="R274" s="187"/>
      <c r="S274" s="42"/>
      <c r="T274" s="42"/>
      <c r="U274" s="188"/>
      <c r="V274" s="42"/>
      <c r="W274" s="188"/>
      <c r="X274" s="42"/>
      <c r="AD274" s="11"/>
    </row>
    <row r="275" spans="18:30">
      <c r="R275" s="187"/>
      <c r="S275" s="42"/>
      <c r="T275" s="42"/>
      <c r="U275" s="188"/>
      <c r="V275" s="42"/>
      <c r="W275" s="188"/>
      <c r="X275" s="42"/>
      <c r="AD275" s="11"/>
    </row>
    <row r="276" spans="18:30">
      <c r="R276" s="187"/>
      <c r="S276" s="42"/>
      <c r="T276" s="42"/>
      <c r="U276" s="188"/>
      <c r="V276" s="42"/>
      <c r="W276" s="188"/>
      <c r="X276" s="42"/>
      <c r="AD276" s="11"/>
    </row>
    <row r="277" spans="18:30">
      <c r="R277" s="187"/>
      <c r="S277" s="42"/>
      <c r="T277" s="42"/>
      <c r="U277" s="188"/>
      <c r="V277" s="42"/>
      <c r="W277" s="188"/>
      <c r="X277" s="42"/>
      <c r="AD277" s="11"/>
    </row>
    <row r="278" spans="18:30">
      <c r="R278" s="187"/>
      <c r="S278" s="42"/>
      <c r="T278" s="42"/>
      <c r="U278" s="188"/>
      <c r="V278" s="42"/>
      <c r="W278" s="188"/>
      <c r="X278" s="42"/>
      <c r="AD278" s="11"/>
    </row>
    <row r="279" spans="18:30">
      <c r="R279" s="187"/>
      <c r="S279" s="42"/>
      <c r="T279" s="42"/>
      <c r="U279" s="188"/>
      <c r="V279" s="42"/>
      <c r="W279" s="188"/>
      <c r="X279" s="42"/>
      <c r="AD279" s="11"/>
    </row>
    <row r="280" spans="18:30">
      <c r="R280" s="187"/>
      <c r="S280" s="42"/>
      <c r="T280" s="42"/>
      <c r="U280" s="188"/>
      <c r="V280" s="42"/>
      <c r="W280" s="188"/>
      <c r="X280" s="42"/>
      <c r="AD280" s="11"/>
    </row>
    <row r="281" spans="18:30">
      <c r="R281" s="187"/>
      <c r="S281" s="42"/>
      <c r="T281" s="42"/>
      <c r="U281" s="188"/>
      <c r="V281" s="42"/>
      <c r="W281" s="188"/>
      <c r="X281" s="42"/>
      <c r="AD281" s="11"/>
    </row>
    <row r="282" spans="18:30">
      <c r="R282" s="187"/>
      <c r="S282" s="42"/>
      <c r="T282" s="42"/>
      <c r="U282" s="188"/>
      <c r="V282" s="42"/>
      <c r="W282" s="188"/>
      <c r="X282" s="42"/>
      <c r="AD282" s="11"/>
    </row>
    <row r="283" spans="18:30">
      <c r="R283" s="187"/>
      <c r="S283" s="42"/>
      <c r="T283" s="42"/>
      <c r="U283" s="188"/>
      <c r="V283" s="42"/>
      <c r="W283" s="188"/>
      <c r="X283" s="42"/>
      <c r="AD283" s="11"/>
    </row>
    <row r="284" spans="18:30">
      <c r="R284" s="187"/>
      <c r="S284" s="42"/>
      <c r="T284" s="42"/>
      <c r="U284" s="188"/>
      <c r="V284" s="42"/>
      <c r="W284" s="188"/>
      <c r="X284" s="42"/>
      <c r="AD284" s="11"/>
    </row>
    <row r="285" spans="18:30">
      <c r="R285" s="187"/>
      <c r="S285" s="42"/>
      <c r="T285" s="42"/>
      <c r="U285" s="188"/>
      <c r="V285" s="42"/>
      <c r="W285" s="188"/>
      <c r="X285" s="42"/>
      <c r="AD285" s="11"/>
    </row>
    <row r="286" spans="18:30">
      <c r="R286" s="187"/>
      <c r="S286" s="42"/>
      <c r="T286" s="42"/>
      <c r="U286" s="188"/>
      <c r="V286" s="42"/>
      <c r="W286" s="188"/>
      <c r="X286" s="42"/>
      <c r="AD286" s="11"/>
    </row>
    <row r="287" spans="18:30">
      <c r="R287" s="187"/>
      <c r="S287" s="42"/>
      <c r="T287" s="42"/>
      <c r="U287" s="188"/>
      <c r="V287" s="42"/>
      <c r="W287" s="188"/>
      <c r="X287" s="42"/>
      <c r="AD287" s="11"/>
    </row>
    <row r="288" spans="18:30">
      <c r="R288" s="187"/>
      <c r="S288" s="42"/>
      <c r="T288" s="42"/>
      <c r="U288" s="188"/>
      <c r="V288" s="42"/>
      <c r="W288" s="188"/>
      <c r="X288" s="42"/>
      <c r="AD288" s="11"/>
    </row>
    <row r="289" spans="18:30">
      <c r="R289" s="187"/>
      <c r="S289" s="42"/>
      <c r="T289" s="42"/>
      <c r="U289" s="188"/>
      <c r="V289" s="42"/>
      <c r="W289" s="188"/>
      <c r="X289" s="42"/>
      <c r="AD289" s="11"/>
    </row>
    <row r="290" spans="18:30">
      <c r="R290" s="187"/>
      <c r="S290" s="42"/>
      <c r="T290" s="42"/>
      <c r="U290" s="188"/>
      <c r="V290" s="42"/>
      <c r="W290" s="188"/>
      <c r="X290" s="42"/>
      <c r="AD290" s="11"/>
    </row>
    <row r="291" spans="18:30">
      <c r="R291" s="187"/>
      <c r="S291" s="42"/>
      <c r="T291" s="42"/>
      <c r="U291" s="188"/>
      <c r="V291" s="42"/>
      <c r="W291" s="188"/>
      <c r="X291" s="42"/>
      <c r="AD291" s="11"/>
    </row>
    <row r="292" spans="18:30">
      <c r="R292" s="187"/>
      <c r="S292" s="42"/>
      <c r="T292" s="42"/>
      <c r="U292" s="188"/>
      <c r="V292" s="42"/>
      <c r="W292" s="188"/>
      <c r="X292" s="42"/>
      <c r="AD292" s="11"/>
    </row>
    <row r="293" spans="18:30">
      <c r="R293" s="187"/>
      <c r="S293" s="42"/>
      <c r="T293" s="42"/>
      <c r="U293" s="188"/>
      <c r="V293" s="42"/>
      <c r="W293" s="188"/>
      <c r="X293" s="42"/>
      <c r="AD293" s="11"/>
    </row>
    <row r="294" spans="18:30">
      <c r="R294" s="187"/>
      <c r="S294" s="42"/>
      <c r="T294" s="42"/>
      <c r="U294" s="188"/>
      <c r="V294" s="42"/>
      <c r="W294" s="188"/>
      <c r="X294" s="42"/>
      <c r="AD294" s="11"/>
    </row>
    <row r="295" spans="18:30">
      <c r="R295" s="187"/>
      <c r="S295" s="42"/>
      <c r="T295" s="42"/>
      <c r="U295" s="188"/>
      <c r="V295" s="42"/>
      <c r="W295" s="188"/>
      <c r="X295" s="42"/>
      <c r="AD295" s="11"/>
    </row>
    <row r="296" spans="18:30">
      <c r="R296" s="187"/>
      <c r="S296" s="42"/>
      <c r="T296" s="42"/>
      <c r="U296" s="188"/>
      <c r="V296" s="42"/>
      <c r="W296" s="188"/>
      <c r="X296" s="42"/>
      <c r="AD296" s="11"/>
    </row>
    <row r="297" spans="18:30">
      <c r="R297" s="187"/>
      <c r="S297" s="42"/>
      <c r="T297" s="42"/>
      <c r="U297" s="188"/>
      <c r="V297" s="42"/>
      <c r="W297" s="188"/>
      <c r="X297" s="42"/>
      <c r="AD297" s="11"/>
    </row>
    <row r="298" spans="18:30">
      <c r="R298" s="187"/>
      <c r="S298" s="42"/>
      <c r="T298" s="42"/>
      <c r="U298" s="188"/>
      <c r="V298" s="42"/>
      <c r="W298" s="188"/>
      <c r="X298" s="42"/>
      <c r="AD298" s="11"/>
    </row>
    <row r="299" spans="18:30">
      <c r="R299" s="187"/>
      <c r="S299" s="42"/>
      <c r="T299" s="42"/>
      <c r="U299" s="188"/>
      <c r="V299" s="42"/>
      <c r="W299" s="188"/>
      <c r="X299" s="42"/>
      <c r="AD299" s="11"/>
    </row>
    <row r="300" spans="18:30">
      <c r="R300" s="187"/>
      <c r="S300" s="42"/>
      <c r="T300" s="42"/>
      <c r="U300" s="188"/>
      <c r="V300" s="42"/>
      <c r="W300" s="188"/>
      <c r="X300" s="42"/>
      <c r="AD300" s="11"/>
    </row>
    <row r="301" spans="18:30">
      <c r="R301" s="187"/>
      <c r="S301" s="42"/>
      <c r="T301" s="42"/>
      <c r="U301" s="188"/>
      <c r="V301" s="42"/>
      <c r="W301" s="188"/>
      <c r="X301" s="42"/>
      <c r="AD301" s="11"/>
    </row>
    <row r="302" spans="18:30">
      <c r="R302" s="187"/>
      <c r="S302" s="42"/>
      <c r="T302" s="42"/>
      <c r="U302" s="188"/>
      <c r="V302" s="42"/>
      <c r="W302" s="188"/>
      <c r="X302" s="42"/>
      <c r="AD302" s="11"/>
    </row>
    <row r="303" spans="18:30">
      <c r="R303" s="187"/>
      <c r="S303" s="42"/>
      <c r="T303" s="42"/>
      <c r="U303" s="188"/>
      <c r="V303" s="42"/>
      <c r="W303" s="188"/>
      <c r="X303" s="42"/>
      <c r="AD303" s="11"/>
    </row>
    <row r="304" spans="18:30">
      <c r="R304" s="187"/>
      <c r="S304" s="42"/>
      <c r="T304" s="42"/>
      <c r="U304" s="188"/>
      <c r="V304" s="42"/>
      <c r="W304" s="188"/>
      <c r="X304" s="42"/>
      <c r="AD304" s="11"/>
    </row>
    <row r="305" spans="18:30">
      <c r="R305" s="187"/>
      <c r="S305" s="42"/>
      <c r="T305" s="42"/>
      <c r="U305" s="188"/>
      <c r="V305" s="42"/>
      <c r="W305" s="188"/>
      <c r="X305" s="42"/>
      <c r="AD305" s="11"/>
    </row>
    <row r="306" spans="18:30">
      <c r="R306" s="187"/>
      <c r="S306" s="42"/>
      <c r="T306" s="42"/>
      <c r="U306" s="188"/>
      <c r="V306" s="42"/>
      <c r="W306" s="188"/>
      <c r="X306" s="42"/>
      <c r="AD306" s="11"/>
    </row>
    <row r="307" spans="18:30">
      <c r="R307" s="187"/>
      <c r="S307" s="42"/>
      <c r="T307" s="42"/>
      <c r="U307" s="188"/>
      <c r="V307" s="42"/>
      <c r="W307" s="188"/>
      <c r="X307" s="42"/>
      <c r="AD307" s="11"/>
    </row>
    <row r="308" spans="18:30">
      <c r="R308" s="187"/>
      <c r="S308" s="42"/>
      <c r="T308" s="42"/>
      <c r="U308" s="188"/>
      <c r="V308" s="42"/>
      <c r="W308" s="188"/>
      <c r="X308" s="42"/>
      <c r="AD308" s="11"/>
    </row>
    <row r="309" spans="18:30">
      <c r="R309" s="187"/>
      <c r="S309" s="42"/>
      <c r="T309" s="42"/>
      <c r="U309" s="188"/>
      <c r="V309" s="42"/>
      <c r="W309" s="188"/>
      <c r="X309" s="42"/>
      <c r="AD309" s="11"/>
    </row>
    <row r="310" spans="18:30">
      <c r="R310" s="187"/>
      <c r="S310" s="42"/>
      <c r="T310" s="42"/>
      <c r="U310" s="188"/>
      <c r="V310" s="42"/>
      <c r="W310" s="188"/>
      <c r="X310" s="42"/>
      <c r="AD310" s="11"/>
    </row>
    <row r="311" spans="18:30">
      <c r="R311" s="187"/>
      <c r="S311" s="42"/>
      <c r="T311" s="42"/>
      <c r="U311" s="188"/>
      <c r="V311" s="42"/>
      <c r="W311" s="188"/>
      <c r="X311" s="42"/>
      <c r="AD311" s="11"/>
    </row>
    <row r="312" spans="18:30">
      <c r="R312" s="187"/>
      <c r="S312" s="42"/>
      <c r="T312" s="42"/>
      <c r="U312" s="188"/>
      <c r="V312" s="42"/>
      <c r="W312" s="188"/>
      <c r="X312" s="42"/>
      <c r="AD312" s="11"/>
    </row>
    <row r="313" spans="18:30">
      <c r="R313" s="187"/>
      <c r="S313" s="42"/>
      <c r="T313" s="42"/>
      <c r="U313" s="188"/>
      <c r="V313" s="42"/>
      <c r="W313" s="188"/>
      <c r="X313" s="42"/>
      <c r="AD313" s="11"/>
    </row>
    <row r="314" spans="18:30">
      <c r="R314" s="187"/>
      <c r="S314" s="42"/>
      <c r="T314" s="42"/>
      <c r="U314" s="188"/>
      <c r="V314" s="42"/>
      <c r="W314" s="188"/>
      <c r="X314" s="42"/>
      <c r="AD314" s="11"/>
    </row>
    <row r="315" spans="18:30">
      <c r="R315" s="187"/>
      <c r="S315" s="42"/>
      <c r="T315" s="42"/>
      <c r="U315" s="188"/>
      <c r="V315" s="42"/>
      <c r="W315" s="188"/>
      <c r="X315" s="42"/>
      <c r="AD315" s="11"/>
    </row>
    <row r="316" spans="18:30">
      <c r="R316" s="187"/>
      <c r="S316" s="42"/>
      <c r="T316" s="42"/>
      <c r="U316" s="188"/>
      <c r="V316" s="42"/>
      <c r="W316" s="188"/>
      <c r="X316" s="42"/>
      <c r="AD316" s="11"/>
    </row>
    <row r="317" spans="18:30">
      <c r="R317" s="187"/>
      <c r="S317" s="42"/>
      <c r="T317" s="42"/>
      <c r="U317" s="188"/>
      <c r="V317" s="42"/>
      <c r="W317" s="188"/>
      <c r="X317" s="42"/>
      <c r="AD317" s="11"/>
    </row>
    <row r="318" spans="18:30">
      <c r="R318" s="187"/>
      <c r="S318" s="42"/>
      <c r="T318" s="42"/>
      <c r="U318" s="188"/>
      <c r="V318" s="42"/>
      <c r="W318" s="188"/>
      <c r="X318" s="42"/>
      <c r="AD318" s="11"/>
    </row>
    <row r="319" spans="18:30">
      <c r="R319" s="187"/>
      <c r="S319" s="42"/>
      <c r="T319" s="42"/>
      <c r="U319" s="188"/>
      <c r="V319" s="42"/>
      <c r="W319" s="188"/>
      <c r="X319" s="42"/>
      <c r="AD319" s="11"/>
    </row>
    <row r="320" spans="18:30">
      <c r="R320" s="187"/>
      <c r="S320" s="42"/>
      <c r="T320" s="42"/>
      <c r="U320" s="188"/>
      <c r="V320" s="42"/>
      <c r="W320" s="188"/>
      <c r="X320" s="42"/>
      <c r="AD320" s="11"/>
    </row>
    <row r="321" spans="18:30">
      <c r="R321" s="187"/>
      <c r="S321" s="42"/>
      <c r="T321" s="42"/>
      <c r="U321" s="188"/>
      <c r="V321" s="42"/>
      <c r="W321" s="188"/>
      <c r="X321" s="42"/>
      <c r="AD321" s="11"/>
    </row>
    <row r="322" spans="18:30">
      <c r="R322" s="187"/>
      <c r="S322" s="42"/>
      <c r="T322" s="42"/>
      <c r="U322" s="188"/>
      <c r="V322" s="42"/>
      <c r="W322" s="188"/>
      <c r="X322" s="42"/>
      <c r="AD322" s="11"/>
    </row>
    <row r="323" spans="18:30">
      <c r="R323" s="187"/>
      <c r="S323" s="42"/>
      <c r="T323" s="42"/>
      <c r="U323" s="188"/>
      <c r="V323" s="42"/>
      <c r="W323" s="188"/>
      <c r="X323" s="42"/>
      <c r="AD323" s="11"/>
    </row>
    <row r="324" spans="18:30">
      <c r="R324" s="187"/>
      <c r="S324" s="42"/>
      <c r="T324" s="42"/>
      <c r="U324" s="188"/>
      <c r="V324" s="42"/>
      <c r="W324" s="188"/>
      <c r="X324" s="42"/>
      <c r="AD324" s="11"/>
    </row>
    <row r="325" spans="18:30">
      <c r="R325" s="187"/>
      <c r="S325" s="42"/>
      <c r="T325" s="42"/>
      <c r="U325" s="188"/>
      <c r="V325" s="42"/>
      <c r="W325" s="188"/>
      <c r="X325" s="42"/>
      <c r="AD325" s="11"/>
    </row>
    <row r="326" spans="18:30">
      <c r="R326" s="187"/>
      <c r="S326" s="42"/>
      <c r="T326" s="42"/>
      <c r="U326" s="188"/>
      <c r="V326" s="42"/>
      <c r="W326" s="188"/>
      <c r="X326" s="42"/>
      <c r="AD326" s="11"/>
    </row>
    <row r="327" spans="18:30">
      <c r="R327" s="187"/>
      <c r="S327" s="42"/>
      <c r="T327" s="42"/>
      <c r="U327" s="188"/>
      <c r="V327" s="42"/>
      <c r="W327" s="188"/>
      <c r="X327" s="42"/>
      <c r="AD327" s="11"/>
    </row>
    <row r="328" spans="18:30">
      <c r="R328" s="187"/>
      <c r="S328" s="42"/>
      <c r="T328" s="42"/>
      <c r="U328" s="188"/>
      <c r="V328" s="42"/>
      <c r="W328" s="188"/>
      <c r="X328" s="42"/>
      <c r="AD328" s="11"/>
    </row>
    <row r="329" spans="18:30">
      <c r="R329" s="187"/>
      <c r="S329" s="42"/>
      <c r="T329" s="42"/>
      <c r="U329" s="188"/>
      <c r="V329" s="42"/>
      <c r="W329" s="188"/>
      <c r="X329" s="42"/>
      <c r="AD329" s="11"/>
    </row>
    <row r="330" spans="18:30">
      <c r="R330" s="187"/>
      <c r="S330" s="42"/>
      <c r="T330" s="42"/>
      <c r="U330" s="188"/>
      <c r="V330" s="42"/>
      <c r="W330" s="188"/>
      <c r="X330" s="42"/>
      <c r="AD330" s="11"/>
    </row>
    <row r="331" spans="18:30">
      <c r="R331" s="187"/>
      <c r="S331" s="42"/>
      <c r="T331" s="42"/>
      <c r="U331" s="188"/>
      <c r="V331" s="42"/>
      <c r="W331" s="188"/>
      <c r="X331" s="42"/>
      <c r="AD331" s="11"/>
    </row>
    <row r="332" spans="18:30">
      <c r="R332" s="187"/>
      <c r="S332" s="42"/>
      <c r="T332" s="42"/>
      <c r="U332" s="188"/>
      <c r="V332" s="42"/>
      <c r="W332" s="188"/>
      <c r="X332" s="42"/>
      <c r="AD332" s="11"/>
    </row>
    <row r="333" spans="18:30">
      <c r="R333" s="187"/>
      <c r="S333" s="42"/>
      <c r="T333" s="42"/>
      <c r="U333" s="188"/>
      <c r="V333" s="42"/>
      <c r="W333" s="188"/>
      <c r="X333" s="42"/>
      <c r="AD333" s="11"/>
    </row>
    <row r="334" spans="18:30">
      <c r="R334" s="187"/>
      <c r="S334" s="42"/>
      <c r="T334" s="42"/>
      <c r="U334" s="188"/>
      <c r="V334" s="42"/>
      <c r="W334" s="188"/>
      <c r="X334" s="42"/>
      <c r="AD334" s="11"/>
    </row>
    <row r="335" spans="18:30">
      <c r="R335" s="187"/>
      <c r="S335" s="42"/>
      <c r="T335" s="42"/>
      <c r="U335" s="188"/>
      <c r="V335" s="42"/>
      <c r="W335" s="188"/>
      <c r="X335" s="42"/>
      <c r="AD335" s="11"/>
    </row>
    <row r="336" spans="18:30">
      <c r="R336" s="187"/>
      <c r="S336" s="42"/>
      <c r="T336" s="42"/>
      <c r="U336" s="188"/>
      <c r="V336" s="42"/>
      <c r="W336" s="188"/>
      <c r="X336" s="42"/>
      <c r="AD336" s="11"/>
    </row>
    <row r="337" spans="18:30">
      <c r="R337" s="187"/>
      <c r="S337" s="42"/>
      <c r="T337" s="42"/>
      <c r="U337" s="188"/>
      <c r="V337" s="42"/>
      <c r="W337" s="188"/>
      <c r="X337" s="42"/>
      <c r="AD337" s="11"/>
    </row>
    <row r="338" spans="18:30">
      <c r="R338" s="187"/>
      <c r="S338" s="42"/>
      <c r="T338" s="42"/>
      <c r="U338" s="188"/>
      <c r="V338" s="42"/>
      <c r="W338" s="188"/>
      <c r="X338" s="42"/>
      <c r="AD338" s="11"/>
    </row>
    <row r="339" spans="18:30">
      <c r="R339" s="187"/>
      <c r="S339" s="42"/>
      <c r="T339" s="42"/>
      <c r="U339" s="188"/>
      <c r="V339" s="42"/>
      <c r="W339" s="188"/>
      <c r="X339" s="42"/>
      <c r="AD339" s="11"/>
    </row>
    <row r="340" spans="18:30">
      <c r="R340" s="187"/>
      <c r="S340" s="42"/>
      <c r="T340" s="42"/>
      <c r="U340" s="188"/>
      <c r="V340" s="42"/>
      <c r="W340" s="188"/>
      <c r="X340" s="42"/>
      <c r="AD340" s="11"/>
    </row>
    <row r="341" spans="18:30">
      <c r="R341" s="187"/>
      <c r="S341" s="42"/>
      <c r="T341" s="42"/>
      <c r="U341" s="188"/>
      <c r="V341" s="42"/>
      <c r="W341" s="188"/>
      <c r="X341" s="42"/>
      <c r="AD341" s="11"/>
    </row>
    <row r="342" spans="18:30">
      <c r="R342" s="187"/>
      <c r="S342" s="42"/>
      <c r="T342" s="42"/>
      <c r="U342" s="188"/>
      <c r="V342" s="42"/>
      <c r="W342" s="188"/>
      <c r="X342" s="42"/>
      <c r="AD342" s="11"/>
    </row>
    <row r="343" spans="18:30">
      <c r="R343" s="187"/>
      <c r="S343" s="42"/>
      <c r="T343" s="42"/>
      <c r="U343" s="188"/>
      <c r="V343" s="42"/>
      <c r="W343" s="188"/>
      <c r="X343" s="42"/>
      <c r="AD343" s="11"/>
    </row>
    <row r="344" spans="18:30">
      <c r="R344" s="187"/>
      <c r="S344" s="42"/>
      <c r="T344" s="42"/>
      <c r="U344" s="188"/>
      <c r="V344" s="42"/>
      <c r="W344" s="188"/>
      <c r="X344" s="42"/>
      <c r="AD344" s="11"/>
    </row>
    <row r="345" spans="18:30">
      <c r="R345" s="187"/>
      <c r="S345" s="42"/>
      <c r="T345" s="42"/>
      <c r="U345" s="188"/>
      <c r="V345" s="42"/>
      <c r="W345" s="188"/>
      <c r="X345" s="42"/>
      <c r="AD345" s="11"/>
    </row>
    <row r="346" spans="18:30">
      <c r="R346" s="187"/>
      <c r="S346" s="42"/>
      <c r="T346" s="42"/>
      <c r="U346" s="188"/>
      <c r="V346" s="42"/>
      <c r="W346" s="188"/>
      <c r="X346" s="42"/>
      <c r="AD346" s="11"/>
    </row>
    <row r="347" spans="18:30">
      <c r="R347" s="187"/>
      <c r="S347" s="42"/>
      <c r="T347" s="42"/>
      <c r="U347" s="188"/>
      <c r="V347" s="42"/>
      <c r="W347" s="188"/>
      <c r="X347" s="42"/>
      <c r="AD347" s="11"/>
    </row>
    <row r="348" spans="18:30">
      <c r="R348" s="187"/>
      <c r="S348" s="42"/>
      <c r="T348" s="42"/>
      <c r="U348" s="188"/>
      <c r="V348" s="42"/>
      <c r="W348" s="188"/>
      <c r="X348" s="42"/>
      <c r="AD348" s="11"/>
    </row>
    <row r="349" spans="18:30">
      <c r="R349" s="187"/>
      <c r="S349" s="42"/>
      <c r="T349" s="42"/>
      <c r="U349" s="188"/>
      <c r="V349" s="42"/>
      <c r="W349" s="188"/>
      <c r="X349" s="42"/>
      <c r="AD349" s="11"/>
    </row>
    <row r="350" spans="18:30">
      <c r="R350" s="187"/>
      <c r="S350" s="42"/>
      <c r="T350" s="42"/>
      <c r="U350" s="188"/>
      <c r="V350" s="42"/>
      <c r="W350" s="188"/>
      <c r="X350" s="42"/>
      <c r="AD350" s="11"/>
    </row>
    <row r="351" spans="18:30">
      <c r="R351" s="187"/>
      <c r="S351" s="42"/>
      <c r="T351" s="42"/>
      <c r="U351" s="188"/>
      <c r="V351" s="42"/>
      <c r="W351" s="188"/>
      <c r="X351" s="42"/>
      <c r="AD351" s="11"/>
    </row>
    <row r="352" spans="18:30">
      <c r="R352" s="187"/>
      <c r="S352" s="42"/>
      <c r="T352" s="42"/>
      <c r="U352" s="188"/>
      <c r="V352" s="42"/>
      <c r="W352" s="188"/>
      <c r="X352" s="42"/>
      <c r="AD352" s="11"/>
    </row>
    <row r="353" spans="18:30">
      <c r="R353" s="187"/>
      <c r="S353" s="42"/>
      <c r="T353" s="42"/>
      <c r="U353" s="188"/>
      <c r="V353" s="42"/>
      <c r="W353" s="188"/>
      <c r="X353" s="42"/>
      <c r="AD353" s="11"/>
    </row>
    <row r="354" spans="18:30">
      <c r="R354" s="187"/>
      <c r="S354" s="42"/>
      <c r="T354" s="42"/>
      <c r="U354" s="188"/>
      <c r="V354" s="42"/>
      <c r="W354" s="188"/>
      <c r="X354" s="42"/>
      <c r="AD354" s="11"/>
    </row>
    <row r="355" spans="18:30">
      <c r="R355" s="187"/>
      <c r="S355" s="42"/>
      <c r="T355" s="42"/>
      <c r="U355" s="188"/>
      <c r="V355" s="42"/>
      <c r="W355" s="188"/>
      <c r="X355" s="42"/>
      <c r="AD355" s="11"/>
    </row>
    <row r="356" spans="18:30">
      <c r="R356" s="187"/>
      <c r="S356" s="42"/>
      <c r="T356" s="42"/>
      <c r="U356" s="188"/>
      <c r="V356" s="42"/>
      <c r="W356" s="188"/>
      <c r="X356" s="42"/>
      <c r="AD356" s="11"/>
    </row>
    <row r="357" spans="18:30">
      <c r="R357" s="187"/>
      <c r="S357" s="42"/>
      <c r="T357" s="42"/>
      <c r="U357" s="188"/>
      <c r="V357" s="42"/>
      <c r="W357" s="188"/>
      <c r="X357" s="42"/>
      <c r="AD357" s="11"/>
    </row>
    <row r="358" spans="18:30">
      <c r="R358" s="187"/>
      <c r="S358" s="42"/>
      <c r="T358" s="42"/>
      <c r="U358" s="188"/>
      <c r="V358" s="42"/>
      <c r="W358" s="188"/>
      <c r="X358" s="42"/>
      <c r="AD358" s="11"/>
    </row>
    <row r="359" spans="18:30">
      <c r="R359" s="187"/>
      <c r="S359" s="42"/>
      <c r="T359" s="42"/>
      <c r="U359" s="188"/>
      <c r="V359" s="42"/>
      <c r="W359" s="188"/>
      <c r="X359" s="42"/>
      <c r="AD359" s="11"/>
    </row>
    <row r="360" spans="18:30">
      <c r="R360" s="187"/>
      <c r="S360" s="42"/>
      <c r="T360" s="42"/>
      <c r="U360" s="188"/>
      <c r="V360" s="42"/>
      <c r="W360" s="188"/>
      <c r="X360" s="42"/>
      <c r="AD360" s="11"/>
    </row>
    <row r="361" spans="18:30">
      <c r="R361" s="187"/>
      <c r="S361" s="42"/>
      <c r="T361" s="42"/>
      <c r="U361" s="188"/>
      <c r="V361" s="42"/>
      <c r="W361" s="188"/>
      <c r="X361" s="42"/>
      <c r="AD361" s="11"/>
    </row>
    <row r="362" spans="18:30">
      <c r="R362" s="187"/>
      <c r="S362" s="42"/>
      <c r="T362" s="42"/>
      <c r="U362" s="188"/>
      <c r="V362" s="42"/>
      <c r="W362" s="188"/>
      <c r="X362" s="42"/>
      <c r="AD362" s="11"/>
    </row>
    <row r="363" spans="18:30">
      <c r="R363" s="187"/>
      <c r="S363" s="42"/>
      <c r="T363" s="42"/>
      <c r="U363" s="188"/>
      <c r="V363" s="42"/>
      <c r="W363" s="188"/>
      <c r="X363" s="42"/>
      <c r="AD363" s="11"/>
    </row>
    <row r="364" spans="18:30">
      <c r="R364" s="187"/>
      <c r="S364" s="42"/>
      <c r="T364" s="42"/>
      <c r="U364" s="188"/>
      <c r="V364" s="42"/>
      <c r="W364" s="188"/>
      <c r="X364" s="42"/>
      <c r="AD364" s="11"/>
    </row>
    <row r="365" spans="18:30">
      <c r="R365" s="187"/>
      <c r="S365" s="42"/>
      <c r="T365" s="42"/>
      <c r="U365" s="188"/>
      <c r="V365" s="42"/>
      <c r="W365" s="188"/>
      <c r="X365" s="42"/>
      <c r="AD365" s="11"/>
    </row>
    <row r="366" spans="18:30">
      <c r="R366" s="187"/>
      <c r="S366" s="42"/>
      <c r="T366" s="42"/>
      <c r="U366" s="188"/>
      <c r="V366" s="42"/>
      <c r="W366" s="188"/>
      <c r="X366" s="42"/>
      <c r="AD366" s="11"/>
    </row>
    <row r="367" spans="18:30">
      <c r="R367" s="187"/>
      <c r="S367" s="42"/>
      <c r="T367" s="42"/>
      <c r="U367" s="188"/>
      <c r="V367" s="42"/>
      <c r="W367" s="188"/>
      <c r="X367" s="42"/>
      <c r="AD367" s="11"/>
    </row>
    <row r="368" spans="18:30">
      <c r="R368" s="187"/>
      <c r="S368" s="42"/>
      <c r="T368" s="42"/>
      <c r="U368" s="188"/>
      <c r="V368" s="42"/>
      <c r="W368" s="188"/>
      <c r="X368" s="42"/>
      <c r="AD368" s="11"/>
    </row>
    <row r="369" spans="18:30">
      <c r="R369" s="187"/>
      <c r="S369" s="42"/>
      <c r="T369" s="42"/>
      <c r="U369" s="188"/>
      <c r="V369" s="42"/>
      <c r="W369" s="188"/>
      <c r="X369" s="42"/>
      <c r="AD369" s="11"/>
    </row>
    <row r="370" spans="18:30">
      <c r="R370" s="187"/>
      <c r="S370" s="42"/>
      <c r="T370" s="42"/>
      <c r="U370" s="188"/>
      <c r="V370" s="42"/>
      <c r="W370" s="188"/>
      <c r="X370" s="42"/>
      <c r="AD370" s="11"/>
    </row>
    <row r="371" spans="18:30">
      <c r="R371" s="187"/>
      <c r="S371" s="42"/>
      <c r="T371" s="42"/>
      <c r="U371" s="188"/>
      <c r="V371" s="42"/>
      <c r="W371" s="188"/>
      <c r="X371" s="42"/>
      <c r="AD371" s="11"/>
    </row>
    <row r="372" spans="18:30">
      <c r="R372" s="187"/>
      <c r="S372" s="42"/>
      <c r="T372" s="42"/>
      <c r="U372" s="188"/>
      <c r="V372" s="42"/>
      <c r="W372" s="188"/>
      <c r="X372" s="42"/>
      <c r="AD372" s="11"/>
    </row>
    <row r="373" spans="18:30">
      <c r="R373" s="187"/>
      <c r="S373" s="42"/>
      <c r="T373" s="42"/>
      <c r="U373" s="188"/>
      <c r="V373" s="42"/>
      <c r="W373" s="188"/>
      <c r="X373" s="42"/>
      <c r="AD373" s="11"/>
    </row>
    <row r="374" spans="18:30">
      <c r="R374" s="187"/>
      <c r="S374" s="42"/>
      <c r="T374" s="42"/>
      <c r="U374" s="188"/>
      <c r="V374" s="42"/>
      <c r="W374" s="188"/>
      <c r="X374" s="42"/>
      <c r="AD374" s="11"/>
    </row>
    <row r="375" spans="18:30">
      <c r="R375" s="187"/>
      <c r="S375" s="42"/>
      <c r="T375" s="42"/>
      <c r="U375" s="188"/>
      <c r="V375" s="42"/>
      <c r="W375" s="188"/>
      <c r="X375" s="42"/>
      <c r="AD375" s="11"/>
    </row>
    <row r="376" spans="18:30">
      <c r="R376" s="187"/>
      <c r="S376" s="42"/>
      <c r="T376" s="42"/>
      <c r="U376" s="188"/>
      <c r="V376" s="42"/>
      <c r="W376" s="188"/>
      <c r="X376" s="42"/>
      <c r="AD376" s="11"/>
    </row>
    <row r="377" spans="18:30">
      <c r="R377" s="187"/>
      <c r="S377" s="42"/>
      <c r="T377" s="42"/>
      <c r="U377" s="188"/>
      <c r="V377" s="42"/>
      <c r="W377" s="188"/>
      <c r="X377" s="42"/>
      <c r="AD377" s="11"/>
    </row>
    <row r="378" spans="18:30">
      <c r="R378" s="187"/>
      <c r="S378" s="42"/>
      <c r="T378" s="42"/>
      <c r="U378" s="188"/>
      <c r="V378" s="42"/>
      <c r="W378" s="188"/>
      <c r="X378" s="42"/>
      <c r="AD378" s="11"/>
    </row>
    <row r="379" spans="18:30">
      <c r="R379" s="187"/>
      <c r="S379" s="42"/>
      <c r="T379" s="42"/>
      <c r="U379" s="188"/>
      <c r="V379" s="42"/>
      <c r="W379" s="188"/>
      <c r="X379" s="42"/>
      <c r="AD379" s="11"/>
    </row>
    <row r="380" spans="18:30">
      <c r="R380" s="187"/>
      <c r="S380" s="42"/>
      <c r="T380" s="42"/>
      <c r="U380" s="188"/>
      <c r="V380" s="42"/>
      <c r="W380" s="188"/>
      <c r="X380" s="42"/>
      <c r="AD380" s="11"/>
    </row>
    <row r="381" spans="18:30">
      <c r="R381" s="187"/>
      <c r="S381" s="42"/>
      <c r="T381" s="42"/>
      <c r="U381" s="188"/>
      <c r="V381" s="42"/>
      <c r="W381" s="188"/>
      <c r="X381" s="42"/>
      <c r="AD381" s="11"/>
    </row>
    <row r="382" spans="18:30">
      <c r="R382" s="187"/>
      <c r="S382" s="42"/>
      <c r="T382" s="42"/>
      <c r="U382" s="188"/>
      <c r="V382" s="42"/>
      <c r="W382" s="188"/>
      <c r="X382" s="42"/>
      <c r="AD382" s="11"/>
    </row>
    <row r="383" spans="18:30">
      <c r="R383" s="187"/>
      <c r="S383" s="42"/>
      <c r="T383" s="42"/>
      <c r="U383" s="188"/>
      <c r="V383" s="42"/>
      <c r="W383" s="188"/>
      <c r="X383" s="42"/>
      <c r="AD383" s="11"/>
    </row>
    <row r="384" spans="18:30">
      <c r="R384" s="187"/>
      <c r="S384" s="42"/>
      <c r="T384" s="42"/>
      <c r="U384" s="188"/>
      <c r="V384" s="42"/>
      <c r="W384" s="188"/>
      <c r="X384" s="42"/>
      <c r="AD384" s="11"/>
    </row>
    <row r="385" spans="18:30">
      <c r="R385" s="187"/>
      <c r="S385" s="42"/>
      <c r="T385" s="42"/>
      <c r="U385" s="188"/>
      <c r="V385" s="42"/>
      <c r="W385" s="188"/>
      <c r="X385" s="42"/>
      <c r="AD385" s="11"/>
    </row>
    <row r="386" spans="18:30">
      <c r="R386" s="187"/>
      <c r="S386" s="42"/>
      <c r="T386" s="42"/>
      <c r="U386" s="188"/>
      <c r="V386" s="42"/>
      <c r="W386" s="188"/>
      <c r="X386" s="42"/>
      <c r="AD386" s="11"/>
    </row>
    <row r="387" spans="18:30">
      <c r="R387" s="187"/>
      <c r="S387" s="42"/>
      <c r="T387" s="42"/>
      <c r="U387" s="188"/>
      <c r="V387" s="42"/>
      <c r="W387" s="188"/>
      <c r="X387" s="42"/>
      <c r="AD387" s="11"/>
    </row>
    <row r="388" spans="18:30">
      <c r="R388" s="187"/>
      <c r="S388" s="42"/>
      <c r="T388" s="42"/>
      <c r="U388" s="188"/>
      <c r="V388" s="42"/>
      <c r="W388" s="188"/>
      <c r="X388" s="42"/>
      <c r="AD388" s="11"/>
    </row>
    <row r="389" spans="18:30">
      <c r="R389" s="187"/>
      <c r="S389" s="42"/>
      <c r="T389" s="42"/>
      <c r="U389" s="188"/>
      <c r="V389" s="42"/>
      <c r="W389" s="188"/>
      <c r="X389" s="42"/>
      <c r="AD389" s="11"/>
    </row>
    <row r="390" spans="18:30">
      <c r="R390" s="187"/>
      <c r="S390" s="42"/>
      <c r="T390" s="42"/>
      <c r="U390" s="188"/>
      <c r="V390" s="42"/>
      <c r="W390" s="188"/>
      <c r="X390" s="42"/>
      <c r="AD390" s="11"/>
    </row>
    <row r="391" spans="18:30">
      <c r="R391" s="187"/>
      <c r="S391" s="42"/>
      <c r="T391" s="42"/>
      <c r="U391" s="188"/>
      <c r="V391" s="42"/>
      <c r="W391" s="188"/>
      <c r="X391" s="42"/>
      <c r="AD391" s="11"/>
    </row>
    <row r="392" spans="18:30">
      <c r="R392" s="187"/>
      <c r="S392" s="42"/>
      <c r="T392" s="42"/>
      <c r="U392" s="188"/>
      <c r="V392" s="42"/>
      <c r="W392" s="188"/>
      <c r="X392" s="42"/>
      <c r="AD392" s="11"/>
    </row>
    <row r="393" spans="18:30">
      <c r="R393" s="187"/>
      <c r="S393" s="42"/>
      <c r="T393" s="42"/>
      <c r="U393" s="188"/>
      <c r="V393" s="42"/>
      <c r="W393" s="188"/>
      <c r="X393" s="42"/>
      <c r="AD393" s="11"/>
    </row>
    <row r="394" spans="18:30">
      <c r="R394" s="187"/>
      <c r="S394" s="42"/>
      <c r="T394" s="42"/>
      <c r="U394" s="188"/>
      <c r="V394" s="42"/>
      <c r="W394" s="188"/>
      <c r="X394" s="42"/>
      <c r="AD394" s="11"/>
    </row>
    <row r="395" spans="18:30">
      <c r="R395" s="187"/>
      <c r="S395" s="42"/>
      <c r="T395" s="42"/>
      <c r="U395" s="188"/>
      <c r="V395" s="42"/>
      <c r="W395" s="188"/>
      <c r="X395" s="42"/>
      <c r="AD395" s="11"/>
    </row>
    <row r="396" spans="18:30">
      <c r="R396" s="187"/>
      <c r="S396" s="42"/>
      <c r="T396" s="42"/>
      <c r="U396" s="188"/>
      <c r="V396" s="42"/>
      <c r="W396" s="188"/>
      <c r="X396" s="42"/>
      <c r="AD396" s="11"/>
    </row>
    <row r="397" spans="18:30">
      <c r="R397" s="187"/>
      <c r="S397" s="42"/>
      <c r="T397" s="42"/>
      <c r="U397" s="188"/>
      <c r="V397" s="42"/>
      <c r="W397" s="188"/>
      <c r="X397" s="42"/>
      <c r="AD397" s="11"/>
    </row>
    <row r="398" spans="18:30">
      <c r="R398" s="187"/>
      <c r="S398" s="42"/>
      <c r="T398" s="42"/>
      <c r="U398" s="188"/>
      <c r="V398" s="42"/>
      <c r="W398" s="188"/>
      <c r="X398" s="42"/>
      <c r="AD398" s="11"/>
    </row>
    <row r="399" spans="18:30">
      <c r="R399" s="187"/>
      <c r="S399" s="42"/>
      <c r="T399" s="42"/>
      <c r="U399" s="188"/>
      <c r="V399" s="42"/>
      <c r="W399" s="188"/>
      <c r="X399" s="42"/>
      <c r="AD399" s="11"/>
    </row>
    <row r="400" spans="18:30">
      <c r="R400" s="187"/>
      <c r="S400" s="42"/>
      <c r="T400" s="42"/>
      <c r="U400" s="188"/>
      <c r="V400" s="42"/>
      <c r="W400" s="188"/>
      <c r="X400" s="42"/>
      <c r="AD400" s="11"/>
    </row>
    <row r="401" spans="18:30">
      <c r="R401" s="187"/>
      <c r="S401" s="42"/>
      <c r="T401" s="42"/>
      <c r="U401" s="188"/>
      <c r="V401" s="42"/>
      <c r="W401" s="188"/>
      <c r="X401" s="42"/>
      <c r="AD401" s="11"/>
    </row>
    <row r="402" spans="18:30">
      <c r="R402" s="187"/>
      <c r="S402" s="42"/>
      <c r="T402" s="42"/>
      <c r="U402" s="188"/>
      <c r="V402" s="42"/>
      <c r="W402" s="188"/>
      <c r="X402" s="42"/>
      <c r="AD402" s="11"/>
    </row>
    <row r="403" spans="18:30">
      <c r="R403" s="187"/>
      <c r="S403" s="42"/>
      <c r="T403" s="42"/>
      <c r="U403" s="188"/>
      <c r="V403" s="42"/>
      <c r="W403" s="188"/>
      <c r="X403" s="42"/>
      <c r="AD403" s="11"/>
    </row>
    <row r="404" spans="18:30">
      <c r="R404" s="187"/>
      <c r="S404" s="42"/>
      <c r="T404" s="42"/>
      <c r="U404" s="188"/>
      <c r="V404" s="42"/>
      <c r="W404" s="188"/>
      <c r="X404" s="42"/>
      <c r="AD404" s="11"/>
    </row>
    <row r="405" spans="18:30">
      <c r="R405" s="187"/>
      <c r="S405" s="42"/>
      <c r="T405" s="42"/>
      <c r="U405" s="188"/>
      <c r="V405" s="42"/>
      <c r="W405" s="188"/>
      <c r="X405" s="42"/>
      <c r="AD405" s="11"/>
    </row>
    <row r="406" spans="18:30">
      <c r="R406" s="187"/>
      <c r="S406" s="42"/>
      <c r="T406" s="42"/>
      <c r="U406" s="188"/>
      <c r="V406" s="42"/>
      <c r="W406" s="188"/>
      <c r="X406" s="42"/>
      <c r="AD406" s="11"/>
    </row>
    <row r="407" spans="18:30">
      <c r="R407" s="187"/>
      <c r="S407" s="42"/>
      <c r="T407" s="42"/>
      <c r="U407" s="188"/>
      <c r="V407" s="42"/>
      <c r="W407" s="188"/>
      <c r="X407" s="42"/>
      <c r="AD407" s="11"/>
    </row>
    <row r="408" spans="18:30">
      <c r="R408" s="187"/>
      <c r="S408" s="42"/>
      <c r="T408" s="42"/>
      <c r="U408" s="188"/>
      <c r="V408" s="42"/>
      <c r="W408" s="188"/>
      <c r="X408" s="42"/>
      <c r="AD408" s="11"/>
    </row>
    <row r="409" spans="18:30">
      <c r="R409" s="187"/>
      <c r="S409" s="42"/>
      <c r="T409" s="42"/>
      <c r="U409" s="188"/>
      <c r="V409" s="42"/>
      <c r="W409" s="188"/>
      <c r="X409" s="42"/>
      <c r="AD409" s="11"/>
    </row>
    <row r="410" spans="18:30">
      <c r="R410" s="187"/>
      <c r="S410" s="42"/>
      <c r="T410" s="42"/>
      <c r="U410" s="188"/>
      <c r="V410" s="42"/>
      <c r="W410" s="188"/>
      <c r="X410" s="42"/>
      <c r="AD410" s="11"/>
    </row>
    <row r="411" spans="18:30">
      <c r="R411" s="187"/>
      <c r="S411" s="42"/>
      <c r="T411" s="42"/>
      <c r="U411" s="188"/>
      <c r="V411" s="42"/>
      <c r="W411" s="188"/>
      <c r="X411" s="42"/>
      <c r="AD411" s="11"/>
    </row>
    <row r="412" spans="18:30">
      <c r="R412" s="187"/>
      <c r="S412" s="42"/>
      <c r="T412" s="42"/>
      <c r="U412" s="188"/>
      <c r="V412" s="42"/>
      <c r="W412" s="188"/>
      <c r="X412" s="42"/>
      <c r="AD412" s="11"/>
    </row>
    <row r="413" spans="18:30">
      <c r="R413" s="187"/>
      <c r="S413" s="42"/>
      <c r="T413" s="42"/>
      <c r="U413" s="188"/>
      <c r="V413" s="42"/>
      <c r="W413" s="188"/>
      <c r="X413" s="42"/>
      <c r="AD413" s="11"/>
    </row>
    <row r="414" spans="18:30">
      <c r="R414" s="187"/>
      <c r="S414" s="42"/>
      <c r="T414" s="42"/>
      <c r="U414" s="188"/>
      <c r="V414" s="42"/>
      <c r="W414" s="188"/>
      <c r="X414" s="42"/>
      <c r="AD414" s="11"/>
    </row>
    <row r="415" spans="18:30">
      <c r="R415" s="187"/>
      <c r="S415" s="42"/>
      <c r="T415" s="42"/>
      <c r="U415" s="188"/>
      <c r="V415" s="42"/>
      <c r="W415" s="188"/>
      <c r="X415" s="42"/>
      <c r="AD415" s="11"/>
    </row>
    <row r="416" spans="18:30">
      <c r="R416" s="187"/>
      <c r="S416" s="42"/>
      <c r="T416" s="42"/>
      <c r="U416" s="188"/>
      <c r="V416" s="42"/>
      <c r="W416" s="188"/>
      <c r="X416" s="42"/>
      <c r="AD416" s="11"/>
    </row>
    <row r="417" spans="18:30">
      <c r="R417" s="187"/>
      <c r="S417" s="42"/>
      <c r="T417" s="42"/>
      <c r="U417" s="188"/>
      <c r="V417" s="42"/>
      <c r="W417" s="188"/>
      <c r="X417" s="42"/>
      <c r="AD417" s="11"/>
    </row>
    <row r="418" spans="18:30">
      <c r="R418" s="187"/>
      <c r="S418" s="42"/>
      <c r="T418" s="42"/>
      <c r="U418" s="188"/>
      <c r="V418" s="42"/>
      <c r="W418" s="188"/>
      <c r="X418" s="42"/>
      <c r="AD418" s="11"/>
    </row>
    <row r="419" spans="18:30">
      <c r="R419" s="187"/>
      <c r="S419" s="42"/>
      <c r="T419" s="42"/>
      <c r="U419" s="188"/>
      <c r="V419" s="42"/>
      <c r="W419" s="188"/>
      <c r="X419" s="42"/>
      <c r="AD419" s="11"/>
    </row>
    <row r="420" spans="18:30">
      <c r="R420" s="187"/>
      <c r="S420" s="42"/>
      <c r="T420" s="42"/>
      <c r="U420" s="188"/>
      <c r="V420" s="42"/>
      <c r="W420" s="188"/>
      <c r="X420" s="42"/>
      <c r="AD420" s="11"/>
    </row>
    <row r="421" spans="18:30">
      <c r="R421" s="187"/>
      <c r="S421" s="42"/>
      <c r="T421" s="42"/>
      <c r="U421" s="188"/>
      <c r="V421" s="42"/>
      <c r="W421" s="188"/>
      <c r="X421" s="42"/>
      <c r="AD421" s="11"/>
    </row>
    <row r="422" spans="18:30">
      <c r="R422" s="187"/>
      <c r="S422" s="42"/>
      <c r="T422" s="42"/>
      <c r="U422" s="188"/>
      <c r="V422" s="42"/>
      <c r="W422" s="188"/>
      <c r="X422" s="42"/>
      <c r="AD422" s="11"/>
    </row>
    <row r="423" spans="18:30">
      <c r="R423" s="187"/>
      <c r="S423" s="42"/>
      <c r="T423" s="42"/>
      <c r="U423" s="188"/>
      <c r="V423" s="42"/>
      <c r="W423" s="188"/>
      <c r="X423" s="42"/>
      <c r="AD423" s="11"/>
    </row>
    <row r="424" spans="18:30">
      <c r="R424" s="187"/>
      <c r="S424" s="42"/>
      <c r="T424" s="42"/>
      <c r="U424" s="188"/>
      <c r="V424" s="42"/>
      <c r="W424" s="188"/>
      <c r="X424" s="42"/>
      <c r="AD424" s="11"/>
    </row>
    <row r="425" spans="18:30">
      <c r="R425" s="187"/>
      <c r="S425" s="42"/>
      <c r="T425" s="42"/>
      <c r="U425" s="188"/>
      <c r="V425" s="42"/>
      <c r="W425" s="188"/>
      <c r="X425" s="42"/>
      <c r="AD425" s="11"/>
    </row>
    <row r="426" spans="18:30">
      <c r="R426" s="187"/>
      <c r="S426" s="42"/>
      <c r="T426" s="42"/>
      <c r="U426" s="188"/>
      <c r="V426" s="42"/>
      <c r="W426" s="188"/>
      <c r="X426" s="42"/>
      <c r="AD426" s="11"/>
    </row>
    <row r="427" spans="18:30">
      <c r="R427" s="187"/>
      <c r="S427" s="42"/>
      <c r="T427" s="42"/>
      <c r="U427" s="188"/>
      <c r="V427" s="42"/>
      <c r="W427" s="188"/>
      <c r="X427" s="42"/>
      <c r="AD427" s="11"/>
    </row>
    <row r="428" spans="18:30">
      <c r="R428" s="187"/>
      <c r="S428" s="42"/>
      <c r="T428" s="42"/>
      <c r="U428" s="188"/>
      <c r="V428" s="42"/>
      <c r="W428" s="188"/>
      <c r="X428" s="42"/>
      <c r="AD428" s="11"/>
    </row>
    <row r="429" spans="18:30">
      <c r="R429" s="187"/>
      <c r="S429" s="42"/>
      <c r="T429" s="42"/>
      <c r="U429" s="188"/>
      <c r="V429" s="42"/>
      <c r="W429" s="188"/>
      <c r="X429" s="42"/>
      <c r="AD429" s="11"/>
    </row>
    <row r="430" spans="18:30">
      <c r="R430" s="187"/>
      <c r="S430" s="42"/>
      <c r="T430" s="42"/>
      <c r="U430" s="188"/>
      <c r="V430" s="42"/>
      <c r="W430" s="188"/>
      <c r="X430" s="42"/>
      <c r="AD430" s="11"/>
    </row>
    <row r="431" spans="18:30">
      <c r="R431" s="187"/>
      <c r="S431" s="42"/>
      <c r="T431" s="42"/>
      <c r="U431" s="188"/>
      <c r="V431" s="42"/>
      <c r="W431" s="188"/>
      <c r="X431" s="42"/>
      <c r="AD431" s="11"/>
    </row>
    <row r="432" spans="18:30">
      <c r="R432" s="187"/>
      <c r="S432" s="42"/>
      <c r="T432" s="42"/>
      <c r="U432" s="188"/>
      <c r="V432" s="42"/>
      <c r="W432" s="188"/>
      <c r="X432" s="42"/>
      <c r="AD432" s="11"/>
    </row>
    <row r="433" spans="18:30">
      <c r="R433" s="187"/>
      <c r="S433" s="42"/>
      <c r="T433" s="42"/>
      <c r="U433" s="188"/>
      <c r="V433" s="42"/>
      <c r="W433" s="188"/>
      <c r="X433" s="42"/>
      <c r="AD433" s="11"/>
    </row>
    <row r="434" spans="18:30">
      <c r="R434" s="187"/>
      <c r="S434" s="42"/>
      <c r="T434" s="42"/>
      <c r="U434" s="188"/>
      <c r="V434" s="42"/>
      <c r="W434" s="188"/>
      <c r="X434" s="42"/>
      <c r="AD434" s="11"/>
    </row>
    <row r="435" spans="18:30">
      <c r="R435" s="187"/>
      <c r="S435" s="42"/>
      <c r="T435" s="42"/>
      <c r="U435" s="188"/>
      <c r="V435" s="42"/>
      <c r="W435" s="188"/>
      <c r="X435" s="42"/>
      <c r="AD435" s="11"/>
    </row>
    <row r="436" spans="18:30">
      <c r="R436" s="187"/>
      <c r="S436" s="42"/>
      <c r="T436" s="42"/>
      <c r="U436" s="188"/>
      <c r="V436" s="42"/>
      <c r="W436" s="188"/>
      <c r="X436" s="42"/>
      <c r="AD436" s="11"/>
    </row>
    <row r="437" spans="18:30">
      <c r="R437" s="187"/>
      <c r="S437" s="42"/>
      <c r="T437" s="42"/>
      <c r="U437" s="188"/>
      <c r="V437" s="42"/>
      <c r="W437" s="188"/>
      <c r="X437" s="42"/>
      <c r="AD437" s="11"/>
    </row>
    <row r="438" spans="18:30">
      <c r="R438" s="187"/>
      <c r="S438" s="42"/>
      <c r="T438" s="42"/>
      <c r="U438" s="188"/>
      <c r="V438" s="42"/>
      <c r="W438" s="188"/>
      <c r="X438" s="42"/>
      <c r="AD438" s="11"/>
    </row>
    <row r="439" spans="18:30">
      <c r="R439" s="187"/>
      <c r="S439" s="42"/>
      <c r="T439" s="42"/>
      <c r="U439" s="188"/>
      <c r="V439" s="42"/>
      <c r="W439" s="188"/>
      <c r="X439" s="42"/>
      <c r="AD439" s="11"/>
    </row>
    <row r="440" spans="18:30">
      <c r="R440" s="187"/>
      <c r="S440" s="42"/>
      <c r="T440" s="42"/>
      <c r="U440" s="188"/>
      <c r="V440" s="42"/>
      <c r="W440" s="188"/>
      <c r="X440" s="42"/>
      <c r="AD440" s="11"/>
    </row>
    <row r="441" spans="18:30">
      <c r="R441" s="187"/>
      <c r="S441" s="42"/>
      <c r="T441" s="42"/>
      <c r="U441" s="188"/>
      <c r="V441" s="42"/>
      <c r="W441" s="188"/>
      <c r="X441" s="42"/>
      <c r="AD441" s="11"/>
    </row>
    <row r="442" spans="18:30">
      <c r="R442" s="187"/>
      <c r="S442" s="42"/>
      <c r="T442" s="42"/>
      <c r="U442" s="188"/>
      <c r="V442" s="42"/>
      <c r="W442" s="188"/>
      <c r="X442" s="42"/>
      <c r="AD442" s="11"/>
    </row>
    <row r="443" spans="18:30">
      <c r="R443" s="187"/>
      <c r="S443" s="42"/>
      <c r="T443" s="42"/>
      <c r="U443" s="188"/>
      <c r="V443" s="42"/>
      <c r="W443" s="188"/>
      <c r="X443" s="42"/>
      <c r="AD443" s="11"/>
    </row>
    <row r="444" spans="18:30">
      <c r="R444" s="187"/>
      <c r="S444" s="42"/>
      <c r="T444" s="42"/>
      <c r="U444" s="188"/>
      <c r="V444" s="42"/>
      <c r="W444" s="188"/>
      <c r="X444" s="42"/>
      <c r="AD444" s="11"/>
    </row>
    <row r="445" spans="18:30">
      <c r="R445" s="187"/>
      <c r="S445" s="42"/>
      <c r="T445" s="42"/>
      <c r="U445" s="188"/>
      <c r="V445" s="42"/>
      <c r="W445" s="188"/>
      <c r="X445" s="42"/>
      <c r="AD445" s="11"/>
    </row>
    <row r="446" spans="18:30">
      <c r="R446" s="187"/>
      <c r="S446" s="42"/>
      <c r="T446" s="42"/>
      <c r="U446" s="188"/>
      <c r="V446" s="42"/>
      <c r="W446" s="188"/>
      <c r="X446" s="42"/>
      <c r="AD446" s="11"/>
    </row>
    <row r="447" spans="18:30">
      <c r="R447" s="187"/>
      <c r="S447" s="42"/>
      <c r="T447" s="42"/>
      <c r="U447" s="188"/>
      <c r="V447" s="42"/>
      <c r="W447" s="188"/>
      <c r="X447" s="42"/>
      <c r="AD447" s="11"/>
    </row>
    <row r="448" spans="18:30">
      <c r="R448" s="187"/>
      <c r="S448" s="42"/>
      <c r="T448" s="42"/>
      <c r="U448" s="188"/>
      <c r="V448" s="42"/>
      <c r="W448" s="188"/>
      <c r="X448" s="42"/>
      <c r="AD448" s="11"/>
    </row>
    <row r="449" spans="18:30">
      <c r="R449" s="187"/>
      <c r="S449" s="42"/>
      <c r="T449" s="42"/>
      <c r="U449" s="188"/>
      <c r="V449" s="42"/>
      <c r="W449" s="188"/>
      <c r="X449" s="42"/>
      <c r="AD449" s="11"/>
    </row>
    <row r="450" spans="18:30">
      <c r="R450" s="187"/>
      <c r="S450" s="42"/>
      <c r="T450" s="42"/>
      <c r="U450" s="188"/>
      <c r="V450" s="42"/>
      <c r="W450" s="188"/>
      <c r="X450" s="42"/>
      <c r="AD450" s="11"/>
    </row>
    <row r="451" spans="18:30">
      <c r="R451" s="187"/>
      <c r="S451" s="42"/>
      <c r="T451" s="42"/>
      <c r="U451" s="188"/>
      <c r="V451" s="42"/>
      <c r="W451" s="188"/>
      <c r="X451" s="42"/>
      <c r="AD451" s="11"/>
    </row>
    <row r="452" spans="18:30">
      <c r="R452" s="187"/>
      <c r="S452" s="42"/>
      <c r="T452" s="42"/>
      <c r="U452" s="188"/>
      <c r="V452" s="42"/>
      <c r="W452" s="188"/>
      <c r="X452" s="42"/>
      <c r="AD452" s="11"/>
    </row>
    <row r="453" spans="18:30">
      <c r="R453" s="187"/>
      <c r="S453" s="42"/>
      <c r="T453" s="42"/>
      <c r="U453" s="188"/>
      <c r="V453" s="42"/>
      <c r="W453" s="188"/>
      <c r="X453" s="42"/>
      <c r="AD453" s="11"/>
    </row>
    <row r="454" spans="18:30">
      <c r="R454" s="187"/>
      <c r="S454" s="42"/>
      <c r="T454" s="42"/>
      <c r="U454" s="188"/>
      <c r="V454" s="42"/>
      <c r="W454" s="188"/>
      <c r="X454" s="42"/>
      <c r="AD454" s="11"/>
    </row>
    <row r="455" spans="18:30">
      <c r="R455" s="187"/>
      <c r="S455" s="42"/>
      <c r="T455" s="42"/>
      <c r="U455" s="188"/>
      <c r="V455" s="42"/>
      <c r="W455" s="188"/>
      <c r="X455" s="42"/>
      <c r="AD455" s="11"/>
    </row>
    <row r="456" spans="18:30">
      <c r="R456" s="187"/>
      <c r="S456" s="42"/>
      <c r="T456" s="42"/>
      <c r="U456" s="188"/>
      <c r="V456" s="42"/>
      <c r="W456" s="188"/>
      <c r="X456" s="42"/>
      <c r="AD456" s="11"/>
    </row>
    <row r="457" spans="18:30">
      <c r="R457" s="187"/>
      <c r="S457" s="42"/>
      <c r="T457" s="42"/>
      <c r="U457" s="188"/>
      <c r="V457" s="42"/>
      <c r="W457" s="188"/>
      <c r="X457" s="42"/>
      <c r="AD457" s="11"/>
    </row>
    <row r="458" spans="18:30">
      <c r="R458" s="187"/>
      <c r="S458" s="42"/>
      <c r="T458" s="42"/>
      <c r="U458" s="188"/>
      <c r="V458" s="42"/>
      <c r="W458" s="188"/>
      <c r="X458" s="42"/>
      <c r="AD458" s="11"/>
    </row>
    <row r="459" spans="18:30">
      <c r="R459" s="187"/>
      <c r="S459" s="42"/>
      <c r="T459" s="42"/>
      <c r="U459" s="188"/>
      <c r="V459" s="42"/>
      <c r="W459" s="188"/>
      <c r="X459" s="42"/>
      <c r="AD459" s="11"/>
    </row>
    <row r="460" spans="18:30">
      <c r="R460" s="187"/>
      <c r="S460" s="42"/>
      <c r="T460" s="42"/>
      <c r="U460" s="188"/>
      <c r="V460" s="42"/>
      <c r="W460" s="188"/>
      <c r="X460" s="42"/>
      <c r="AD460" s="11"/>
    </row>
    <row r="461" spans="18:30">
      <c r="R461" s="187"/>
      <c r="S461" s="42"/>
      <c r="T461" s="42"/>
      <c r="U461" s="188"/>
      <c r="V461" s="42"/>
      <c r="W461" s="188"/>
      <c r="X461" s="42"/>
      <c r="AD461" s="11"/>
    </row>
    <row r="462" spans="18:30">
      <c r="R462" s="187"/>
      <c r="S462" s="42"/>
      <c r="T462" s="42"/>
      <c r="U462" s="188"/>
      <c r="V462" s="42"/>
      <c r="W462" s="188"/>
      <c r="X462" s="42"/>
      <c r="AD462" s="11"/>
    </row>
    <row r="463" spans="18:30">
      <c r="R463" s="187"/>
      <c r="S463" s="42"/>
      <c r="T463" s="42"/>
      <c r="U463" s="188"/>
      <c r="V463" s="42"/>
      <c r="W463" s="188"/>
      <c r="X463" s="42"/>
      <c r="AD463" s="11"/>
    </row>
    <row r="464" spans="18:30">
      <c r="R464" s="187"/>
      <c r="S464" s="42"/>
      <c r="T464" s="42"/>
      <c r="U464" s="188"/>
      <c r="V464" s="42"/>
      <c r="W464" s="188"/>
      <c r="X464" s="42"/>
      <c r="AD464" s="11"/>
    </row>
    <row r="465" spans="18:30">
      <c r="R465" s="187"/>
      <c r="S465" s="42"/>
      <c r="T465" s="42"/>
      <c r="U465" s="188"/>
      <c r="V465" s="42"/>
      <c r="W465" s="188"/>
      <c r="X465" s="42"/>
      <c r="AD465" s="11"/>
    </row>
    <row r="466" spans="18:30">
      <c r="R466" s="187"/>
      <c r="S466" s="42"/>
      <c r="T466" s="42"/>
      <c r="U466" s="188"/>
      <c r="V466" s="42"/>
      <c r="W466" s="188"/>
      <c r="X466" s="42"/>
      <c r="AD466" s="11"/>
    </row>
    <row r="467" spans="18:30">
      <c r="R467" s="187"/>
      <c r="S467" s="42"/>
      <c r="T467" s="42"/>
      <c r="U467" s="188"/>
      <c r="V467" s="42"/>
      <c r="W467" s="188"/>
      <c r="X467" s="42"/>
      <c r="AD467" s="11"/>
    </row>
    <row r="468" spans="18:30">
      <c r="R468" s="187"/>
      <c r="S468" s="42"/>
      <c r="T468" s="42"/>
      <c r="U468" s="188"/>
      <c r="V468" s="42"/>
      <c r="W468" s="188"/>
      <c r="X468" s="42"/>
      <c r="AD468" s="11"/>
    </row>
    <row r="469" spans="18:30">
      <c r="R469" s="187"/>
      <c r="S469" s="42"/>
      <c r="T469" s="42"/>
      <c r="U469" s="188"/>
      <c r="V469" s="42"/>
      <c r="W469" s="188"/>
      <c r="X469" s="42"/>
      <c r="AD469" s="11"/>
    </row>
    <row r="470" spans="18:30">
      <c r="R470" s="187"/>
      <c r="S470" s="42"/>
      <c r="T470" s="42"/>
      <c r="U470" s="188"/>
      <c r="V470" s="42"/>
      <c r="W470" s="188"/>
      <c r="X470" s="42"/>
      <c r="AD470" s="11"/>
    </row>
    <row r="471" spans="18:30">
      <c r="R471" s="187"/>
      <c r="S471" s="42"/>
      <c r="T471" s="42"/>
      <c r="U471" s="188"/>
      <c r="V471" s="42"/>
      <c r="W471" s="188"/>
      <c r="X471" s="42"/>
      <c r="AD471" s="11"/>
    </row>
    <row r="472" spans="18:30">
      <c r="R472" s="187"/>
      <c r="S472" s="42"/>
      <c r="T472" s="42"/>
      <c r="U472" s="188"/>
      <c r="V472" s="42"/>
      <c r="W472" s="188"/>
      <c r="X472" s="42"/>
      <c r="AD472" s="11"/>
    </row>
    <row r="473" spans="18:30">
      <c r="R473" s="187"/>
      <c r="S473" s="42"/>
      <c r="T473" s="42"/>
      <c r="U473" s="188"/>
      <c r="V473" s="42"/>
      <c r="W473" s="188"/>
      <c r="X473" s="42"/>
      <c r="AD473" s="11"/>
    </row>
    <row r="474" spans="18:30">
      <c r="R474" s="187"/>
      <c r="S474" s="42"/>
      <c r="T474" s="42"/>
      <c r="U474" s="188"/>
      <c r="V474" s="42"/>
      <c r="W474" s="188"/>
      <c r="X474" s="42"/>
      <c r="AD474" s="11"/>
    </row>
    <row r="475" spans="18:30">
      <c r="R475" s="187"/>
      <c r="S475" s="42"/>
      <c r="T475" s="42"/>
      <c r="U475" s="188"/>
      <c r="V475" s="42"/>
      <c r="W475" s="188"/>
      <c r="X475" s="42"/>
      <c r="AD475" s="11"/>
    </row>
    <row r="476" spans="18:30">
      <c r="R476" s="187"/>
      <c r="S476" s="42"/>
      <c r="T476" s="42"/>
      <c r="U476" s="188"/>
      <c r="V476" s="42"/>
      <c r="W476" s="188"/>
      <c r="X476" s="42"/>
      <c r="AD476" s="11"/>
    </row>
    <row r="477" spans="18:30">
      <c r="R477" s="187"/>
      <c r="S477" s="42"/>
      <c r="T477" s="42"/>
      <c r="U477" s="188"/>
      <c r="V477" s="42"/>
      <c r="W477" s="188"/>
      <c r="X477" s="42"/>
      <c r="AD477" s="11"/>
    </row>
    <row r="478" spans="18:30">
      <c r="R478" s="187"/>
      <c r="S478" s="42"/>
      <c r="T478" s="42"/>
      <c r="U478" s="188"/>
      <c r="V478" s="42"/>
      <c r="W478" s="188"/>
      <c r="X478" s="42"/>
      <c r="AD478" s="11"/>
    </row>
    <row r="479" spans="18:30">
      <c r="R479" s="187"/>
      <c r="S479" s="42"/>
      <c r="T479" s="42"/>
      <c r="U479" s="188"/>
      <c r="V479" s="42"/>
      <c r="W479" s="188"/>
      <c r="X479" s="42"/>
      <c r="AD479" s="11"/>
    </row>
    <row r="480" spans="18:30">
      <c r="R480" s="187"/>
      <c r="S480" s="42"/>
      <c r="T480" s="42"/>
      <c r="U480" s="188"/>
      <c r="V480" s="42"/>
      <c r="W480" s="188"/>
      <c r="X480" s="42"/>
      <c r="AD480" s="11"/>
    </row>
    <row r="481" spans="18:30">
      <c r="R481" s="187"/>
      <c r="S481" s="42"/>
      <c r="T481" s="42"/>
      <c r="U481" s="188"/>
      <c r="V481" s="42"/>
      <c r="W481" s="188"/>
      <c r="X481" s="42"/>
      <c r="AD481" s="11"/>
    </row>
    <row r="482" spans="18:30">
      <c r="R482" s="187"/>
      <c r="S482" s="42"/>
      <c r="T482" s="42"/>
      <c r="U482" s="188"/>
      <c r="V482" s="42"/>
      <c r="W482" s="188"/>
      <c r="X482" s="42"/>
      <c r="AD482" s="11"/>
    </row>
    <row r="483" spans="18:30">
      <c r="R483" s="187"/>
      <c r="S483" s="42"/>
      <c r="T483" s="42"/>
      <c r="U483" s="188"/>
      <c r="V483" s="42"/>
      <c r="W483" s="188"/>
      <c r="X483" s="42"/>
      <c r="AD483" s="11"/>
    </row>
    <row r="484" spans="18:30">
      <c r="R484" s="187"/>
      <c r="S484" s="42"/>
      <c r="T484" s="42"/>
      <c r="U484" s="188"/>
      <c r="V484" s="42"/>
      <c r="W484" s="188"/>
      <c r="X484" s="42"/>
      <c r="AD484" s="11"/>
    </row>
    <row r="485" spans="18:30">
      <c r="R485" s="187"/>
      <c r="S485" s="42"/>
      <c r="T485" s="42"/>
      <c r="U485" s="188"/>
      <c r="V485" s="42"/>
      <c r="W485" s="188"/>
      <c r="X485" s="42"/>
      <c r="AD485" s="11"/>
    </row>
    <row r="486" spans="18:30">
      <c r="R486" s="187"/>
      <c r="S486" s="42"/>
      <c r="T486" s="42"/>
      <c r="U486" s="188"/>
      <c r="V486" s="42"/>
      <c r="W486" s="188"/>
      <c r="X486" s="42"/>
      <c r="AD486" s="11"/>
    </row>
    <row r="487" spans="18:30">
      <c r="R487" s="187"/>
      <c r="S487" s="42"/>
      <c r="T487" s="42"/>
      <c r="U487" s="188"/>
      <c r="V487" s="42"/>
      <c r="W487" s="188"/>
      <c r="X487" s="42"/>
      <c r="AD487" s="11"/>
    </row>
    <row r="488" spans="18:30">
      <c r="R488" s="187"/>
      <c r="S488" s="42"/>
      <c r="T488" s="42"/>
      <c r="U488" s="188"/>
      <c r="V488" s="42"/>
      <c r="W488" s="188"/>
      <c r="X488" s="42"/>
      <c r="AD488" s="11"/>
    </row>
    <row r="489" spans="18:30">
      <c r="R489" s="187"/>
      <c r="S489" s="42"/>
      <c r="T489" s="42"/>
      <c r="U489" s="188"/>
      <c r="V489" s="42"/>
      <c r="W489" s="188"/>
      <c r="X489" s="42"/>
      <c r="AD489" s="11"/>
    </row>
    <row r="490" spans="18:30">
      <c r="R490" s="187"/>
      <c r="S490" s="42"/>
      <c r="T490" s="42"/>
      <c r="U490" s="188"/>
      <c r="V490" s="42"/>
      <c r="W490" s="188"/>
      <c r="X490" s="42"/>
      <c r="AD490" s="11"/>
    </row>
    <row r="491" spans="18:30">
      <c r="R491" s="187"/>
      <c r="S491" s="42"/>
      <c r="T491" s="42"/>
      <c r="U491" s="188"/>
      <c r="V491" s="42"/>
      <c r="W491" s="188"/>
      <c r="X491" s="42"/>
      <c r="AD491" s="11"/>
    </row>
    <row r="492" spans="18:30">
      <c r="R492" s="187"/>
      <c r="S492" s="42"/>
      <c r="T492" s="42"/>
      <c r="U492" s="188"/>
      <c r="V492" s="42"/>
      <c r="W492" s="188"/>
      <c r="X492" s="42"/>
      <c r="AD492" s="11"/>
    </row>
    <row r="493" spans="18:30">
      <c r="R493" s="187"/>
      <c r="S493" s="42"/>
      <c r="T493" s="42"/>
      <c r="U493" s="188"/>
      <c r="V493" s="42"/>
      <c r="W493" s="188"/>
      <c r="X493" s="42"/>
      <c r="AD493" s="11"/>
    </row>
    <row r="494" spans="18:30">
      <c r="R494" s="187"/>
      <c r="S494" s="42"/>
      <c r="T494" s="42"/>
      <c r="U494" s="188"/>
      <c r="V494" s="42"/>
      <c r="W494" s="188"/>
      <c r="X494" s="42"/>
      <c r="AD494" s="11"/>
    </row>
    <row r="495" spans="18:30">
      <c r="R495" s="187"/>
      <c r="S495" s="42"/>
      <c r="T495" s="42"/>
      <c r="U495" s="188"/>
      <c r="V495" s="42"/>
      <c r="W495" s="188"/>
      <c r="X495" s="42"/>
      <c r="AD495" s="11"/>
    </row>
    <row r="496" spans="18:30">
      <c r="R496" s="187"/>
      <c r="S496" s="42"/>
      <c r="T496" s="42"/>
      <c r="U496" s="188"/>
      <c r="V496" s="42"/>
      <c r="W496" s="188"/>
      <c r="X496" s="42"/>
      <c r="AD496" s="11"/>
    </row>
    <row r="497" spans="18:30">
      <c r="R497" s="187"/>
      <c r="S497" s="42"/>
      <c r="T497" s="42"/>
      <c r="U497" s="188"/>
      <c r="V497" s="42"/>
      <c r="W497" s="188"/>
      <c r="X497" s="42"/>
      <c r="AD497" s="11"/>
    </row>
    <row r="498" spans="18:30">
      <c r="R498" s="187"/>
      <c r="S498" s="42"/>
      <c r="T498" s="42"/>
      <c r="U498" s="188"/>
      <c r="V498" s="42"/>
      <c r="W498" s="188"/>
      <c r="X498" s="42"/>
      <c r="AD498" s="11"/>
    </row>
    <row r="499" spans="18:30">
      <c r="R499" s="187"/>
      <c r="S499" s="42"/>
      <c r="T499" s="42"/>
      <c r="U499" s="188"/>
      <c r="V499" s="42"/>
      <c r="W499" s="188"/>
      <c r="X499" s="42"/>
      <c r="AD499" s="11"/>
    </row>
    <row r="500" spans="18:30">
      <c r="R500" s="187"/>
      <c r="S500" s="42"/>
      <c r="T500" s="42"/>
      <c r="U500" s="188"/>
      <c r="V500" s="42"/>
      <c r="W500" s="188"/>
      <c r="X500" s="42"/>
      <c r="AD500" s="11"/>
    </row>
    <row r="501" spans="18:30">
      <c r="R501" s="187"/>
      <c r="S501" s="42"/>
      <c r="T501" s="42"/>
      <c r="U501" s="188"/>
      <c r="V501" s="42"/>
      <c r="W501" s="188"/>
      <c r="X501" s="42"/>
      <c r="AD501" s="11"/>
    </row>
    <row r="502" spans="18:30">
      <c r="R502" s="187"/>
      <c r="S502" s="42"/>
      <c r="T502" s="42"/>
      <c r="U502" s="188"/>
      <c r="V502" s="42"/>
      <c r="W502" s="188"/>
      <c r="X502" s="42"/>
      <c r="AD502" s="11"/>
    </row>
    <row r="503" spans="18:30">
      <c r="R503" s="187"/>
      <c r="S503" s="42"/>
      <c r="T503" s="42"/>
      <c r="U503" s="188"/>
      <c r="V503" s="42"/>
      <c r="W503" s="188"/>
      <c r="X503" s="42"/>
      <c r="AD503" s="11"/>
    </row>
    <row r="504" spans="18:30">
      <c r="R504" s="187"/>
      <c r="S504" s="42"/>
      <c r="T504" s="42"/>
      <c r="U504" s="188"/>
      <c r="V504" s="42"/>
      <c r="W504" s="188"/>
      <c r="X504" s="42"/>
      <c r="AD504" s="11"/>
    </row>
    <row r="505" spans="18:30">
      <c r="R505" s="187"/>
      <c r="S505" s="42"/>
      <c r="T505" s="42"/>
      <c r="U505" s="188"/>
      <c r="V505" s="42"/>
      <c r="W505" s="188"/>
      <c r="X505" s="42"/>
      <c r="AD505" s="11"/>
    </row>
    <row r="506" spans="18:30">
      <c r="R506" s="187"/>
      <c r="S506" s="42"/>
      <c r="T506" s="42"/>
      <c r="U506" s="188"/>
      <c r="V506" s="42"/>
      <c r="W506" s="188"/>
      <c r="X506" s="42"/>
      <c r="AD506" s="11"/>
    </row>
    <row r="507" spans="18:30">
      <c r="R507" s="187"/>
      <c r="S507" s="42"/>
      <c r="T507" s="42"/>
      <c r="U507" s="188"/>
      <c r="V507" s="42"/>
      <c r="W507" s="188"/>
      <c r="X507" s="42"/>
      <c r="AD507" s="11"/>
    </row>
    <row r="508" spans="18:30">
      <c r="R508" s="187"/>
      <c r="S508" s="42"/>
      <c r="T508" s="42"/>
      <c r="U508" s="188"/>
      <c r="V508" s="42"/>
      <c r="W508" s="188"/>
      <c r="X508" s="42"/>
      <c r="AD508" s="11"/>
    </row>
    <row r="509" spans="18:30">
      <c r="R509" s="187"/>
      <c r="S509" s="42"/>
      <c r="T509" s="42"/>
      <c r="U509" s="188"/>
      <c r="V509" s="42"/>
      <c r="W509" s="188"/>
      <c r="X509" s="42"/>
      <c r="AD509" s="11"/>
    </row>
    <row r="510" spans="18:30">
      <c r="R510" s="187"/>
      <c r="S510" s="42"/>
      <c r="T510" s="42"/>
      <c r="U510" s="188"/>
      <c r="V510" s="42"/>
      <c r="W510" s="188"/>
      <c r="X510" s="42"/>
      <c r="AD510" s="11"/>
    </row>
    <row r="511" spans="18:30">
      <c r="R511" s="187"/>
      <c r="S511" s="42"/>
      <c r="T511" s="42"/>
      <c r="U511" s="188"/>
      <c r="V511" s="42"/>
      <c r="W511" s="188"/>
      <c r="X511" s="42"/>
      <c r="AD511" s="11"/>
    </row>
    <row r="512" spans="18:30">
      <c r="R512" s="187"/>
      <c r="S512" s="42"/>
      <c r="T512" s="42"/>
      <c r="U512" s="188"/>
      <c r="V512" s="42"/>
      <c r="W512" s="188"/>
      <c r="X512" s="42"/>
      <c r="AD512" s="11"/>
    </row>
    <row r="513" spans="18:30">
      <c r="R513" s="187"/>
      <c r="S513" s="42"/>
      <c r="T513" s="42"/>
      <c r="U513" s="188"/>
      <c r="V513" s="42"/>
      <c r="W513" s="188"/>
      <c r="X513" s="42"/>
      <c r="AD513" s="11"/>
    </row>
    <row r="514" spans="18:30">
      <c r="R514" s="187"/>
      <c r="S514" s="42"/>
      <c r="T514" s="42"/>
      <c r="U514" s="188"/>
      <c r="V514" s="42"/>
      <c r="W514" s="188"/>
      <c r="X514" s="42"/>
      <c r="AD514" s="11"/>
    </row>
    <row r="515" spans="18:30">
      <c r="R515" s="187"/>
      <c r="S515" s="42"/>
      <c r="T515" s="42"/>
      <c r="U515" s="188"/>
      <c r="V515" s="42"/>
      <c r="W515" s="188"/>
      <c r="X515" s="42"/>
      <c r="AD515" s="11"/>
    </row>
    <row r="516" spans="18:30">
      <c r="R516" s="187"/>
      <c r="S516" s="42"/>
      <c r="T516" s="42"/>
      <c r="U516" s="188"/>
      <c r="V516" s="42"/>
      <c r="W516" s="188"/>
      <c r="X516" s="42"/>
      <c r="AD516" s="11"/>
    </row>
    <row r="517" spans="18:30">
      <c r="R517" s="187"/>
      <c r="S517" s="42"/>
      <c r="T517" s="42"/>
      <c r="U517" s="188"/>
      <c r="V517" s="42"/>
      <c r="W517" s="188"/>
      <c r="X517" s="42"/>
      <c r="AD517" s="11"/>
    </row>
    <row r="518" spans="18:30">
      <c r="R518" s="187"/>
      <c r="S518" s="42"/>
      <c r="T518" s="42"/>
      <c r="U518" s="188"/>
      <c r="V518" s="42"/>
      <c r="W518" s="188"/>
      <c r="X518" s="42"/>
      <c r="AD518" s="11"/>
    </row>
    <row r="519" spans="18:30">
      <c r="R519" s="187"/>
      <c r="S519" s="42"/>
      <c r="T519" s="42"/>
      <c r="U519" s="188"/>
      <c r="V519" s="42"/>
      <c r="W519" s="188"/>
      <c r="X519" s="42"/>
      <c r="AD519" s="11"/>
    </row>
    <row r="520" spans="18:30">
      <c r="R520" s="187"/>
      <c r="S520" s="42"/>
      <c r="T520" s="42"/>
      <c r="U520" s="188"/>
      <c r="V520" s="42"/>
      <c r="W520" s="188"/>
      <c r="X520" s="42"/>
      <c r="AD520" s="11"/>
    </row>
    <row r="521" spans="18:30">
      <c r="R521" s="187"/>
      <c r="S521" s="42"/>
      <c r="T521" s="42"/>
      <c r="U521" s="188"/>
      <c r="V521" s="42"/>
      <c r="W521" s="188"/>
      <c r="X521" s="42"/>
      <c r="AD521" s="11"/>
    </row>
    <row r="522" spans="18:30">
      <c r="R522" s="187"/>
      <c r="S522" s="42"/>
      <c r="T522" s="42"/>
      <c r="U522" s="188"/>
      <c r="V522" s="42"/>
      <c r="W522" s="188"/>
      <c r="X522" s="42"/>
      <c r="AD522" s="11"/>
    </row>
    <row r="523" spans="18:30">
      <c r="R523" s="187"/>
      <c r="S523" s="42"/>
      <c r="T523" s="42"/>
      <c r="U523" s="188"/>
      <c r="V523" s="42"/>
      <c r="W523" s="188"/>
      <c r="X523" s="42"/>
      <c r="AD523" s="11"/>
    </row>
    <row r="524" spans="18:30">
      <c r="R524" s="187"/>
      <c r="S524" s="42"/>
      <c r="T524" s="42"/>
      <c r="U524" s="188"/>
      <c r="V524" s="42"/>
      <c r="W524" s="188"/>
      <c r="X524" s="42"/>
      <c r="AD524" s="11"/>
    </row>
    <row r="525" spans="18:30">
      <c r="R525" s="187"/>
      <c r="S525" s="42"/>
      <c r="T525" s="42"/>
      <c r="U525" s="188"/>
      <c r="V525" s="42"/>
      <c r="W525" s="188"/>
      <c r="X525" s="42"/>
      <c r="AD525" s="11"/>
    </row>
    <row r="526" spans="18:30">
      <c r="R526" s="187"/>
      <c r="S526" s="42"/>
      <c r="T526" s="42"/>
      <c r="U526" s="188"/>
      <c r="V526" s="42"/>
      <c r="W526" s="188"/>
      <c r="X526" s="42"/>
      <c r="AD526" s="11"/>
    </row>
    <row r="527" spans="18:30">
      <c r="R527" s="187"/>
      <c r="S527" s="42"/>
      <c r="T527" s="42"/>
      <c r="U527" s="188"/>
      <c r="V527" s="42"/>
      <c r="W527" s="188"/>
      <c r="X527" s="42"/>
      <c r="AD527" s="11"/>
    </row>
    <row r="528" spans="18:30">
      <c r="R528" s="187"/>
      <c r="S528" s="42"/>
      <c r="T528" s="42"/>
      <c r="U528" s="188"/>
      <c r="V528" s="42"/>
      <c r="W528" s="188"/>
      <c r="X528" s="42"/>
      <c r="AD528" s="11"/>
    </row>
    <row r="529" spans="18:30">
      <c r="R529" s="187"/>
      <c r="S529" s="42"/>
      <c r="T529" s="42"/>
      <c r="U529" s="188"/>
      <c r="V529" s="42"/>
      <c r="W529" s="188"/>
      <c r="X529" s="42"/>
      <c r="AD529" s="11"/>
    </row>
    <row r="530" spans="18:30">
      <c r="R530" s="187"/>
      <c r="S530" s="42"/>
      <c r="T530" s="42"/>
      <c r="U530" s="188"/>
      <c r="V530" s="42"/>
      <c r="W530" s="188"/>
      <c r="X530" s="42"/>
      <c r="AD530" s="11"/>
    </row>
    <row r="531" spans="18:30">
      <c r="R531" s="187"/>
      <c r="S531" s="42"/>
      <c r="T531" s="42"/>
      <c r="U531" s="188"/>
      <c r="V531" s="42"/>
      <c r="W531" s="188"/>
      <c r="X531" s="42"/>
      <c r="AD531" s="11"/>
    </row>
    <row r="532" spans="18:30">
      <c r="R532" s="187"/>
      <c r="S532" s="42"/>
      <c r="T532" s="42"/>
      <c r="U532" s="188"/>
      <c r="V532" s="42"/>
      <c r="W532" s="188"/>
      <c r="X532" s="42"/>
      <c r="AD532" s="11"/>
    </row>
    <row r="533" spans="18:30">
      <c r="R533" s="187"/>
      <c r="S533" s="42"/>
      <c r="T533" s="42"/>
      <c r="U533" s="188"/>
      <c r="V533" s="42"/>
      <c r="W533" s="188"/>
      <c r="X533" s="42"/>
      <c r="AD533" s="11"/>
    </row>
    <row r="534" spans="18:30">
      <c r="R534" s="187"/>
      <c r="S534" s="42"/>
      <c r="T534" s="42"/>
      <c r="U534" s="188"/>
      <c r="V534" s="42"/>
      <c r="W534" s="188"/>
      <c r="X534" s="42"/>
      <c r="AD534" s="11"/>
    </row>
    <row r="535" spans="18:30">
      <c r="R535" s="187"/>
      <c r="S535" s="42"/>
      <c r="T535" s="42"/>
      <c r="U535" s="188"/>
      <c r="V535" s="42"/>
      <c r="W535" s="188"/>
      <c r="X535" s="42"/>
      <c r="AD535" s="11"/>
    </row>
    <row r="536" spans="18:30">
      <c r="R536" s="187"/>
      <c r="S536" s="42"/>
      <c r="T536" s="42"/>
      <c r="U536" s="188"/>
      <c r="V536" s="42"/>
      <c r="W536" s="188"/>
      <c r="X536" s="42"/>
      <c r="AD536" s="11"/>
    </row>
    <row r="537" spans="18:30">
      <c r="R537" s="187"/>
      <c r="S537" s="42"/>
      <c r="T537" s="42"/>
      <c r="U537" s="188"/>
      <c r="V537" s="42"/>
      <c r="W537" s="188"/>
      <c r="X537" s="42"/>
      <c r="AD537" s="11"/>
    </row>
    <row r="538" spans="18:30">
      <c r="R538" s="187"/>
      <c r="S538" s="42"/>
      <c r="T538" s="42"/>
      <c r="U538" s="188"/>
      <c r="V538" s="42"/>
      <c r="W538" s="188"/>
      <c r="X538" s="42"/>
      <c r="AD538" s="11"/>
    </row>
    <row r="539" spans="18:30">
      <c r="R539" s="187"/>
      <c r="S539" s="42"/>
      <c r="T539" s="42"/>
      <c r="U539" s="188"/>
      <c r="V539" s="42"/>
      <c r="W539" s="188"/>
      <c r="X539" s="42"/>
      <c r="AD539" s="11"/>
    </row>
    <row r="540" spans="18:30">
      <c r="R540" s="187"/>
      <c r="S540" s="42"/>
      <c r="T540" s="42"/>
      <c r="U540" s="188"/>
      <c r="V540" s="42"/>
      <c r="W540" s="188"/>
      <c r="X540" s="42"/>
      <c r="AD540" s="11"/>
    </row>
    <row r="541" spans="18:30">
      <c r="R541" s="187"/>
      <c r="S541" s="42"/>
      <c r="T541" s="42"/>
      <c r="U541" s="188"/>
      <c r="V541" s="42"/>
      <c r="W541" s="188"/>
      <c r="X541" s="42"/>
      <c r="AD541" s="11"/>
    </row>
    <row r="542" spans="18:30">
      <c r="R542" s="187"/>
      <c r="S542" s="42"/>
      <c r="T542" s="42"/>
      <c r="U542" s="188"/>
      <c r="V542" s="42"/>
      <c r="W542" s="188"/>
      <c r="X542" s="42"/>
      <c r="AD542" s="11"/>
    </row>
    <row r="543" spans="18:30">
      <c r="R543" s="187"/>
      <c r="S543" s="42"/>
      <c r="T543" s="42"/>
      <c r="U543" s="188"/>
      <c r="V543" s="42"/>
      <c r="W543" s="188"/>
      <c r="X543" s="42"/>
      <c r="AD543" s="11"/>
    </row>
    <row r="544" spans="18:30">
      <c r="R544" s="187"/>
      <c r="S544" s="42"/>
      <c r="T544" s="42"/>
      <c r="U544" s="188"/>
      <c r="V544" s="42"/>
      <c r="W544" s="188"/>
      <c r="X544" s="42"/>
      <c r="AD544" s="11"/>
    </row>
    <row r="545" spans="18:30">
      <c r="R545" s="187"/>
      <c r="S545" s="42"/>
      <c r="T545" s="42"/>
      <c r="U545" s="188"/>
      <c r="V545" s="42"/>
      <c r="W545" s="188"/>
      <c r="X545" s="42"/>
      <c r="AD545" s="11"/>
    </row>
    <row r="546" spans="18:30">
      <c r="R546" s="187"/>
      <c r="S546" s="42"/>
      <c r="T546" s="42"/>
      <c r="U546" s="188"/>
      <c r="V546" s="42"/>
      <c r="W546" s="188"/>
      <c r="X546" s="42"/>
      <c r="AD546" s="11"/>
    </row>
    <row r="547" spans="18:30">
      <c r="R547" s="187"/>
      <c r="S547" s="42"/>
      <c r="T547" s="42"/>
      <c r="U547" s="188"/>
      <c r="V547" s="42"/>
      <c r="W547" s="188"/>
      <c r="X547" s="42"/>
      <c r="AD547" s="11"/>
    </row>
    <row r="548" spans="18:30">
      <c r="R548" s="187"/>
      <c r="S548" s="42"/>
      <c r="T548" s="42"/>
      <c r="U548" s="188"/>
      <c r="V548" s="42"/>
      <c r="W548" s="188"/>
      <c r="X548" s="42"/>
      <c r="AD548" s="11"/>
    </row>
    <row r="549" spans="18:30">
      <c r="R549" s="187"/>
      <c r="S549" s="42"/>
      <c r="T549" s="42"/>
      <c r="U549" s="188"/>
      <c r="V549" s="42"/>
      <c r="W549" s="188"/>
      <c r="X549" s="42"/>
      <c r="AD549" s="11"/>
    </row>
    <row r="550" spans="18:30">
      <c r="R550" s="187"/>
      <c r="S550" s="42"/>
      <c r="T550" s="42"/>
      <c r="U550" s="188"/>
      <c r="V550" s="42"/>
      <c r="W550" s="188"/>
      <c r="X550" s="42"/>
      <c r="AD550" s="11"/>
    </row>
    <row r="551" spans="18:30">
      <c r="R551" s="187"/>
      <c r="S551" s="42"/>
      <c r="T551" s="42"/>
      <c r="U551" s="188"/>
      <c r="V551" s="42"/>
      <c r="W551" s="188"/>
      <c r="X551" s="42"/>
      <c r="AD551" s="11"/>
    </row>
    <row r="552" spans="18:30">
      <c r="R552" s="187"/>
      <c r="S552" s="42"/>
      <c r="T552" s="42"/>
      <c r="U552" s="188"/>
      <c r="V552" s="42"/>
      <c r="W552" s="188"/>
      <c r="X552" s="42"/>
      <c r="AD552" s="11"/>
    </row>
    <row r="553" spans="18:30">
      <c r="R553" s="187"/>
      <c r="S553" s="42"/>
      <c r="T553" s="42"/>
      <c r="U553" s="188"/>
      <c r="V553" s="42"/>
      <c r="W553" s="188"/>
      <c r="X553" s="42"/>
      <c r="AD553" s="11"/>
    </row>
    <row r="554" spans="18:30">
      <c r="R554" s="187"/>
      <c r="S554" s="42"/>
      <c r="T554" s="42"/>
      <c r="U554" s="188"/>
      <c r="V554" s="42"/>
      <c r="W554" s="188"/>
      <c r="X554" s="42"/>
      <c r="AD554" s="11"/>
    </row>
    <row r="555" spans="18:30">
      <c r="R555" s="187"/>
      <c r="S555" s="42"/>
      <c r="T555" s="42"/>
      <c r="U555" s="188"/>
      <c r="V555" s="42"/>
      <c r="W555" s="188"/>
      <c r="X555" s="42"/>
      <c r="AD555" s="11"/>
    </row>
    <row r="556" spans="18:30">
      <c r="R556" s="187"/>
      <c r="S556" s="42"/>
      <c r="T556" s="42"/>
      <c r="U556" s="188"/>
      <c r="V556" s="42"/>
      <c r="W556" s="188"/>
      <c r="X556" s="42"/>
      <c r="AD556" s="11"/>
    </row>
    <row r="557" spans="18:30">
      <c r="R557" s="187"/>
      <c r="S557" s="42"/>
      <c r="T557" s="42"/>
      <c r="U557" s="188"/>
      <c r="V557" s="42"/>
      <c r="W557" s="188"/>
      <c r="X557" s="42"/>
      <c r="AD557" s="11"/>
    </row>
    <row r="558" spans="18:30">
      <c r="R558" s="187"/>
      <c r="S558" s="42"/>
      <c r="T558" s="42"/>
      <c r="U558" s="188"/>
      <c r="V558" s="42"/>
      <c r="W558" s="188"/>
      <c r="X558" s="42"/>
      <c r="AD558" s="11"/>
    </row>
    <row r="559" spans="18:30">
      <c r="R559" s="187"/>
      <c r="S559" s="42"/>
      <c r="T559" s="42"/>
      <c r="U559" s="188"/>
      <c r="V559" s="42"/>
      <c r="W559" s="188"/>
      <c r="X559" s="42"/>
      <c r="AD559" s="11"/>
    </row>
    <row r="560" spans="18:30">
      <c r="R560" s="187"/>
      <c r="S560" s="42"/>
      <c r="T560" s="42"/>
      <c r="U560" s="188"/>
      <c r="V560" s="42"/>
      <c r="W560" s="188"/>
      <c r="X560" s="42"/>
      <c r="AD560" s="11"/>
    </row>
    <row r="561" spans="18:30">
      <c r="R561" s="187"/>
      <c r="S561" s="42"/>
      <c r="T561" s="42"/>
      <c r="U561" s="188"/>
      <c r="V561" s="42"/>
      <c r="W561" s="188"/>
      <c r="X561" s="42"/>
      <c r="AD561" s="11"/>
    </row>
    <row r="562" spans="18:30">
      <c r="R562" s="187"/>
      <c r="S562" s="42"/>
      <c r="T562" s="42"/>
      <c r="U562" s="188"/>
      <c r="V562" s="42"/>
      <c r="W562" s="188"/>
      <c r="X562" s="42"/>
      <c r="AD562" s="11"/>
    </row>
    <row r="563" spans="18:30">
      <c r="R563" s="187"/>
      <c r="S563" s="42"/>
      <c r="T563" s="42"/>
      <c r="U563" s="188"/>
      <c r="V563" s="42"/>
      <c r="W563" s="188"/>
      <c r="X563" s="42"/>
      <c r="AD563" s="11"/>
    </row>
    <row r="564" spans="18:30">
      <c r="R564" s="187"/>
      <c r="S564" s="42"/>
      <c r="T564" s="42"/>
      <c r="U564" s="188"/>
      <c r="V564" s="42"/>
      <c r="W564" s="188"/>
      <c r="X564" s="42"/>
      <c r="AD564" s="11"/>
    </row>
    <row r="565" spans="18:30">
      <c r="R565" s="187"/>
      <c r="S565" s="42"/>
      <c r="T565" s="42"/>
      <c r="U565" s="188"/>
      <c r="V565" s="42"/>
      <c r="W565" s="188"/>
      <c r="X565" s="42"/>
      <c r="AD565" s="11"/>
    </row>
    <row r="566" spans="18:30">
      <c r="R566" s="187"/>
      <c r="S566" s="42"/>
      <c r="T566" s="42"/>
      <c r="U566" s="188"/>
      <c r="V566" s="42"/>
      <c r="W566" s="188"/>
      <c r="X566" s="42"/>
      <c r="AD566" s="11"/>
    </row>
    <row r="567" spans="18:30">
      <c r="R567" s="187"/>
      <c r="S567" s="42"/>
      <c r="T567" s="42"/>
      <c r="U567" s="188"/>
      <c r="V567" s="42"/>
      <c r="W567" s="188"/>
      <c r="X567" s="42"/>
      <c r="AD567" s="11"/>
    </row>
    <row r="568" spans="18:30">
      <c r="R568" s="187"/>
      <c r="S568" s="42"/>
      <c r="T568" s="42"/>
      <c r="U568" s="188"/>
      <c r="V568" s="42"/>
      <c r="W568" s="188"/>
      <c r="X568" s="42"/>
      <c r="AD568" s="11"/>
    </row>
    <row r="569" spans="18:30">
      <c r="R569" s="187"/>
      <c r="S569" s="42"/>
      <c r="T569" s="42"/>
      <c r="U569" s="188"/>
      <c r="V569" s="42"/>
      <c r="W569" s="188"/>
      <c r="X569" s="42"/>
      <c r="AD569" s="11"/>
    </row>
    <row r="570" spans="18:30">
      <c r="R570" s="187"/>
      <c r="S570" s="42"/>
      <c r="T570" s="42"/>
      <c r="U570" s="188"/>
      <c r="V570" s="42"/>
      <c r="W570" s="188"/>
      <c r="X570" s="42"/>
      <c r="AD570" s="11"/>
    </row>
    <row r="571" spans="18:30">
      <c r="R571" s="187"/>
      <c r="S571" s="42"/>
      <c r="T571" s="42"/>
      <c r="U571" s="188"/>
      <c r="V571" s="42"/>
      <c r="W571" s="188"/>
      <c r="X571" s="42"/>
      <c r="AD571" s="11"/>
    </row>
    <row r="572" spans="18:30">
      <c r="R572" s="187"/>
      <c r="S572" s="42"/>
      <c r="T572" s="42"/>
      <c r="U572" s="188"/>
      <c r="V572" s="42"/>
      <c r="W572" s="188"/>
      <c r="X572" s="42"/>
      <c r="AD572" s="11"/>
    </row>
    <row r="573" spans="18:30">
      <c r="R573" s="187"/>
      <c r="S573" s="42"/>
      <c r="T573" s="42"/>
      <c r="U573" s="188"/>
      <c r="V573" s="42"/>
      <c r="W573" s="188"/>
      <c r="X573" s="42"/>
      <c r="AD573" s="11"/>
    </row>
    <row r="574" spans="18:30">
      <c r="R574" s="187"/>
      <c r="S574" s="42"/>
      <c r="T574" s="42"/>
      <c r="U574" s="188"/>
      <c r="V574" s="42"/>
      <c r="W574" s="188"/>
      <c r="X574" s="42"/>
      <c r="AD574" s="11"/>
    </row>
    <row r="575" spans="18:30">
      <c r="R575" s="187"/>
      <c r="S575" s="42"/>
      <c r="T575" s="42"/>
      <c r="U575" s="188"/>
      <c r="V575" s="42"/>
      <c r="W575" s="188"/>
      <c r="X575" s="42"/>
      <c r="AD575" s="11"/>
    </row>
    <row r="576" spans="18:30">
      <c r="R576" s="187"/>
      <c r="S576" s="42"/>
      <c r="T576" s="42"/>
      <c r="U576" s="188"/>
      <c r="V576" s="42"/>
      <c r="W576" s="188"/>
      <c r="X576" s="42"/>
      <c r="AD576" s="11"/>
    </row>
    <row r="577" spans="18:30">
      <c r="R577" s="187"/>
      <c r="S577" s="42"/>
      <c r="T577" s="42"/>
      <c r="U577" s="188"/>
      <c r="V577" s="42"/>
      <c r="W577" s="188"/>
      <c r="X577" s="42"/>
      <c r="AD577" s="11"/>
    </row>
    <row r="578" spans="18:30">
      <c r="R578" s="187"/>
      <c r="S578" s="42"/>
      <c r="T578" s="42"/>
      <c r="U578" s="188"/>
      <c r="V578" s="42"/>
      <c r="W578" s="188"/>
      <c r="X578" s="42"/>
      <c r="AD578" s="11"/>
    </row>
    <row r="579" spans="18:30">
      <c r="R579" s="187"/>
      <c r="S579" s="42"/>
      <c r="T579" s="42"/>
      <c r="U579" s="188"/>
      <c r="V579" s="42"/>
      <c r="W579" s="188"/>
      <c r="X579" s="42"/>
      <c r="AD579" s="11"/>
    </row>
    <row r="580" spans="18:30">
      <c r="R580" s="187"/>
      <c r="S580" s="42"/>
      <c r="T580" s="42"/>
      <c r="U580" s="188"/>
      <c r="V580" s="42"/>
      <c r="W580" s="188"/>
      <c r="X580" s="42"/>
      <c r="AD580" s="11"/>
    </row>
    <row r="581" spans="18:30">
      <c r="R581" s="187"/>
      <c r="S581" s="42"/>
      <c r="T581" s="42"/>
      <c r="U581" s="188"/>
      <c r="V581" s="42"/>
      <c r="W581" s="188"/>
      <c r="X581" s="42"/>
      <c r="AD581" s="11"/>
    </row>
    <row r="582" spans="18:30">
      <c r="R582" s="187"/>
      <c r="S582" s="42"/>
      <c r="T582" s="42"/>
      <c r="U582" s="188"/>
      <c r="V582" s="42"/>
      <c r="W582" s="188"/>
      <c r="X582" s="42"/>
      <c r="AD582" s="11"/>
    </row>
    <row r="583" spans="18:30">
      <c r="R583" s="187"/>
      <c r="S583" s="42"/>
      <c r="T583" s="42"/>
      <c r="U583" s="188"/>
      <c r="V583" s="42"/>
      <c r="W583" s="188"/>
      <c r="X583" s="42"/>
      <c r="AD583" s="11"/>
    </row>
    <row r="584" spans="18:30">
      <c r="R584" s="187"/>
      <c r="S584" s="42"/>
      <c r="T584" s="42"/>
      <c r="U584" s="188"/>
      <c r="V584" s="42"/>
      <c r="W584" s="188"/>
      <c r="X584" s="42"/>
      <c r="AD584" s="11"/>
    </row>
    <row r="585" spans="18:30">
      <c r="R585" s="187"/>
      <c r="S585" s="42"/>
      <c r="T585" s="42"/>
      <c r="U585" s="188"/>
      <c r="V585" s="42"/>
      <c r="W585" s="188"/>
      <c r="X585" s="42"/>
      <c r="AD585" s="11"/>
    </row>
    <row r="586" spans="18:30">
      <c r="R586" s="187"/>
      <c r="S586" s="42"/>
      <c r="T586" s="42"/>
      <c r="U586" s="188"/>
      <c r="V586" s="42"/>
      <c r="W586" s="188"/>
      <c r="X586" s="42"/>
      <c r="AD586" s="11"/>
    </row>
    <row r="587" spans="18:30">
      <c r="R587" s="187"/>
      <c r="S587" s="42"/>
      <c r="T587" s="42"/>
      <c r="U587" s="188"/>
      <c r="V587" s="42"/>
      <c r="W587" s="188"/>
      <c r="X587" s="42"/>
      <c r="AD587" s="11"/>
    </row>
    <row r="588" spans="18:30">
      <c r="R588" s="187"/>
      <c r="S588" s="42"/>
      <c r="T588" s="42"/>
      <c r="U588" s="188"/>
      <c r="V588" s="42"/>
      <c r="W588" s="188"/>
      <c r="X588" s="42"/>
      <c r="AD588" s="11"/>
    </row>
    <row r="589" spans="18:30">
      <c r="R589" s="187"/>
      <c r="S589" s="42"/>
      <c r="T589" s="42"/>
      <c r="U589" s="188"/>
      <c r="V589" s="42"/>
      <c r="W589" s="188"/>
      <c r="X589" s="42"/>
      <c r="AD589" s="11"/>
    </row>
    <row r="590" spans="18:30">
      <c r="R590" s="187"/>
      <c r="S590" s="42"/>
      <c r="T590" s="42"/>
      <c r="U590" s="188"/>
      <c r="V590" s="42"/>
      <c r="W590" s="188"/>
      <c r="X590" s="42"/>
      <c r="AD590" s="11"/>
    </row>
    <row r="591" spans="18:30">
      <c r="R591" s="187"/>
      <c r="S591" s="42"/>
      <c r="T591" s="42"/>
      <c r="U591" s="188"/>
      <c r="V591" s="42"/>
      <c r="W591" s="188"/>
      <c r="X591" s="42"/>
      <c r="AD591" s="11"/>
    </row>
    <row r="592" spans="18:30">
      <c r="R592" s="187"/>
      <c r="S592" s="42"/>
      <c r="T592" s="42"/>
      <c r="U592" s="188"/>
      <c r="V592" s="42"/>
      <c r="W592" s="188"/>
      <c r="X592" s="42"/>
      <c r="AD592" s="11"/>
    </row>
    <row r="593" spans="18:30">
      <c r="R593" s="187"/>
      <c r="S593" s="42"/>
      <c r="T593" s="42"/>
      <c r="U593" s="188"/>
      <c r="V593" s="42"/>
      <c r="W593" s="188"/>
      <c r="X593" s="42"/>
      <c r="AD593" s="11"/>
    </row>
    <row r="594" spans="18:30">
      <c r="R594" s="187"/>
      <c r="S594" s="42"/>
      <c r="T594" s="42"/>
      <c r="U594" s="188"/>
      <c r="V594" s="42"/>
      <c r="W594" s="188"/>
      <c r="X594" s="42"/>
      <c r="AD594" s="11"/>
    </row>
    <row r="595" spans="18:30">
      <c r="R595" s="187"/>
      <c r="S595" s="42"/>
      <c r="T595" s="42"/>
      <c r="U595" s="188"/>
      <c r="V595" s="42"/>
      <c r="W595" s="188"/>
      <c r="X595" s="42"/>
      <c r="AD595" s="11"/>
    </row>
    <row r="596" spans="18:30">
      <c r="R596" s="187"/>
      <c r="S596" s="42"/>
      <c r="T596" s="42"/>
      <c r="U596" s="188"/>
      <c r="V596" s="42"/>
      <c r="W596" s="188"/>
      <c r="X596" s="42"/>
      <c r="AD596" s="11"/>
    </row>
    <row r="597" spans="18:30">
      <c r="R597" s="187"/>
      <c r="S597" s="42"/>
      <c r="T597" s="42"/>
      <c r="U597" s="188"/>
      <c r="V597" s="42"/>
      <c r="W597" s="188"/>
      <c r="X597" s="42"/>
      <c r="AD597" s="11"/>
    </row>
    <row r="598" spans="18:30">
      <c r="R598" s="187"/>
      <c r="S598" s="42"/>
      <c r="T598" s="42"/>
      <c r="U598" s="188"/>
      <c r="V598" s="42"/>
      <c r="W598" s="188"/>
      <c r="X598" s="42"/>
      <c r="AD598" s="11"/>
    </row>
    <row r="599" spans="18:30">
      <c r="R599" s="187"/>
      <c r="S599" s="42"/>
      <c r="T599" s="42"/>
      <c r="U599" s="188"/>
      <c r="V599" s="42"/>
      <c r="W599" s="188"/>
      <c r="X599" s="42"/>
      <c r="AD599" s="11"/>
    </row>
    <row r="600" spans="18:30">
      <c r="R600" s="187"/>
      <c r="S600" s="42"/>
      <c r="T600" s="42"/>
      <c r="U600" s="188"/>
      <c r="V600" s="42"/>
      <c r="W600" s="188"/>
      <c r="X600" s="42"/>
      <c r="AD600" s="11"/>
    </row>
    <row r="601" spans="18:30">
      <c r="R601" s="187"/>
      <c r="S601" s="42"/>
      <c r="T601" s="42"/>
      <c r="U601" s="188"/>
      <c r="V601" s="42"/>
      <c r="W601" s="188"/>
      <c r="X601" s="42"/>
      <c r="AD601" s="11"/>
    </row>
    <row r="602" spans="18:30">
      <c r="R602" s="187"/>
      <c r="S602" s="42"/>
      <c r="T602" s="42"/>
      <c r="U602" s="188"/>
      <c r="V602" s="42"/>
      <c r="W602" s="188"/>
      <c r="X602" s="42"/>
      <c r="AD602" s="11"/>
    </row>
    <row r="603" spans="18:30">
      <c r="R603" s="187"/>
      <c r="S603" s="42"/>
      <c r="T603" s="42"/>
      <c r="U603" s="188"/>
      <c r="V603" s="42"/>
      <c r="W603" s="188"/>
      <c r="X603" s="42"/>
      <c r="AD603" s="11"/>
    </row>
    <row r="604" spans="18:30">
      <c r="R604" s="187"/>
      <c r="S604" s="42"/>
      <c r="T604" s="42"/>
      <c r="U604" s="188"/>
      <c r="V604" s="42"/>
      <c r="W604" s="188"/>
      <c r="X604" s="42"/>
      <c r="AD604" s="11"/>
    </row>
    <row r="605" spans="18:30">
      <c r="R605" s="187"/>
      <c r="S605" s="42"/>
      <c r="T605" s="42"/>
      <c r="U605" s="188"/>
      <c r="V605" s="42"/>
      <c r="W605" s="188"/>
      <c r="X605" s="42"/>
      <c r="AD605" s="11"/>
    </row>
    <row r="606" spans="18:30">
      <c r="R606" s="187"/>
      <c r="S606" s="42"/>
      <c r="T606" s="42"/>
      <c r="U606" s="188"/>
      <c r="V606" s="42"/>
      <c r="W606" s="188"/>
      <c r="X606" s="42"/>
      <c r="AD606" s="11"/>
    </row>
    <row r="607" spans="18:30">
      <c r="R607" s="187"/>
      <c r="S607" s="42"/>
      <c r="T607" s="42"/>
      <c r="U607" s="188"/>
      <c r="V607" s="42"/>
      <c r="W607" s="188"/>
      <c r="X607" s="42"/>
      <c r="AD607" s="11"/>
    </row>
    <row r="608" spans="18:30">
      <c r="R608" s="187"/>
      <c r="S608" s="42"/>
      <c r="T608" s="42"/>
      <c r="U608" s="188"/>
      <c r="V608" s="42"/>
      <c r="W608" s="188"/>
      <c r="X608" s="42"/>
      <c r="AD608" s="11"/>
    </row>
    <row r="609" spans="18:30">
      <c r="R609" s="187"/>
      <c r="S609" s="42"/>
      <c r="T609" s="42"/>
      <c r="U609" s="188"/>
      <c r="V609" s="42"/>
      <c r="W609" s="188"/>
      <c r="X609" s="42"/>
      <c r="AD609" s="11"/>
    </row>
    <row r="610" spans="18:30">
      <c r="R610" s="187"/>
      <c r="S610" s="42"/>
      <c r="T610" s="42"/>
      <c r="U610" s="188"/>
      <c r="V610" s="42"/>
      <c r="W610" s="188"/>
      <c r="X610" s="42"/>
      <c r="AD610" s="11"/>
    </row>
    <row r="611" spans="18:30">
      <c r="R611" s="187"/>
      <c r="S611" s="42"/>
      <c r="T611" s="42"/>
      <c r="U611" s="188"/>
      <c r="V611" s="42"/>
      <c r="W611" s="188"/>
      <c r="X611" s="42"/>
      <c r="AD611" s="11"/>
    </row>
    <row r="612" spans="18:30">
      <c r="R612" s="187"/>
      <c r="S612" s="42"/>
      <c r="T612" s="42"/>
      <c r="U612" s="188"/>
      <c r="V612" s="42"/>
      <c r="W612" s="188"/>
      <c r="X612" s="42"/>
      <c r="AD612" s="11"/>
    </row>
    <row r="613" spans="18:30">
      <c r="R613" s="187"/>
      <c r="S613" s="42"/>
      <c r="T613" s="42"/>
      <c r="U613" s="188"/>
      <c r="V613" s="42"/>
      <c r="W613" s="188"/>
      <c r="X613" s="42"/>
      <c r="AD613" s="11"/>
    </row>
    <row r="614" spans="18:30">
      <c r="R614" s="187"/>
      <c r="S614" s="42"/>
      <c r="T614" s="42"/>
      <c r="U614" s="188"/>
      <c r="V614" s="42"/>
      <c r="W614" s="188"/>
      <c r="X614" s="42"/>
      <c r="AD614" s="11"/>
    </row>
    <row r="615" spans="18:30">
      <c r="R615" s="187"/>
      <c r="S615" s="42"/>
      <c r="T615" s="42"/>
      <c r="U615" s="188"/>
      <c r="V615" s="42"/>
      <c r="W615" s="188"/>
      <c r="X615" s="42"/>
      <c r="AD615" s="11"/>
    </row>
    <row r="616" spans="18:30">
      <c r="R616" s="187"/>
      <c r="S616" s="42"/>
      <c r="T616" s="42"/>
      <c r="U616" s="188"/>
      <c r="V616" s="42"/>
      <c r="W616" s="188"/>
      <c r="X616" s="42"/>
      <c r="AD616" s="11"/>
    </row>
    <row r="617" spans="18:30">
      <c r="R617" s="187"/>
      <c r="S617" s="42"/>
      <c r="T617" s="42"/>
      <c r="U617" s="188"/>
      <c r="V617" s="42"/>
      <c r="W617" s="188"/>
      <c r="X617" s="42"/>
      <c r="AD617" s="11"/>
    </row>
    <row r="618" spans="18:30">
      <c r="R618" s="187"/>
      <c r="S618" s="42"/>
      <c r="T618" s="42"/>
      <c r="U618" s="188"/>
      <c r="V618" s="42"/>
      <c r="W618" s="188"/>
      <c r="X618" s="42"/>
      <c r="AD618" s="11"/>
    </row>
    <row r="619" spans="18:30">
      <c r="R619" s="187"/>
      <c r="S619" s="42"/>
      <c r="T619" s="42"/>
      <c r="U619" s="188"/>
      <c r="V619" s="42"/>
      <c r="W619" s="188"/>
      <c r="X619" s="42"/>
      <c r="AD619" s="11"/>
    </row>
    <row r="620" spans="18:30">
      <c r="R620" s="187"/>
      <c r="S620" s="42"/>
      <c r="T620" s="42"/>
      <c r="U620" s="188"/>
      <c r="V620" s="42"/>
      <c r="W620" s="188"/>
      <c r="X620" s="42"/>
      <c r="AD620" s="11"/>
    </row>
    <row r="621" spans="18:30">
      <c r="R621" s="187"/>
      <c r="S621" s="42"/>
      <c r="T621" s="42"/>
      <c r="U621" s="188"/>
      <c r="V621" s="42"/>
      <c r="W621" s="188"/>
      <c r="X621" s="42"/>
      <c r="AD621" s="11"/>
    </row>
    <row r="622" spans="18:30">
      <c r="R622" s="187"/>
      <c r="S622" s="42"/>
      <c r="T622" s="42"/>
      <c r="U622" s="188"/>
      <c r="V622" s="42"/>
      <c r="W622" s="188"/>
      <c r="X622" s="42"/>
      <c r="AD622" s="11"/>
    </row>
    <row r="623" spans="18:30">
      <c r="R623" s="187"/>
      <c r="S623" s="42"/>
      <c r="T623" s="42"/>
      <c r="U623" s="188"/>
      <c r="V623" s="42"/>
      <c r="W623" s="188"/>
      <c r="X623" s="42"/>
      <c r="AD623" s="11"/>
    </row>
    <row r="624" spans="18:30">
      <c r="R624" s="187"/>
      <c r="S624" s="42"/>
      <c r="T624" s="42"/>
      <c r="U624" s="188"/>
      <c r="V624" s="42"/>
      <c r="W624" s="188"/>
      <c r="X624" s="42"/>
      <c r="AD624" s="11"/>
    </row>
    <row r="625" spans="18:30">
      <c r="R625" s="187"/>
      <c r="S625" s="42"/>
      <c r="T625" s="42"/>
      <c r="U625" s="188"/>
      <c r="V625" s="42"/>
      <c r="W625" s="188"/>
      <c r="X625" s="42"/>
      <c r="AD625" s="11"/>
    </row>
    <row r="626" spans="18:30">
      <c r="R626" s="187"/>
      <c r="S626" s="42"/>
      <c r="T626" s="42"/>
      <c r="U626" s="188"/>
      <c r="V626" s="42"/>
      <c r="W626" s="188"/>
      <c r="X626" s="42"/>
      <c r="AD626" s="11"/>
    </row>
    <row r="627" spans="18:30">
      <c r="R627" s="187"/>
      <c r="S627" s="42"/>
      <c r="T627" s="42"/>
      <c r="U627" s="188"/>
      <c r="V627" s="42"/>
      <c r="W627" s="188"/>
      <c r="X627" s="42"/>
      <c r="AD627" s="11"/>
    </row>
    <row r="628" spans="18:30">
      <c r="R628" s="187"/>
      <c r="S628" s="42"/>
      <c r="T628" s="42"/>
      <c r="U628" s="188"/>
      <c r="V628" s="42"/>
      <c r="W628" s="188"/>
      <c r="X628" s="42"/>
      <c r="AD628" s="11"/>
    </row>
    <row r="629" spans="18:30">
      <c r="R629" s="187"/>
      <c r="S629" s="42"/>
      <c r="T629" s="42"/>
      <c r="U629" s="188"/>
      <c r="V629" s="42"/>
      <c r="W629" s="188"/>
      <c r="X629" s="42"/>
      <c r="AD629" s="11"/>
    </row>
    <row r="630" spans="18:30">
      <c r="R630" s="187"/>
      <c r="S630" s="42"/>
      <c r="T630" s="42"/>
      <c r="U630" s="188"/>
      <c r="V630" s="42"/>
      <c r="W630" s="188"/>
      <c r="X630" s="42"/>
      <c r="AD630" s="11"/>
    </row>
    <row r="631" spans="18:30">
      <c r="R631" s="187"/>
      <c r="S631" s="42"/>
      <c r="T631" s="42"/>
      <c r="U631" s="188"/>
      <c r="V631" s="42"/>
      <c r="W631" s="188"/>
      <c r="X631" s="42"/>
      <c r="AD631" s="11"/>
    </row>
    <row r="632" spans="18:30">
      <c r="R632" s="187"/>
      <c r="S632" s="42"/>
      <c r="T632" s="42"/>
      <c r="U632" s="188"/>
      <c r="V632" s="42"/>
      <c r="W632" s="188"/>
      <c r="X632" s="42"/>
      <c r="AD632" s="11"/>
    </row>
    <row r="633" spans="18:30">
      <c r="R633" s="187"/>
      <c r="S633" s="42"/>
      <c r="T633" s="42"/>
      <c r="U633" s="188"/>
      <c r="V633" s="42"/>
      <c r="W633" s="188"/>
      <c r="X633" s="42"/>
      <c r="AD633" s="11"/>
    </row>
    <row r="634" spans="18:30">
      <c r="R634" s="187"/>
      <c r="S634" s="42"/>
      <c r="T634" s="42"/>
      <c r="U634" s="188"/>
      <c r="V634" s="42"/>
      <c r="W634" s="188"/>
      <c r="X634" s="42"/>
      <c r="AD634" s="11"/>
    </row>
    <row r="635" spans="18:30">
      <c r="R635" s="187"/>
      <c r="S635" s="42"/>
      <c r="T635" s="42"/>
      <c r="U635" s="188"/>
      <c r="V635" s="42"/>
      <c r="W635" s="188"/>
      <c r="X635" s="42"/>
      <c r="AD635" s="11"/>
    </row>
    <row r="636" spans="18:30">
      <c r="R636" s="187"/>
      <c r="S636" s="42"/>
      <c r="T636" s="42"/>
      <c r="U636" s="188"/>
      <c r="V636" s="42"/>
      <c r="W636" s="188"/>
      <c r="X636" s="42"/>
      <c r="AD636" s="11"/>
    </row>
    <row r="637" spans="18:30">
      <c r="R637" s="187"/>
      <c r="S637" s="42"/>
      <c r="T637" s="42"/>
      <c r="U637" s="188"/>
      <c r="V637" s="42"/>
      <c r="W637" s="188"/>
      <c r="X637" s="42"/>
      <c r="AD637" s="11"/>
    </row>
    <row r="638" spans="18:30">
      <c r="R638" s="187"/>
      <c r="S638" s="42"/>
      <c r="T638" s="42"/>
      <c r="U638" s="188"/>
      <c r="V638" s="42"/>
      <c r="W638" s="188"/>
      <c r="X638" s="42"/>
      <c r="AD638" s="11"/>
    </row>
    <row r="639" spans="18:30">
      <c r="R639" s="187"/>
      <c r="S639" s="42"/>
      <c r="T639" s="42"/>
      <c r="U639" s="188"/>
      <c r="V639" s="42"/>
      <c r="W639" s="188"/>
      <c r="X639" s="42"/>
      <c r="AD639" s="11"/>
    </row>
    <row r="640" spans="18:30">
      <c r="R640" s="187"/>
      <c r="S640" s="42"/>
      <c r="T640" s="42"/>
      <c r="U640" s="188"/>
      <c r="V640" s="42"/>
      <c r="W640" s="188"/>
      <c r="X640" s="42"/>
      <c r="AD640" s="11"/>
    </row>
    <row r="641" spans="18:30">
      <c r="R641" s="187"/>
      <c r="S641" s="42"/>
      <c r="T641" s="42"/>
      <c r="U641" s="188"/>
      <c r="V641" s="42"/>
      <c r="W641" s="188"/>
      <c r="X641" s="42"/>
      <c r="AD641" s="11"/>
    </row>
    <row r="642" spans="18:30">
      <c r="R642" s="187"/>
      <c r="S642" s="42"/>
      <c r="T642" s="42"/>
      <c r="U642" s="188"/>
      <c r="V642" s="42"/>
      <c r="W642" s="188"/>
      <c r="X642" s="42"/>
      <c r="AD642" s="11"/>
    </row>
    <row r="643" spans="18:30">
      <c r="R643" s="187"/>
      <c r="S643" s="42"/>
      <c r="T643" s="42"/>
      <c r="U643" s="188"/>
      <c r="V643" s="42"/>
      <c r="W643" s="188"/>
      <c r="X643" s="42"/>
      <c r="AD643" s="11"/>
    </row>
    <row r="644" spans="18:30">
      <c r="R644" s="187"/>
      <c r="S644" s="42"/>
      <c r="T644" s="42"/>
      <c r="U644" s="188"/>
      <c r="V644" s="42"/>
      <c r="W644" s="188"/>
      <c r="X644" s="42"/>
      <c r="AD644" s="11"/>
    </row>
    <row r="645" spans="18:30">
      <c r="R645" s="187"/>
      <c r="S645" s="42"/>
      <c r="T645" s="42"/>
      <c r="U645" s="188"/>
      <c r="V645" s="42"/>
      <c r="W645" s="188"/>
      <c r="X645" s="42"/>
      <c r="AD645" s="11"/>
    </row>
    <row r="646" spans="18:30">
      <c r="R646" s="187"/>
      <c r="S646" s="42"/>
      <c r="T646" s="42"/>
      <c r="U646" s="188"/>
      <c r="V646" s="42"/>
      <c r="W646" s="188"/>
      <c r="X646" s="42"/>
      <c r="AD646" s="11"/>
    </row>
    <row r="647" spans="18:30">
      <c r="R647" s="187"/>
      <c r="S647" s="42"/>
      <c r="T647" s="42"/>
      <c r="U647" s="188"/>
      <c r="V647" s="42"/>
      <c r="W647" s="188"/>
      <c r="X647" s="42"/>
      <c r="AD647" s="11"/>
    </row>
    <row r="648" spans="18:30">
      <c r="R648" s="187"/>
      <c r="S648" s="42"/>
      <c r="T648" s="42"/>
      <c r="U648" s="188"/>
      <c r="V648" s="42"/>
      <c r="W648" s="188"/>
      <c r="X648" s="42"/>
      <c r="AD648" s="11"/>
    </row>
    <row r="649" spans="18:30">
      <c r="R649" s="187"/>
      <c r="S649" s="42"/>
      <c r="T649" s="42"/>
      <c r="U649" s="188"/>
      <c r="V649" s="42"/>
      <c r="W649" s="188"/>
      <c r="X649" s="42"/>
      <c r="AD649" s="11"/>
    </row>
    <row r="650" spans="18:30">
      <c r="R650" s="187"/>
      <c r="S650" s="42"/>
      <c r="T650" s="42"/>
      <c r="U650" s="188"/>
      <c r="V650" s="42"/>
      <c r="W650" s="188"/>
      <c r="X650" s="42"/>
      <c r="AD650" s="11"/>
    </row>
    <row r="651" spans="18:30">
      <c r="R651" s="187"/>
      <c r="S651" s="42"/>
      <c r="T651" s="42"/>
      <c r="U651" s="188"/>
      <c r="V651" s="42"/>
      <c r="W651" s="188"/>
      <c r="X651" s="42"/>
      <c r="AD651" s="11"/>
    </row>
    <row r="652" spans="18:30">
      <c r="R652" s="187"/>
      <c r="S652" s="42"/>
      <c r="T652" s="42"/>
      <c r="U652" s="188"/>
      <c r="V652" s="42"/>
      <c r="W652" s="188"/>
      <c r="X652" s="42"/>
      <c r="AD652" s="11"/>
    </row>
    <row r="653" spans="18:30">
      <c r="R653" s="187"/>
      <c r="S653" s="42"/>
      <c r="T653" s="42"/>
      <c r="U653" s="188"/>
      <c r="V653" s="42"/>
      <c r="W653" s="188"/>
      <c r="X653" s="42"/>
      <c r="AD653" s="11"/>
    </row>
    <row r="654" spans="18:30">
      <c r="R654" s="187"/>
      <c r="S654" s="42"/>
      <c r="T654" s="42"/>
      <c r="U654" s="188"/>
      <c r="V654" s="42"/>
      <c r="W654" s="188"/>
      <c r="X654" s="42"/>
      <c r="AD654" s="11"/>
    </row>
    <row r="655" spans="18:30">
      <c r="R655" s="187"/>
      <c r="S655" s="42"/>
      <c r="T655" s="42"/>
      <c r="U655" s="188"/>
      <c r="V655" s="42"/>
      <c r="W655" s="188"/>
      <c r="X655" s="42"/>
      <c r="AD655" s="11"/>
    </row>
    <row r="656" spans="18:30">
      <c r="R656" s="187"/>
      <c r="S656" s="42"/>
      <c r="T656" s="42"/>
      <c r="U656" s="188"/>
      <c r="V656" s="42"/>
      <c r="W656" s="188"/>
      <c r="X656" s="42"/>
      <c r="AD656" s="11"/>
    </row>
    <row r="657" spans="18:30">
      <c r="R657" s="187"/>
      <c r="S657" s="42"/>
      <c r="T657" s="42"/>
      <c r="U657" s="188"/>
      <c r="V657" s="42"/>
      <c r="W657" s="188"/>
      <c r="X657" s="42"/>
      <c r="AD657" s="11"/>
    </row>
    <row r="658" spans="18:30">
      <c r="R658" s="187"/>
      <c r="S658" s="42"/>
      <c r="T658" s="42"/>
      <c r="U658" s="188"/>
      <c r="V658" s="42"/>
      <c r="W658" s="188"/>
      <c r="X658" s="42"/>
      <c r="AD658" s="11"/>
    </row>
    <row r="659" spans="18:30">
      <c r="R659" s="187"/>
      <c r="S659" s="42"/>
      <c r="T659" s="42"/>
      <c r="U659" s="188"/>
      <c r="V659" s="42"/>
      <c r="W659" s="188"/>
      <c r="X659" s="42"/>
      <c r="AD659" s="11"/>
    </row>
    <row r="660" spans="18:30">
      <c r="R660" s="187"/>
      <c r="S660" s="42"/>
      <c r="T660" s="42"/>
      <c r="U660" s="188"/>
      <c r="V660" s="42"/>
      <c r="W660" s="188"/>
      <c r="X660" s="42"/>
      <c r="AD660" s="11"/>
    </row>
    <row r="661" spans="18:30">
      <c r="R661" s="187"/>
      <c r="S661" s="42"/>
      <c r="T661" s="42"/>
      <c r="U661" s="188"/>
      <c r="V661" s="42"/>
      <c r="W661" s="188"/>
      <c r="X661" s="42"/>
      <c r="AD661" s="11"/>
    </row>
    <row r="662" spans="18:30">
      <c r="R662" s="187"/>
      <c r="S662" s="42"/>
      <c r="T662" s="42"/>
      <c r="U662" s="188"/>
      <c r="V662" s="42"/>
      <c r="W662" s="188"/>
      <c r="X662" s="42"/>
      <c r="AD662" s="11"/>
    </row>
    <row r="663" spans="18:30">
      <c r="R663" s="187"/>
      <c r="S663" s="42"/>
      <c r="T663" s="42"/>
      <c r="U663" s="188"/>
      <c r="V663" s="42"/>
      <c r="W663" s="188"/>
      <c r="X663" s="42"/>
      <c r="AD663" s="11"/>
    </row>
    <row r="664" spans="18:30">
      <c r="R664" s="187"/>
      <c r="S664" s="42"/>
      <c r="T664" s="42"/>
      <c r="U664" s="188"/>
      <c r="V664" s="42"/>
      <c r="W664" s="188"/>
      <c r="X664" s="42"/>
      <c r="AD664" s="11"/>
    </row>
    <row r="665" spans="18:30">
      <c r="R665" s="187"/>
      <c r="S665" s="42"/>
      <c r="T665" s="42"/>
      <c r="U665" s="188"/>
      <c r="V665" s="42"/>
      <c r="W665" s="188"/>
      <c r="X665" s="42"/>
      <c r="AD665" s="11"/>
    </row>
    <row r="666" spans="18:30">
      <c r="R666" s="187"/>
      <c r="S666" s="42"/>
      <c r="T666" s="42"/>
      <c r="U666" s="188"/>
      <c r="V666" s="42"/>
      <c r="W666" s="188"/>
      <c r="X666" s="42"/>
      <c r="AD666" s="11"/>
    </row>
    <row r="667" spans="18:30">
      <c r="R667" s="187"/>
      <c r="S667" s="42"/>
      <c r="T667" s="42"/>
      <c r="U667" s="188"/>
      <c r="V667" s="42"/>
      <c r="W667" s="188"/>
      <c r="X667" s="42"/>
      <c r="AD667" s="11"/>
    </row>
    <row r="668" spans="18:30">
      <c r="R668" s="187"/>
      <c r="S668" s="42"/>
      <c r="T668" s="42"/>
      <c r="U668" s="188"/>
      <c r="V668" s="42"/>
      <c r="W668" s="188"/>
      <c r="X668" s="42"/>
      <c r="AD668" s="11"/>
    </row>
    <row r="669" spans="18:30">
      <c r="R669" s="187"/>
      <c r="S669" s="42"/>
      <c r="T669" s="42"/>
      <c r="U669" s="188"/>
      <c r="V669" s="42"/>
      <c r="W669" s="188"/>
      <c r="X669" s="42"/>
      <c r="AD669" s="11"/>
    </row>
    <row r="670" spans="18:30">
      <c r="R670" s="187"/>
      <c r="S670" s="42"/>
      <c r="T670" s="42"/>
      <c r="U670" s="188"/>
      <c r="V670" s="42"/>
      <c r="W670" s="188"/>
      <c r="X670" s="42"/>
      <c r="AD670" s="11"/>
    </row>
    <row r="671" spans="18:30">
      <c r="R671" s="187"/>
      <c r="S671" s="42"/>
      <c r="T671" s="42"/>
      <c r="U671" s="188"/>
      <c r="V671" s="42"/>
      <c r="W671" s="188"/>
      <c r="X671" s="42"/>
      <c r="AD671" s="11"/>
    </row>
    <row r="672" spans="18:30">
      <c r="R672" s="187"/>
      <c r="S672" s="42"/>
      <c r="T672" s="42"/>
      <c r="U672" s="188"/>
      <c r="V672" s="42"/>
      <c r="W672" s="188"/>
      <c r="X672" s="42"/>
      <c r="AD672" s="11"/>
    </row>
    <row r="673" spans="18:30">
      <c r="R673" s="187"/>
      <c r="S673" s="42"/>
      <c r="T673" s="42"/>
      <c r="U673" s="188"/>
      <c r="V673" s="42"/>
      <c r="W673" s="188"/>
      <c r="X673" s="42"/>
      <c r="AD673" s="11"/>
    </row>
    <row r="674" spans="18:30">
      <c r="R674" s="187"/>
      <c r="S674" s="42"/>
      <c r="T674" s="42"/>
      <c r="U674" s="188"/>
      <c r="V674" s="42"/>
      <c r="W674" s="188"/>
      <c r="X674" s="42"/>
      <c r="AD674" s="11"/>
    </row>
    <row r="675" spans="18:30">
      <c r="R675" s="187"/>
      <c r="S675" s="42"/>
      <c r="T675" s="42"/>
      <c r="U675" s="188"/>
      <c r="V675" s="42"/>
      <c r="W675" s="188"/>
      <c r="X675" s="42"/>
      <c r="AD675" s="11"/>
    </row>
    <row r="676" spans="18:30">
      <c r="R676" s="187"/>
      <c r="S676" s="42"/>
      <c r="T676" s="42"/>
      <c r="U676" s="188"/>
      <c r="V676" s="42"/>
      <c r="W676" s="188"/>
      <c r="X676" s="42"/>
      <c r="AD676" s="11"/>
    </row>
    <row r="677" spans="18:30">
      <c r="R677" s="187"/>
      <c r="S677" s="42"/>
      <c r="T677" s="42"/>
      <c r="U677" s="188"/>
      <c r="V677" s="42"/>
      <c r="W677" s="188"/>
      <c r="X677" s="42"/>
      <c r="AD677" s="11"/>
    </row>
    <row r="678" spans="18:30">
      <c r="R678" s="187"/>
      <c r="S678" s="42"/>
      <c r="T678" s="42"/>
      <c r="U678" s="188"/>
      <c r="V678" s="42"/>
      <c r="W678" s="188"/>
      <c r="X678" s="42"/>
      <c r="AD678" s="11"/>
    </row>
    <row r="679" spans="18:30">
      <c r="R679" s="187"/>
      <c r="S679" s="42"/>
      <c r="T679" s="42"/>
      <c r="U679" s="188"/>
      <c r="V679" s="42"/>
      <c r="W679" s="188"/>
      <c r="X679" s="42"/>
      <c r="AD679" s="11"/>
    </row>
    <row r="680" spans="18:30">
      <c r="R680" s="187"/>
      <c r="S680" s="42"/>
      <c r="T680" s="42"/>
      <c r="U680" s="188"/>
      <c r="V680" s="42"/>
      <c r="W680" s="188"/>
      <c r="X680" s="42"/>
      <c r="AD680" s="11"/>
    </row>
    <row r="681" spans="18:30">
      <c r="R681" s="187"/>
      <c r="S681" s="42"/>
      <c r="T681" s="42"/>
      <c r="U681" s="188"/>
      <c r="V681" s="42"/>
      <c r="W681" s="188"/>
      <c r="X681" s="42"/>
      <c r="AD681" s="11"/>
    </row>
    <row r="682" spans="18:30">
      <c r="R682" s="187"/>
      <c r="S682" s="42"/>
      <c r="T682" s="42"/>
      <c r="U682" s="188"/>
      <c r="V682" s="42"/>
      <c r="W682" s="188"/>
      <c r="X682" s="42"/>
      <c r="AD682" s="11"/>
    </row>
    <row r="683" spans="18:30">
      <c r="R683" s="187"/>
      <c r="S683" s="42"/>
      <c r="T683" s="42"/>
      <c r="U683" s="188"/>
      <c r="V683" s="42"/>
      <c r="W683" s="188"/>
      <c r="X683" s="42"/>
      <c r="AD683" s="11"/>
    </row>
    <row r="684" spans="18:30">
      <c r="R684" s="187"/>
      <c r="S684" s="42"/>
      <c r="T684" s="42"/>
      <c r="U684" s="188"/>
      <c r="V684" s="42"/>
      <c r="W684" s="188"/>
      <c r="X684" s="42"/>
      <c r="AD684" s="11"/>
    </row>
    <row r="685" spans="18:30">
      <c r="R685" s="187"/>
      <c r="S685" s="42"/>
      <c r="T685" s="42"/>
      <c r="U685" s="188"/>
      <c r="V685" s="42"/>
      <c r="W685" s="188"/>
      <c r="X685" s="42"/>
      <c r="AD685" s="11"/>
    </row>
    <row r="686" spans="18:30">
      <c r="R686" s="187"/>
      <c r="S686" s="42"/>
      <c r="T686" s="42"/>
      <c r="U686" s="188"/>
      <c r="V686" s="42"/>
      <c r="W686" s="188"/>
      <c r="X686" s="42"/>
      <c r="AD686" s="11"/>
    </row>
    <row r="687" spans="18:30">
      <c r="R687" s="187"/>
      <c r="S687" s="42"/>
      <c r="T687" s="42"/>
      <c r="U687" s="188"/>
      <c r="V687" s="42"/>
      <c r="W687" s="188"/>
      <c r="X687" s="42"/>
      <c r="AD687" s="11"/>
    </row>
    <row r="688" spans="18:30">
      <c r="R688" s="187"/>
      <c r="S688" s="42"/>
      <c r="T688" s="42"/>
      <c r="U688" s="188"/>
      <c r="V688" s="42"/>
      <c r="W688" s="188"/>
      <c r="X688" s="42"/>
      <c r="AD688" s="11"/>
    </row>
    <row r="689" spans="18:30">
      <c r="R689" s="187"/>
      <c r="S689" s="42"/>
      <c r="T689" s="42"/>
      <c r="U689" s="188"/>
      <c r="V689" s="42"/>
      <c r="W689" s="188"/>
      <c r="X689" s="42"/>
      <c r="AD689" s="11"/>
    </row>
    <row r="690" spans="18:30">
      <c r="R690" s="187"/>
      <c r="S690" s="42"/>
      <c r="T690" s="42"/>
      <c r="U690" s="188"/>
      <c r="V690" s="42"/>
      <c r="W690" s="188"/>
      <c r="X690" s="42"/>
      <c r="AD690" s="11"/>
    </row>
    <row r="691" spans="18:30">
      <c r="R691" s="187"/>
      <c r="S691" s="42"/>
      <c r="T691" s="42"/>
      <c r="U691" s="188"/>
      <c r="V691" s="42"/>
      <c r="W691" s="188"/>
      <c r="X691" s="42"/>
      <c r="AD691" s="11"/>
    </row>
    <row r="692" spans="18:30">
      <c r="R692" s="187"/>
      <c r="S692" s="42"/>
      <c r="T692" s="42"/>
      <c r="U692" s="188"/>
      <c r="V692" s="42"/>
      <c r="W692" s="188"/>
      <c r="X692" s="42"/>
      <c r="AD692" s="11"/>
    </row>
    <row r="693" spans="18:30">
      <c r="R693" s="187"/>
      <c r="S693" s="42"/>
      <c r="T693" s="42"/>
      <c r="U693" s="188"/>
      <c r="V693" s="42"/>
      <c r="W693" s="188"/>
      <c r="X693" s="42"/>
      <c r="AD693" s="11"/>
    </row>
    <row r="694" spans="18:30">
      <c r="R694" s="187"/>
      <c r="S694" s="42"/>
      <c r="T694" s="42"/>
      <c r="U694" s="188"/>
      <c r="V694" s="42"/>
      <c r="W694" s="188"/>
      <c r="X694" s="42"/>
      <c r="AD694" s="11"/>
    </row>
    <row r="695" spans="18:30">
      <c r="R695" s="187"/>
      <c r="S695" s="42"/>
      <c r="T695" s="42"/>
      <c r="U695" s="188"/>
      <c r="V695" s="42"/>
      <c r="W695" s="188"/>
      <c r="X695" s="42"/>
      <c r="AD695" s="11"/>
    </row>
    <row r="696" spans="18:30">
      <c r="R696" s="187"/>
      <c r="S696" s="42"/>
      <c r="T696" s="42"/>
      <c r="U696" s="188"/>
      <c r="V696" s="42"/>
      <c r="W696" s="188"/>
      <c r="X696" s="42"/>
      <c r="AD696" s="11"/>
    </row>
    <row r="697" spans="18:30">
      <c r="R697" s="187"/>
      <c r="S697" s="42"/>
      <c r="T697" s="42"/>
      <c r="U697" s="188"/>
      <c r="V697" s="42"/>
      <c r="W697" s="188"/>
      <c r="X697" s="42"/>
      <c r="AD697" s="11"/>
    </row>
    <row r="698" spans="18:30">
      <c r="R698" s="187"/>
      <c r="S698" s="42"/>
      <c r="T698" s="42"/>
      <c r="U698" s="188"/>
      <c r="V698" s="42"/>
      <c r="W698" s="188"/>
      <c r="X698" s="42"/>
      <c r="AD698" s="11"/>
    </row>
    <row r="699" spans="18:30">
      <c r="R699" s="187"/>
      <c r="S699" s="42"/>
      <c r="T699" s="42"/>
      <c r="U699" s="188"/>
      <c r="V699" s="42"/>
      <c r="W699" s="188"/>
      <c r="X699" s="42"/>
      <c r="AD699" s="11"/>
    </row>
    <row r="700" spans="18:30">
      <c r="R700" s="187"/>
      <c r="S700" s="42"/>
      <c r="T700" s="42"/>
      <c r="U700" s="188"/>
      <c r="V700" s="42"/>
      <c r="W700" s="188"/>
      <c r="X700" s="42"/>
      <c r="AD700" s="11"/>
    </row>
    <row r="701" spans="18:30">
      <c r="R701" s="187"/>
      <c r="S701" s="42"/>
      <c r="T701" s="42"/>
      <c r="U701" s="188"/>
      <c r="V701" s="42"/>
      <c r="W701" s="188"/>
      <c r="X701" s="42"/>
      <c r="AD701" s="11"/>
    </row>
    <row r="702" spans="18:30">
      <c r="R702" s="187"/>
      <c r="S702" s="42"/>
      <c r="T702" s="42"/>
      <c r="U702" s="188"/>
      <c r="V702" s="42"/>
      <c r="W702" s="188"/>
      <c r="X702" s="42"/>
      <c r="AD702" s="11"/>
    </row>
    <row r="703" spans="18:30">
      <c r="R703" s="187"/>
      <c r="S703" s="42"/>
      <c r="T703" s="42"/>
      <c r="U703" s="188"/>
      <c r="V703" s="42"/>
      <c r="W703" s="188"/>
      <c r="X703" s="42"/>
      <c r="AD703" s="11"/>
    </row>
    <row r="704" spans="18:30">
      <c r="R704" s="187"/>
      <c r="S704" s="42"/>
      <c r="T704" s="42"/>
      <c r="U704" s="188"/>
      <c r="V704" s="42"/>
      <c r="W704" s="188"/>
      <c r="X704" s="42"/>
      <c r="AD704" s="11"/>
    </row>
    <row r="705" spans="18:30">
      <c r="R705" s="187"/>
      <c r="S705" s="42"/>
      <c r="T705" s="42"/>
      <c r="U705" s="188"/>
      <c r="V705" s="42"/>
      <c r="W705" s="188"/>
      <c r="X705" s="42"/>
      <c r="AD705" s="11"/>
    </row>
    <row r="706" spans="18:30">
      <c r="R706" s="187"/>
      <c r="S706" s="42"/>
      <c r="T706" s="42"/>
      <c r="U706" s="188"/>
      <c r="V706" s="42"/>
      <c r="W706" s="188"/>
      <c r="X706" s="42"/>
      <c r="AD706" s="11"/>
    </row>
    <row r="707" spans="18:30">
      <c r="R707" s="187"/>
      <c r="S707" s="42"/>
      <c r="T707" s="42"/>
      <c r="U707" s="188"/>
      <c r="V707" s="42"/>
      <c r="W707" s="188"/>
      <c r="X707" s="42"/>
      <c r="AD707" s="11"/>
    </row>
    <row r="708" spans="18:30">
      <c r="R708" s="187"/>
      <c r="S708" s="42"/>
      <c r="T708" s="42"/>
      <c r="U708" s="188"/>
      <c r="V708" s="42"/>
      <c r="W708" s="188"/>
      <c r="X708" s="42"/>
      <c r="AD708" s="11"/>
    </row>
    <row r="709" spans="18:30">
      <c r="R709" s="187"/>
      <c r="S709" s="42"/>
      <c r="T709" s="42"/>
      <c r="U709" s="188"/>
      <c r="V709" s="42"/>
      <c r="W709" s="188"/>
      <c r="X709" s="42"/>
      <c r="AD709" s="11"/>
    </row>
    <row r="710" spans="18:30">
      <c r="R710" s="187"/>
      <c r="S710" s="42"/>
      <c r="T710" s="42"/>
      <c r="U710" s="188"/>
      <c r="V710" s="42"/>
      <c r="W710" s="188"/>
      <c r="X710" s="42"/>
      <c r="AD710" s="11"/>
    </row>
    <row r="711" spans="18:30">
      <c r="R711" s="187"/>
      <c r="S711" s="42"/>
      <c r="T711" s="42"/>
      <c r="U711" s="188"/>
      <c r="V711" s="42"/>
      <c r="W711" s="188"/>
      <c r="X711" s="42"/>
      <c r="AD711" s="11"/>
    </row>
    <row r="712" spans="18:30">
      <c r="R712" s="187"/>
      <c r="S712" s="42"/>
      <c r="T712" s="42"/>
      <c r="U712" s="188"/>
      <c r="V712" s="42"/>
      <c r="W712" s="188"/>
      <c r="X712" s="42"/>
      <c r="AD712" s="11"/>
    </row>
    <row r="713" spans="18:30">
      <c r="R713" s="187"/>
      <c r="S713" s="42"/>
      <c r="T713" s="42"/>
      <c r="U713" s="188"/>
      <c r="V713" s="42"/>
      <c r="W713" s="188"/>
      <c r="X713" s="42"/>
      <c r="AD713" s="11"/>
    </row>
    <row r="714" spans="18:30">
      <c r="R714" s="187"/>
      <c r="S714" s="42"/>
      <c r="T714" s="42"/>
      <c r="U714" s="188"/>
      <c r="V714" s="42"/>
      <c r="W714" s="188"/>
      <c r="X714" s="42"/>
      <c r="AD714" s="11"/>
    </row>
    <row r="715" spans="18:30">
      <c r="R715" s="187"/>
      <c r="S715" s="42"/>
      <c r="T715" s="42"/>
      <c r="U715" s="188"/>
      <c r="V715" s="42"/>
      <c r="W715" s="188"/>
      <c r="X715" s="42"/>
      <c r="AD715" s="11"/>
    </row>
    <row r="716" spans="18:30">
      <c r="R716" s="187"/>
      <c r="S716" s="42"/>
      <c r="T716" s="42"/>
      <c r="U716" s="188"/>
      <c r="V716" s="42"/>
      <c r="W716" s="188"/>
      <c r="X716" s="42"/>
      <c r="AD716" s="11"/>
    </row>
    <row r="717" spans="18:30">
      <c r="R717" s="187"/>
      <c r="S717" s="42"/>
      <c r="T717" s="42"/>
      <c r="U717" s="188"/>
      <c r="V717" s="42"/>
      <c r="W717" s="188"/>
      <c r="X717" s="42"/>
      <c r="AD717" s="11"/>
    </row>
    <row r="718" spans="18:30">
      <c r="R718" s="187"/>
      <c r="S718" s="42"/>
      <c r="T718" s="42"/>
      <c r="U718" s="188"/>
      <c r="V718" s="42"/>
      <c r="W718" s="188"/>
      <c r="X718" s="42"/>
      <c r="AD718" s="11"/>
    </row>
    <row r="719" spans="18:30">
      <c r="R719" s="187"/>
      <c r="S719" s="42"/>
      <c r="T719" s="42"/>
      <c r="U719" s="188"/>
      <c r="V719" s="42"/>
      <c r="W719" s="188"/>
      <c r="X719" s="42"/>
      <c r="AD719" s="11"/>
    </row>
    <row r="720" spans="18:30">
      <c r="R720" s="187"/>
      <c r="S720" s="42"/>
      <c r="T720" s="42"/>
      <c r="U720" s="188"/>
      <c r="V720" s="42"/>
      <c r="W720" s="188"/>
      <c r="X720" s="42"/>
      <c r="AD720" s="11"/>
    </row>
    <row r="721" spans="18:30">
      <c r="R721" s="187"/>
      <c r="S721" s="42"/>
      <c r="T721" s="42"/>
      <c r="U721" s="188"/>
      <c r="V721" s="42"/>
      <c r="W721" s="188"/>
      <c r="X721" s="42"/>
      <c r="AD721" s="11"/>
    </row>
    <row r="722" spans="18:30">
      <c r="R722" s="187"/>
      <c r="S722" s="42"/>
      <c r="T722" s="42"/>
      <c r="U722" s="188"/>
      <c r="V722" s="42"/>
      <c r="W722" s="188"/>
      <c r="X722" s="42"/>
      <c r="AD722" s="11"/>
    </row>
    <row r="723" spans="18:30">
      <c r="R723" s="187"/>
      <c r="S723" s="42"/>
      <c r="T723" s="42"/>
      <c r="U723" s="188"/>
      <c r="V723" s="42"/>
      <c r="W723" s="188"/>
      <c r="X723" s="42"/>
      <c r="AD723" s="11"/>
    </row>
    <row r="724" spans="18:30">
      <c r="R724" s="187"/>
      <c r="S724" s="42"/>
      <c r="T724" s="42"/>
      <c r="U724" s="188"/>
      <c r="V724" s="42"/>
      <c r="W724" s="188"/>
      <c r="X724" s="42"/>
      <c r="AD724" s="11"/>
    </row>
    <row r="725" spans="18:30">
      <c r="R725" s="187"/>
      <c r="S725" s="42"/>
      <c r="T725" s="42"/>
      <c r="U725" s="188"/>
      <c r="V725" s="42"/>
      <c r="W725" s="188"/>
      <c r="X725" s="42"/>
      <c r="AD725" s="11"/>
    </row>
    <row r="726" spans="18:30">
      <c r="R726" s="187"/>
      <c r="S726" s="42"/>
      <c r="T726" s="42"/>
      <c r="U726" s="188"/>
      <c r="V726" s="42"/>
      <c r="W726" s="188"/>
      <c r="X726" s="42"/>
      <c r="AD726" s="11"/>
    </row>
    <row r="727" spans="18:30">
      <c r="R727" s="187"/>
      <c r="S727" s="42"/>
      <c r="T727" s="42"/>
      <c r="U727" s="188"/>
      <c r="V727" s="42"/>
      <c r="W727" s="188"/>
      <c r="X727" s="42"/>
      <c r="AD727" s="11"/>
    </row>
    <row r="728" spans="18:30">
      <c r="R728" s="187"/>
      <c r="S728" s="42"/>
      <c r="T728" s="42"/>
      <c r="U728" s="188"/>
      <c r="V728" s="42"/>
      <c r="W728" s="188"/>
      <c r="X728" s="42"/>
      <c r="AD728" s="11"/>
    </row>
    <row r="729" spans="18:30">
      <c r="R729" s="187"/>
      <c r="S729" s="42"/>
      <c r="T729" s="42"/>
      <c r="U729" s="188"/>
      <c r="V729" s="42"/>
      <c r="W729" s="188"/>
      <c r="X729" s="42"/>
      <c r="AD729" s="11"/>
    </row>
    <row r="730" spans="18:30">
      <c r="R730" s="187"/>
      <c r="S730" s="42"/>
      <c r="T730" s="42"/>
      <c r="U730" s="188"/>
      <c r="V730" s="42"/>
      <c r="W730" s="188"/>
      <c r="X730" s="42"/>
      <c r="AD730" s="11"/>
    </row>
    <row r="731" spans="18:30">
      <c r="R731" s="187"/>
      <c r="S731" s="42"/>
      <c r="T731" s="42"/>
      <c r="U731" s="188"/>
      <c r="V731" s="42"/>
      <c r="W731" s="188"/>
      <c r="X731" s="42"/>
      <c r="AD731" s="11"/>
    </row>
    <row r="732" spans="18:30">
      <c r="R732" s="187"/>
      <c r="S732" s="42"/>
      <c r="T732" s="42"/>
      <c r="U732" s="188"/>
      <c r="V732" s="42"/>
      <c r="W732" s="188"/>
      <c r="X732" s="42"/>
      <c r="AD732" s="11"/>
    </row>
    <row r="733" spans="18:30">
      <c r="R733" s="187"/>
      <c r="S733" s="42"/>
      <c r="T733" s="42"/>
      <c r="U733" s="188"/>
      <c r="V733" s="42"/>
      <c r="W733" s="188"/>
      <c r="X733" s="42"/>
      <c r="AD733" s="11"/>
    </row>
    <row r="734" spans="18:30">
      <c r="R734" s="187"/>
      <c r="S734" s="42"/>
      <c r="T734" s="42"/>
      <c r="U734" s="188"/>
      <c r="V734" s="42"/>
      <c r="W734" s="188"/>
      <c r="X734" s="42"/>
      <c r="AD734" s="11"/>
    </row>
    <row r="735" spans="18:30">
      <c r="R735" s="187"/>
      <c r="S735" s="42"/>
      <c r="T735" s="42"/>
      <c r="U735" s="188"/>
      <c r="V735" s="42"/>
      <c r="W735" s="188"/>
      <c r="X735" s="42"/>
      <c r="AD735" s="11"/>
    </row>
    <row r="736" spans="18:30">
      <c r="R736" s="187"/>
      <c r="S736" s="42"/>
      <c r="T736" s="42"/>
      <c r="U736" s="188"/>
      <c r="V736" s="42"/>
      <c r="W736" s="188"/>
      <c r="X736" s="42"/>
      <c r="AD736" s="11"/>
    </row>
    <row r="737" spans="18:30">
      <c r="R737" s="187"/>
      <c r="S737" s="42"/>
      <c r="T737" s="42"/>
      <c r="U737" s="188"/>
      <c r="V737" s="42"/>
      <c r="W737" s="188"/>
      <c r="X737" s="42"/>
      <c r="AD737" s="11"/>
    </row>
    <row r="738" spans="18:30">
      <c r="R738" s="187"/>
      <c r="S738" s="42"/>
      <c r="T738" s="42"/>
      <c r="U738" s="188"/>
      <c r="V738" s="42"/>
      <c r="W738" s="188"/>
      <c r="X738" s="42"/>
      <c r="AD738" s="11"/>
    </row>
    <row r="739" spans="18:30">
      <c r="R739" s="187"/>
      <c r="S739" s="42"/>
      <c r="T739" s="42"/>
      <c r="U739" s="188"/>
      <c r="V739" s="42"/>
      <c r="W739" s="188"/>
      <c r="X739" s="42"/>
      <c r="AD739" s="11"/>
    </row>
    <row r="740" spans="18:30">
      <c r="R740" s="187"/>
      <c r="S740" s="42"/>
      <c r="T740" s="42"/>
      <c r="U740" s="188"/>
      <c r="V740" s="42"/>
      <c r="W740" s="188"/>
      <c r="X740" s="42"/>
      <c r="AD740" s="11"/>
    </row>
    <row r="741" spans="18:30">
      <c r="R741" s="187"/>
      <c r="S741" s="42"/>
      <c r="T741" s="42"/>
      <c r="U741" s="188"/>
      <c r="V741" s="42"/>
      <c r="W741" s="188"/>
      <c r="X741" s="42"/>
      <c r="AD741" s="11"/>
    </row>
    <row r="742" spans="18:30">
      <c r="R742" s="187"/>
      <c r="S742" s="42"/>
      <c r="T742" s="42"/>
      <c r="U742" s="188"/>
      <c r="V742" s="42"/>
      <c r="W742" s="188"/>
      <c r="X742" s="42"/>
      <c r="AD742" s="11"/>
    </row>
    <row r="743" spans="18:30">
      <c r="R743" s="187"/>
      <c r="S743" s="42"/>
      <c r="T743" s="42"/>
      <c r="U743" s="188"/>
      <c r="V743" s="42"/>
      <c r="W743" s="188"/>
      <c r="X743" s="42"/>
      <c r="AD743" s="11"/>
    </row>
    <row r="744" spans="18:30">
      <c r="R744" s="187"/>
      <c r="S744" s="42"/>
      <c r="T744" s="42"/>
      <c r="U744" s="188"/>
      <c r="V744" s="42"/>
      <c r="W744" s="188"/>
      <c r="X744" s="42"/>
      <c r="AD744" s="11"/>
    </row>
    <row r="745" spans="18:30">
      <c r="R745" s="187"/>
      <c r="S745" s="42"/>
      <c r="T745" s="42"/>
      <c r="U745" s="188"/>
      <c r="V745" s="42"/>
      <c r="W745" s="188"/>
      <c r="X745" s="42"/>
      <c r="AD745" s="11"/>
    </row>
    <row r="746" spans="18:30">
      <c r="R746" s="187"/>
      <c r="S746" s="42"/>
      <c r="T746" s="42"/>
      <c r="U746" s="188"/>
      <c r="V746" s="42"/>
      <c r="W746" s="188"/>
      <c r="X746" s="42"/>
      <c r="AD746" s="11"/>
    </row>
    <row r="747" spans="18:30">
      <c r="R747" s="187"/>
      <c r="S747" s="42"/>
      <c r="T747" s="42"/>
      <c r="U747" s="188"/>
      <c r="V747" s="42"/>
      <c r="W747" s="188"/>
      <c r="X747" s="42"/>
      <c r="AD747" s="11"/>
    </row>
    <row r="748" spans="18:30">
      <c r="R748" s="187"/>
      <c r="S748" s="42"/>
      <c r="T748" s="42"/>
      <c r="U748" s="188"/>
      <c r="V748" s="42"/>
      <c r="W748" s="188"/>
      <c r="X748" s="42"/>
      <c r="AD748" s="11"/>
    </row>
    <row r="749" spans="18:30">
      <c r="R749" s="187"/>
      <c r="S749" s="42"/>
      <c r="T749" s="42"/>
      <c r="U749" s="188"/>
      <c r="V749" s="42"/>
      <c r="W749" s="188"/>
      <c r="X749" s="42"/>
      <c r="AD749" s="11"/>
    </row>
    <row r="750" spans="18:30">
      <c r="R750" s="187"/>
      <c r="S750" s="42"/>
      <c r="T750" s="42"/>
      <c r="U750" s="188"/>
      <c r="V750" s="42"/>
      <c r="W750" s="188"/>
      <c r="X750" s="42"/>
      <c r="AD750" s="11"/>
    </row>
    <row r="751" spans="18:30">
      <c r="R751" s="187"/>
      <c r="S751" s="42"/>
      <c r="T751" s="42"/>
      <c r="U751" s="188"/>
      <c r="V751" s="42"/>
      <c r="W751" s="188"/>
      <c r="X751" s="42"/>
      <c r="AD751" s="11"/>
    </row>
    <row r="752" spans="18:30">
      <c r="R752" s="187"/>
      <c r="S752" s="42"/>
      <c r="T752" s="42"/>
      <c r="U752" s="188"/>
      <c r="V752" s="42"/>
      <c r="W752" s="188"/>
      <c r="X752" s="42"/>
      <c r="AD752" s="11"/>
    </row>
    <row r="753" spans="18:30">
      <c r="R753" s="187"/>
      <c r="S753" s="42"/>
      <c r="T753" s="42"/>
      <c r="U753" s="188"/>
      <c r="V753" s="42"/>
      <c r="W753" s="188"/>
      <c r="X753" s="42"/>
      <c r="AD753" s="11"/>
    </row>
    <row r="754" spans="18:30">
      <c r="R754" s="187"/>
      <c r="S754" s="42"/>
      <c r="T754" s="42"/>
      <c r="U754" s="188"/>
      <c r="V754" s="42"/>
      <c r="W754" s="188"/>
      <c r="X754" s="42"/>
      <c r="AD754" s="11"/>
    </row>
    <row r="755" spans="18:30">
      <c r="R755" s="187"/>
      <c r="S755" s="42"/>
      <c r="T755" s="42"/>
      <c r="U755" s="188"/>
      <c r="V755" s="42"/>
      <c r="W755" s="188"/>
      <c r="X755" s="42"/>
      <c r="AD755" s="11"/>
    </row>
    <row r="756" spans="18:30">
      <c r="R756" s="187"/>
      <c r="S756" s="42"/>
      <c r="T756" s="42"/>
      <c r="U756" s="188"/>
      <c r="V756" s="42"/>
      <c r="W756" s="188"/>
      <c r="X756" s="42"/>
      <c r="AD756" s="11"/>
    </row>
    <row r="757" spans="18:30">
      <c r="R757" s="187"/>
      <c r="S757" s="42"/>
      <c r="T757" s="42"/>
      <c r="U757" s="188"/>
      <c r="V757" s="42"/>
      <c r="W757" s="188"/>
      <c r="X757" s="42"/>
      <c r="AD757" s="11"/>
    </row>
    <row r="758" spans="18:30">
      <c r="R758" s="187"/>
      <c r="S758" s="42"/>
      <c r="T758" s="42"/>
      <c r="U758" s="188"/>
      <c r="V758" s="42"/>
      <c r="W758" s="188"/>
      <c r="X758" s="42"/>
      <c r="AD758" s="11"/>
    </row>
    <row r="759" spans="18:30">
      <c r="R759" s="187"/>
      <c r="S759" s="42"/>
      <c r="T759" s="42"/>
      <c r="U759" s="188"/>
      <c r="V759" s="42"/>
      <c r="W759" s="188"/>
      <c r="X759" s="42"/>
      <c r="AD759" s="11"/>
    </row>
    <row r="760" spans="18:30">
      <c r="R760" s="187"/>
      <c r="S760" s="42"/>
      <c r="T760" s="42"/>
      <c r="U760" s="188"/>
      <c r="V760" s="42"/>
      <c r="W760" s="188"/>
      <c r="X760" s="42"/>
      <c r="AD760" s="11"/>
    </row>
    <row r="761" spans="18:30">
      <c r="R761" s="187"/>
      <c r="S761" s="42"/>
      <c r="T761" s="42"/>
      <c r="U761" s="188"/>
      <c r="V761" s="42"/>
      <c r="W761" s="188"/>
      <c r="X761" s="42"/>
      <c r="AD761" s="11"/>
    </row>
    <row r="762" spans="18:30">
      <c r="R762" s="187"/>
      <c r="S762" s="42"/>
      <c r="T762" s="42"/>
      <c r="U762" s="188"/>
      <c r="V762" s="42"/>
      <c r="W762" s="188"/>
      <c r="X762" s="42"/>
      <c r="AD762" s="11"/>
    </row>
    <row r="763" spans="18:30">
      <c r="R763" s="187"/>
      <c r="S763" s="42"/>
      <c r="T763" s="42"/>
      <c r="U763" s="188"/>
      <c r="V763" s="42"/>
      <c r="W763" s="188"/>
      <c r="X763" s="42"/>
      <c r="AD763" s="11"/>
    </row>
    <row r="764" spans="18:30">
      <c r="R764" s="187"/>
      <c r="S764" s="42"/>
      <c r="T764" s="42"/>
      <c r="U764" s="188"/>
      <c r="V764" s="42"/>
      <c r="W764" s="188"/>
      <c r="X764" s="42"/>
      <c r="AD764" s="11"/>
    </row>
    <row r="765" spans="18:30">
      <c r="R765" s="187"/>
      <c r="S765" s="42"/>
      <c r="T765" s="42"/>
      <c r="U765" s="188"/>
      <c r="V765" s="42"/>
      <c r="W765" s="188"/>
      <c r="X765" s="42"/>
      <c r="AD765" s="11"/>
    </row>
    <row r="766" spans="18:30">
      <c r="R766" s="187"/>
      <c r="S766" s="42"/>
      <c r="T766" s="42"/>
      <c r="U766" s="188"/>
      <c r="V766" s="42"/>
      <c r="W766" s="188"/>
      <c r="X766" s="42"/>
      <c r="AD766" s="11"/>
    </row>
    <row r="767" spans="18:30">
      <c r="R767" s="187"/>
      <c r="S767" s="42"/>
      <c r="T767" s="42"/>
      <c r="U767" s="188"/>
      <c r="V767" s="42"/>
      <c r="W767" s="188"/>
      <c r="X767" s="42"/>
      <c r="AD767" s="11"/>
    </row>
    <row r="768" spans="18:30">
      <c r="R768" s="187"/>
      <c r="S768" s="42"/>
      <c r="T768" s="42"/>
      <c r="U768" s="188"/>
      <c r="V768" s="42"/>
      <c r="W768" s="188"/>
      <c r="X768" s="42"/>
      <c r="AD768" s="11"/>
    </row>
    <row r="769" spans="18:30">
      <c r="R769" s="187"/>
      <c r="S769" s="42"/>
      <c r="T769" s="42"/>
      <c r="U769" s="188"/>
      <c r="V769" s="42"/>
      <c r="W769" s="188"/>
      <c r="X769" s="42"/>
      <c r="AD769" s="11"/>
    </row>
    <row r="770" spans="18:30">
      <c r="R770" s="187"/>
      <c r="S770" s="42"/>
      <c r="T770" s="42"/>
      <c r="U770" s="188"/>
      <c r="V770" s="42"/>
      <c r="W770" s="188"/>
      <c r="X770" s="42"/>
      <c r="AD770" s="11"/>
    </row>
    <row r="771" spans="18:30">
      <c r="R771" s="187"/>
      <c r="S771" s="42"/>
      <c r="T771" s="42"/>
      <c r="U771" s="188"/>
      <c r="V771" s="42"/>
      <c r="W771" s="188"/>
      <c r="X771" s="42"/>
      <c r="AD771" s="11"/>
    </row>
    <row r="772" spans="18:30">
      <c r="R772" s="187"/>
      <c r="S772" s="42"/>
      <c r="T772" s="42"/>
      <c r="U772" s="188"/>
      <c r="V772" s="42"/>
      <c r="W772" s="188"/>
      <c r="X772" s="42"/>
      <c r="AD772" s="11"/>
    </row>
    <row r="773" spans="18:30">
      <c r="R773" s="187"/>
      <c r="S773" s="42"/>
      <c r="T773" s="42"/>
      <c r="U773" s="188"/>
      <c r="V773" s="42"/>
      <c r="W773" s="188"/>
      <c r="X773" s="42"/>
      <c r="AD773" s="11"/>
    </row>
    <row r="774" spans="18:30">
      <c r="R774" s="187"/>
      <c r="S774" s="42"/>
      <c r="T774" s="42"/>
      <c r="U774" s="188"/>
      <c r="V774" s="42"/>
      <c r="W774" s="188"/>
      <c r="X774" s="42"/>
      <c r="AD774" s="11"/>
    </row>
    <row r="775" spans="18:30">
      <c r="R775" s="187"/>
      <c r="S775" s="42"/>
      <c r="T775" s="42"/>
      <c r="U775" s="188"/>
      <c r="V775" s="42"/>
      <c r="W775" s="188"/>
      <c r="X775" s="42"/>
      <c r="AD775" s="11"/>
    </row>
    <row r="776" spans="18:30">
      <c r="R776" s="187"/>
      <c r="S776" s="42"/>
      <c r="T776" s="42"/>
      <c r="U776" s="188"/>
      <c r="V776" s="42"/>
      <c r="W776" s="188"/>
      <c r="X776" s="42"/>
      <c r="AD776" s="11"/>
    </row>
    <row r="777" spans="18:30">
      <c r="R777" s="187"/>
      <c r="S777" s="42"/>
      <c r="T777" s="42"/>
      <c r="U777" s="188"/>
      <c r="V777" s="42"/>
      <c r="W777" s="188"/>
      <c r="X777" s="42"/>
      <c r="AD777" s="11"/>
    </row>
    <row r="778" spans="18:30">
      <c r="R778" s="187"/>
      <c r="S778" s="42"/>
      <c r="T778" s="42"/>
      <c r="U778" s="188"/>
      <c r="V778" s="42"/>
      <c r="W778" s="188"/>
      <c r="X778" s="42"/>
      <c r="AD778" s="11"/>
    </row>
    <row r="779" spans="18:30">
      <c r="R779" s="187"/>
      <c r="S779" s="42"/>
      <c r="T779" s="42"/>
      <c r="U779" s="188"/>
      <c r="V779" s="42"/>
      <c r="W779" s="188"/>
      <c r="X779" s="42"/>
      <c r="AD779" s="11"/>
    </row>
    <row r="780" spans="18:30">
      <c r="R780" s="187"/>
      <c r="S780" s="42"/>
      <c r="T780" s="42"/>
      <c r="U780" s="188"/>
      <c r="V780" s="42"/>
      <c r="W780" s="188"/>
      <c r="X780" s="42"/>
      <c r="AD780" s="11"/>
    </row>
    <row r="781" spans="18:30">
      <c r="R781" s="187"/>
      <c r="S781" s="42"/>
      <c r="T781" s="42"/>
      <c r="U781" s="188"/>
      <c r="V781" s="42"/>
      <c r="W781" s="188"/>
      <c r="X781" s="42"/>
      <c r="AD781" s="11"/>
    </row>
    <row r="782" spans="18:30">
      <c r="R782" s="187"/>
      <c r="S782" s="42"/>
      <c r="T782" s="42"/>
      <c r="U782" s="188"/>
      <c r="V782" s="42"/>
      <c r="W782" s="188"/>
      <c r="X782" s="42"/>
      <c r="AD782" s="11"/>
    </row>
    <row r="783" spans="18:30">
      <c r="R783" s="187"/>
      <c r="S783" s="42"/>
      <c r="T783" s="42"/>
      <c r="U783" s="188"/>
      <c r="V783" s="42"/>
      <c r="W783" s="188"/>
      <c r="X783" s="42"/>
      <c r="AD783" s="11"/>
    </row>
    <row r="784" spans="18:30">
      <c r="R784" s="187"/>
      <c r="S784" s="42"/>
      <c r="T784" s="42"/>
      <c r="U784" s="188"/>
      <c r="V784" s="42"/>
      <c r="W784" s="188"/>
      <c r="X784" s="42"/>
      <c r="AD784" s="11"/>
    </row>
    <row r="785" spans="18:30">
      <c r="R785" s="187"/>
      <c r="S785" s="42"/>
      <c r="T785" s="42"/>
      <c r="U785" s="188"/>
      <c r="V785" s="42"/>
      <c r="W785" s="188"/>
      <c r="X785" s="42"/>
      <c r="AD785" s="11"/>
    </row>
    <row r="786" spans="18:30">
      <c r="R786" s="187"/>
      <c r="S786" s="42"/>
      <c r="T786" s="42"/>
      <c r="U786" s="188"/>
      <c r="V786" s="42"/>
      <c r="W786" s="188"/>
      <c r="X786" s="42"/>
      <c r="AD786" s="11"/>
    </row>
    <row r="787" spans="18:30">
      <c r="R787" s="187"/>
      <c r="S787" s="42"/>
      <c r="T787" s="42"/>
      <c r="U787" s="188"/>
      <c r="V787" s="42"/>
      <c r="W787" s="188"/>
      <c r="X787" s="42"/>
      <c r="AD787" s="11"/>
    </row>
    <row r="788" spans="18:30">
      <c r="R788" s="187"/>
      <c r="S788" s="42"/>
      <c r="T788" s="42"/>
      <c r="U788" s="188"/>
      <c r="V788" s="42"/>
      <c r="W788" s="188"/>
      <c r="X788" s="42"/>
      <c r="AD788" s="11"/>
    </row>
    <row r="789" spans="18:30">
      <c r="R789" s="187"/>
      <c r="S789" s="42"/>
      <c r="T789" s="42"/>
      <c r="U789" s="188"/>
      <c r="V789" s="42"/>
      <c r="W789" s="188"/>
      <c r="X789" s="42"/>
      <c r="AD789" s="11"/>
    </row>
    <row r="790" spans="18:30">
      <c r="R790" s="187"/>
      <c r="S790" s="42"/>
      <c r="T790" s="42"/>
      <c r="U790" s="188"/>
      <c r="V790" s="42"/>
      <c r="W790" s="188"/>
      <c r="X790" s="42"/>
      <c r="AD790" s="11"/>
    </row>
    <row r="791" spans="18:30">
      <c r="R791" s="187"/>
      <c r="S791" s="42"/>
      <c r="T791" s="42"/>
      <c r="U791" s="188"/>
      <c r="V791" s="42"/>
      <c r="W791" s="188"/>
      <c r="X791" s="42"/>
      <c r="AD791" s="11"/>
    </row>
    <row r="792" spans="18:30">
      <c r="R792" s="187"/>
      <c r="S792" s="42"/>
      <c r="T792" s="42"/>
      <c r="U792" s="188"/>
      <c r="V792" s="42"/>
      <c r="W792" s="188"/>
      <c r="X792" s="42"/>
      <c r="AD792" s="11"/>
    </row>
    <row r="793" spans="18:30">
      <c r="R793" s="187"/>
      <c r="S793" s="42"/>
      <c r="T793" s="42"/>
      <c r="U793" s="188"/>
      <c r="V793" s="42"/>
      <c r="W793" s="188"/>
      <c r="X793" s="42"/>
      <c r="AD793" s="11"/>
    </row>
    <row r="794" spans="18:30">
      <c r="R794" s="187"/>
      <c r="S794" s="42"/>
      <c r="T794" s="42"/>
      <c r="U794" s="188"/>
      <c r="V794" s="42"/>
      <c r="W794" s="188"/>
      <c r="X794" s="42"/>
      <c r="AD794" s="11"/>
    </row>
    <row r="795" spans="18:30">
      <c r="R795" s="187"/>
      <c r="S795" s="42"/>
      <c r="T795" s="42"/>
      <c r="U795" s="188"/>
      <c r="V795" s="42"/>
      <c r="W795" s="188"/>
      <c r="X795" s="42"/>
      <c r="AD795" s="11"/>
    </row>
    <row r="796" spans="18:30">
      <c r="R796" s="187"/>
      <c r="S796" s="42"/>
      <c r="T796" s="42"/>
      <c r="U796" s="188"/>
      <c r="V796" s="42"/>
      <c r="W796" s="188"/>
      <c r="X796" s="42"/>
      <c r="AD796" s="11"/>
    </row>
    <row r="797" spans="18:30">
      <c r="R797" s="187"/>
      <c r="S797" s="42"/>
      <c r="T797" s="42"/>
      <c r="U797" s="188"/>
      <c r="V797" s="42"/>
      <c r="W797" s="188"/>
      <c r="X797" s="42"/>
      <c r="AD797" s="11"/>
    </row>
    <row r="798" spans="18:30">
      <c r="R798" s="187"/>
      <c r="S798" s="42"/>
      <c r="T798" s="42"/>
      <c r="U798" s="188"/>
      <c r="V798" s="42"/>
      <c r="W798" s="188"/>
      <c r="X798" s="42"/>
      <c r="AD798" s="11"/>
    </row>
    <row r="799" spans="18:30">
      <c r="R799" s="187"/>
      <c r="S799" s="42"/>
      <c r="T799" s="42"/>
      <c r="U799" s="188"/>
      <c r="V799" s="42"/>
      <c r="W799" s="188"/>
      <c r="X799" s="42"/>
      <c r="AD799" s="11"/>
    </row>
    <row r="800" spans="18:30">
      <c r="R800" s="187"/>
      <c r="S800" s="42"/>
      <c r="T800" s="42"/>
      <c r="U800" s="188"/>
      <c r="V800" s="42"/>
      <c r="W800" s="188"/>
      <c r="X800" s="42"/>
      <c r="AD800" s="11"/>
    </row>
    <row r="801" spans="18:30">
      <c r="R801" s="187"/>
      <c r="S801" s="42"/>
      <c r="T801" s="42"/>
      <c r="U801" s="188"/>
      <c r="V801" s="42"/>
      <c r="W801" s="188"/>
      <c r="X801" s="42"/>
      <c r="AD801" s="11"/>
    </row>
    <row r="802" spans="18:30">
      <c r="R802" s="187"/>
      <c r="S802" s="42"/>
      <c r="T802" s="42"/>
      <c r="U802" s="188"/>
      <c r="V802" s="42"/>
      <c r="W802" s="188"/>
      <c r="X802" s="42"/>
      <c r="AD802" s="11"/>
    </row>
    <row r="803" spans="18:30">
      <c r="R803" s="187"/>
      <c r="S803" s="42"/>
      <c r="T803" s="42"/>
      <c r="U803" s="188"/>
      <c r="V803" s="42"/>
      <c r="W803" s="188"/>
      <c r="X803" s="42"/>
      <c r="AD803" s="11"/>
    </row>
    <row r="804" spans="18:30">
      <c r="R804" s="187"/>
      <c r="S804" s="42"/>
      <c r="T804" s="42"/>
      <c r="U804" s="188"/>
      <c r="V804" s="42"/>
      <c r="W804" s="188"/>
      <c r="X804" s="42"/>
      <c r="AD804" s="11"/>
    </row>
    <row r="805" spans="18:30">
      <c r="R805" s="187"/>
      <c r="S805" s="42"/>
      <c r="T805" s="42"/>
      <c r="U805" s="188"/>
      <c r="V805" s="42"/>
      <c r="W805" s="188"/>
      <c r="X805" s="42"/>
      <c r="AD805" s="11"/>
    </row>
    <row r="806" spans="18:30">
      <c r="R806" s="187"/>
      <c r="S806" s="42"/>
      <c r="T806" s="42"/>
      <c r="U806" s="188"/>
      <c r="V806" s="42"/>
      <c r="W806" s="188"/>
      <c r="X806" s="42"/>
      <c r="AD806" s="11"/>
    </row>
    <row r="807" spans="18:30">
      <c r="R807" s="187"/>
      <c r="S807" s="42"/>
      <c r="T807" s="42"/>
      <c r="U807" s="188"/>
      <c r="V807" s="42"/>
      <c r="W807" s="188"/>
      <c r="X807" s="42"/>
      <c r="AD807" s="11"/>
    </row>
    <row r="808" spans="18:30">
      <c r="R808" s="187"/>
      <c r="S808" s="42"/>
      <c r="T808" s="42"/>
      <c r="U808" s="188"/>
      <c r="V808" s="42"/>
      <c r="W808" s="188"/>
      <c r="X808" s="42"/>
      <c r="AD808" s="11"/>
    </row>
    <row r="809" spans="18:30">
      <c r="R809" s="187"/>
      <c r="S809" s="42"/>
      <c r="T809" s="42"/>
      <c r="U809" s="188"/>
      <c r="V809" s="42"/>
      <c r="W809" s="188"/>
      <c r="X809" s="42"/>
      <c r="AD809" s="11"/>
    </row>
    <row r="810" spans="18:30">
      <c r="R810" s="187"/>
      <c r="S810" s="42"/>
      <c r="T810" s="42"/>
      <c r="U810" s="188"/>
      <c r="V810" s="42"/>
      <c r="W810" s="188"/>
      <c r="X810" s="42"/>
      <c r="AD810" s="11"/>
    </row>
    <row r="811" spans="18:30">
      <c r="R811" s="187"/>
      <c r="S811" s="42"/>
      <c r="T811" s="42"/>
      <c r="U811" s="188"/>
      <c r="V811" s="42"/>
      <c r="W811" s="188"/>
      <c r="X811" s="42"/>
      <c r="AD811" s="11"/>
    </row>
    <row r="812" spans="18:30">
      <c r="R812" s="187"/>
      <c r="S812" s="42"/>
      <c r="T812" s="42"/>
      <c r="U812" s="188"/>
      <c r="V812" s="42"/>
      <c r="W812" s="188"/>
      <c r="X812" s="42"/>
      <c r="AD812" s="11"/>
    </row>
    <row r="813" spans="18:30">
      <c r="R813" s="187"/>
      <c r="S813" s="42"/>
      <c r="T813" s="42"/>
      <c r="U813" s="188"/>
      <c r="V813" s="42"/>
      <c r="W813" s="188"/>
      <c r="X813" s="42"/>
      <c r="AD813" s="11"/>
    </row>
    <row r="814" spans="18:30">
      <c r="R814" s="187"/>
      <c r="S814" s="42"/>
      <c r="T814" s="42"/>
      <c r="U814" s="188"/>
      <c r="V814" s="42"/>
      <c r="W814" s="188"/>
      <c r="X814" s="42"/>
      <c r="AD814" s="11"/>
    </row>
    <row r="815" spans="18:30">
      <c r="R815" s="187"/>
      <c r="S815" s="42"/>
      <c r="T815" s="42"/>
      <c r="U815" s="188"/>
      <c r="V815" s="42"/>
      <c r="W815" s="188"/>
      <c r="X815" s="42"/>
      <c r="AD815" s="11"/>
    </row>
    <row r="816" spans="18:30">
      <c r="R816" s="187"/>
      <c r="S816" s="42"/>
      <c r="T816" s="42"/>
      <c r="U816" s="188"/>
      <c r="V816" s="42"/>
      <c r="W816" s="188"/>
      <c r="X816" s="42"/>
      <c r="AD816" s="11"/>
    </row>
    <row r="817" spans="18:30">
      <c r="R817" s="187"/>
      <c r="S817" s="42"/>
      <c r="T817" s="42"/>
      <c r="U817" s="188"/>
      <c r="V817" s="42"/>
      <c r="W817" s="188"/>
      <c r="X817" s="42"/>
      <c r="AD817" s="11"/>
    </row>
    <row r="818" spans="18:30">
      <c r="R818" s="187"/>
      <c r="S818" s="42"/>
      <c r="T818" s="42"/>
      <c r="U818" s="188"/>
      <c r="V818" s="42"/>
      <c r="W818" s="188"/>
      <c r="X818" s="42"/>
      <c r="AD818" s="11"/>
    </row>
    <row r="819" spans="18:30">
      <c r="R819" s="187"/>
      <c r="S819" s="42"/>
      <c r="T819" s="42"/>
      <c r="U819" s="188"/>
      <c r="V819" s="42"/>
      <c r="W819" s="188"/>
      <c r="X819" s="42"/>
      <c r="AD819" s="11"/>
    </row>
    <row r="820" spans="18:30">
      <c r="R820" s="187"/>
      <c r="S820" s="42"/>
      <c r="T820" s="42"/>
      <c r="U820" s="188"/>
      <c r="V820" s="42"/>
      <c r="W820" s="188"/>
      <c r="X820" s="42"/>
      <c r="AD820" s="11"/>
    </row>
    <row r="821" spans="18:30">
      <c r="R821" s="187"/>
      <c r="S821" s="42"/>
      <c r="T821" s="42"/>
      <c r="U821" s="188"/>
      <c r="V821" s="42"/>
      <c r="W821" s="188"/>
      <c r="X821" s="42"/>
      <c r="AD821" s="11"/>
    </row>
    <row r="822" spans="18:30">
      <c r="R822" s="187"/>
      <c r="S822" s="42"/>
      <c r="T822" s="42"/>
      <c r="U822" s="188"/>
      <c r="V822" s="42"/>
      <c r="W822" s="188"/>
      <c r="X822" s="42"/>
      <c r="AD822" s="11"/>
    </row>
    <row r="823" spans="18:30">
      <c r="R823" s="187"/>
      <c r="S823" s="42"/>
      <c r="T823" s="42"/>
      <c r="U823" s="188"/>
      <c r="V823" s="42"/>
      <c r="W823" s="188"/>
      <c r="X823" s="42"/>
      <c r="AD823" s="11"/>
    </row>
    <row r="824" spans="18:30">
      <c r="R824" s="187"/>
      <c r="S824" s="42"/>
      <c r="T824" s="42"/>
      <c r="U824" s="188"/>
      <c r="V824" s="42"/>
      <c r="W824" s="188"/>
      <c r="X824" s="42"/>
      <c r="AD824" s="11"/>
    </row>
    <row r="825" spans="18:30">
      <c r="R825" s="187"/>
      <c r="S825" s="42"/>
      <c r="T825" s="42"/>
      <c r="U825" s="188"/>
      <c r="V825" s="42"/>
      <c r="W825" s="188"/>
      <c r="X825" s="42"/>
      <c r="AD825" s="11"/>
    </row>
    <row r="826" spans="18:30">
      <c r="R826" s="187"/>
      <c r="S826" s="42"/>
      <c r="T826" s="42"/>
      <c r="U826" s="188"/>
      <c r="V826" s="42"/>
      <c r="W826" s="188"/>
      <c r="X826" s="42"/>
      <c r="AD826" s="11"/>
    </row>
    <row r="827" spans="18:30">
      <c r="R827" s="187"/>
      <c r="S827" s="42"/>
      <c r="T827" s="42"/>
      <c r="U827" s="188"/>
      <c r="V827" s="42"/>
      <c r="W827" s="188"/>
      <c r="X827" s="42"/>
      <c r="AD827" s="11"/>
    </row>
    <row r="828" spans="18:30">
      <c r="R828" s="187"/>
      <c r="S828" s="42"/>
      <c r="T828" s="42"/>
      <c r="U828" s="188"/>
      <c r="V828" s="42"/>
      <c r="W828" s="188"/>
      <c r="X828" s="42"/>
      <c r="AD828" s="11"/>
    </row>
    <row r="829" spans="18:30">
      <c r="R829" s="187"/>
      <c r="S829" s="42"/>
      <c r="T829" s="42"/>
      <c r="U829" s="188"/>
      <c r="V829" s="42"/>
      <c r="W829" s="188"/>
      <c r="X829" s="42"/>
      <c r="AD829" s="11"/>
    </row>
    <row r="830" spans="18:30">
      <c r="R830" s="187"/>
      <c r="S830" s="42"/>
      <c r="T830" s="42"/>
      <c r="U830" s="188"/>
      <c r="V830" s="42"/>
      <c r="W830" s="188"/>
      <c r="X830" s="42"/>
      <c r="AD830" s="11"/>
    </row>
    <row r="831" spans="18:30">
      <c r="R831" s="187"/>
      <c r="S831" s="42"/>
      <c r="T831" s="42"/>
      <c r="U831" s="188"/>
      <c r="V831" s="42"/>
      <c r="W831" s="188"/>
      <c r="X831" s="42"/>
      <c r="AD831" s="11"/>
    </row>
    <row r="832" spans="18:30">
      <c r="R832" s="187"/>
      <c r="S832" s="42"/>
      <c r="T832" s="42"/>
      <c r="U832" s="188"/>
      <c r="V832" s="42"/>
      <c r="W832" s="188"/>
      <c r="X832" s="42"/>
      <c r="AD832" s="11"/>
    </row>
    <row r="833" spans="18:30">
      <c r="R833" s="187"/>
      <c r="S833" s="42"/>
      <c r="T833" s="42"/>
      <c r="U833" s="188"/>
      <c r="V833" s="42"/>
      <c r="W833" s="188"/>
      <c r="X833" s="42"/>
      <c r="AD833" s="11"/>
    </row>
    <row r="834" spans="18:30">
      <c r="R834" s="187"/>
      <c r="S834" s="42"/>
      <c r="T834" s="42"/>
      <c r="U834" s="188"/>
      <c r="V834" s="42"/>
      <c r="W834" s="188"/>
      <c r="X834" s="42"/>
      <c r="AD834" s="11"/>
    </row>
    <row r="835" spans="18:30">
      <c r="R835" s="187"/>
      <c r="S835" s="42"/>
      <c r="T835" s="42"/>
      <c r="U835" s="188"/>
      <c r="V835" s="42"/>
      <c r="W835" s="188"/>
      <c r="X835" s="42"/>
      <c r="AD835" s="11"/>
    </row>
    <row r="836" spans="18:30">
      <c r="R836" s="187"/>
      <c r="S836" s="42"/>
      <c r="T836" s="42"/>
      <c r="U836" s="188"/>
      <c r="V836" s="42"/>
      <c r="W836" s="188"/>
      <c r="X836" s="42"/>
      <c r="AD836" s="11"/>
    </row>
    <row r="837" spans="18:30">
      <c r="R837" s="187"/>
      <c r="S837" s="42"/>
      <c r="T837" s="42"/>
      <c r="U837" s="188"/>
      <c r="V837" s="42"/>
      <c r="W837" s="188"/>
      <c r="X837" s="42"/>
      <c r="AD837" s="11"/>
    </row>
    <row r="838" spans="18:30">
      <c r="R838" s="187"/>
      <c r="S838" s="42"/>
      <c r="T838" s="42"/>
      <c r="U838" s="188"/>
      <c r="V838" s="42"/>
      <c r="W838" s="188"/>
      <c r="X838" s="42"/>
      <c r="AD838" s="11"/>
    </row>
    <row r="839" spans="18:30">
      <c r="R839" s="187"/>
      <c r="S839" s="42"/>
      <c r="T839" s="42"/>
      <c r="U839" s="188"/>
      <c r="V839" s="42"/>
      <c r="W839" s="188"/>
      <c r="X839" s="42"/>
      <c r="AD839" s="11"/>
    </row>
    <row r="840" spans="18:30">
      <c r="R840" s="187"/>
      <c r="S840" s="42"/>
      <c r="T840" s="42"/>
      <c r="U840" s="188"/>
      <c r="V840" s="42"/>
      <c r="W840" s="188"/>
      <c r="X840" s="42"/>
      <c r="AD840" s="11"/>
    </row>
    <row r="841" spans="18:30">
      <c r="R841" s="187"/>
      <c r="S841" s="42"/>
      <c r="T841" s="42"/>
      <c r="U841" s="188"/>
      <c r="V841" s="42"/>
      <c r="W841" s="188"/>
      <c r="X841" s="42"/>
      <c r="AD841" s="11"/>
    </row>
    <row r="842" spans="18:30">
      <c r="R842" s="187"/>
      <c r="S842" s="42"/>
      <c r="T842" s="42"/>
      <c r="U842" s="188"/>
      <c r="V842" s="42"/>
      <c r="W842" s="188"/>
      <c r="X842" s="42"/>
      <c r="AD842" s="11"/>
    </row>
    <row r="843" spans="18:30">
      <c r="R843" s="187"/>
      <c r="S843" s="42"/>
      <c r="T843" s="42"/>
      <c r="U843" s="188"/>
      <c r="V843" s="42"/>
      <c r="W843" s="188"/>
      <c r="X843" s="42"/>
      <c r="AD843" s="11"/>
    </row>
    <row r="844" spans="18:30">
      <c r="R844" s="187"/>
      <c r="S844" s="42"/>
      <c r="T844" s="42"/>
      <c r="U844" s="188"/>
      <c r="V844" s="42"/>
      <c r="W844" s="188"/>
      <c r="X844" s="42"/>
      <c r="AD844" s="11"/>
    </row>
    <row r="845" spans="18:30">
      <c r="R845" s="187"/>
      <c r="S845" s="42"/>
      <c r="T845" s="42"/>
      <c r="U845" s="188"/>
      <c r="V845" s="42"/>
      <c r="W845" s="188"/>
      <c r="X845" s="42"/>
      <c r="AD845" s="11"/>
    </row>
    <row r="846" spans="18:30">
      <c r="R846" s="187"/>
      <c r="S846" s="42"/>
      <c r="T846" s="42"/>
      <c r="U846" s="188"/>
      <c r="V846" s="42"/>
      <c r="W846" s="188"/>
      <c r="X846" s="42"/>
      <c r="AD846" s="11"/>
    </row>
    <row r="847" spans="18:30">
      <c r="R847" s="187"/>
      <c r="S847" s="42"/>
      <c r="T847" s="42"/>
      <c r="U847" s="188"/>
      <c r="V847" s="42"/>
      <c r="W847" s="188"/>
      <c r="X847" s="42"/>
      <c r="AD847" s="11"/>
    </row>
    <row r="848" spans="18:30">
      <c r="R848" s="187"/>
      <c r="S848" s="42"/>
      <c r="T848" s="42"/>
      <c r="U848" s="188"/>
      <c r="V848" s="42"/>
      <c r="W848" s="188"/>
      <c r="X848" s="42"/>
      <c r="AD848" s="11"/>
    </row>
    <row r="849" spans="18:30">
      <c r="R849" s="187"/>
      <c r="S849" s="42"/>
      <c r="T849" s="42"/>
      <c r="U849" s="188"/>
      <c r="V849" s="42"/>
      <c r="W849" s="188"/>
      <c r="X849" s="42"/>
      <c r="AD849" s="11"/>
    </row>
    <row r="850" spans="18:30">
      <c r="R850" s="187"/>
      <c r="S850" s="42"/>
      <c r="T850" s="42"/>
      <c r="U850" s="188"/>
      <c r="V850" s="42"/>
      <c r="W850" s="188"/>
      <c r="X850" s="42"/>
      <c r="AD850" s="11"/>
    </row>
    <row r="851" spans="18:30">
      <c r="R851" s="187"/>
      <c r="S851" s="42"/>
      <c r="T851" s="42"/>
      <c r="U851" s="188"/>
      <c r="V851" s="42"/>
      <c r="W851" s="188"/>
      <c r="X851" s="42"/>
      <c r="AD851" s="11"/>
    </row>
    <row r="852" spans="18:30">
      <c r="R852" s="187"/>
      <c r="S852" s="42"/>
      <c r="T852" s="42"/>
      <c r="U852" s="188"/>
      <c r="V852" s="42"/>
      <c r="W852" s="188"/>
      <c r="X852" s="42"/>
      <c r="AD852" s="11"/>
    </row>
    <row r="853" spans="18:30">
      <c r="R853" s="187"/>
      <c r="S853" s="42"/>
      <c r="T853" s="42"/>
      <c r="U853" s="188"/>
      <c r="V853" s="42"/>
      <c r="W853" s="188"/>
      <c r="X853" s="42"/>
      <c r="AD853" s="11"/>
    </row>
    <row r="854" spans="18:30">
      <c r="R854" s="187"/>
      <c r="S854" s="42"/>
      <c r="T854" s="42"/>
      <c r="U854" s="188"/>
      <c r="V854" s="42"/>
      <c r="W854" s="188"/>
      <c r="X854" s="42"/>
      <c r="AD854" s="11"/>
    </row>
    <row r="855" spans="18:30">
      <c r="R855" s="187"/>
      <c r="S855" s="42"/>
      <c r="T855" s="42"/>
      <c r="U855" s="188"/>
      <c r="V855" s="42"/>
      <c r="W855" s="188"/>
      <c r="X855" s="42"/>
      <c r="AD855" s="11"/>
    </row>
    <row r="856" spans="18:30">
      <c r="R856" s="187"/>
      <c r="S856" s="42"/>
      <c r="T856" s="42"/>
      <c r="U856" s="188"/>
      <c r="V856" s="42"/>
      <c r="W856" s="188"/>
      <c r="X856" s="42"/>
      <c r="AD856" s="11"/>
    </row>
    <row r="857" spans="18:30">
      <c r="R857" s="187"/>
      <c r="S857" s="42"/>
      <c r="T857" s="42"/>
      <c r="U857" s="188"/>
      <c r="V857" s="42"/>
      <c r="W857" s="188"/>
      <c r="X857" s="42"/>
      <c r="AD857" s="11"/>
    </row>
    <row r="858" spans="18:30">
      <c r="R858" s="187"/>
      <c r="S858" s="42"/>
      <c r="T858" s="42"/>
      <c r="U858" s="188"/>
      <c r="V858" s="42"/>
      <c r="W858" s="188"/>
      <c r="X858" s="42"/>
      <c r="AD858" s="11"/>
    </row>
    <row r="859" spans="18:30">
      <c r="R859" s="187"/>
      <c r="S859" s="42"/>
      <c r="T859" s="42"/>
      <c r="U859" s="188"/>
      <c r="V859" s="42"/>
      <c r="W859" s="188"/>
      <c r="X859" s="42"/>
      <c r="AD859" s="11"/>
    </row>
    <row r="860" spans="18:30">
      <c r="R860" s="187"/>
      <c r="S860" s="42"/>
      <c r="T860" s="42"/>
      <c r="U860" s="188"/>
      <c r="V860" s="42"/>
      <c r="W860" s="188"/>
      <c r="X860" s="42"/>
      <c r="AD860" s="11"/>
    </row>
    <row r="861" spans="18:30">
      <c r="R861" s="187"/>
      <c r="S861" s="42"/>
      <c r="T861" s="42"/>
      <c r="U861" s="188"/>
      <c r="V861" s="42"/>
      <c r="W861" s="188"/>
      <c r="X861" s="42"/>
      <c r="AD861" s="11"/>
    </row>
    <row r="862" spans="18:30">
      <c r="R862" s="187"/>
      <c r="S862" s="42"/>
      <c r="T862" s="42"/>
      <c r="U862" s="188"/>
      <c r="V862" s="42"/>
      <c r="W862" s="188"/>
      <c r="X862" s="42"/>
      <c r="AD862" s="11"/>
    </row>
    <row r="863" spans="18:30">
      <c r="R863" s="187"/>
      <c r="S863" s="42"/>
      <c r="T863" s="42"/>
      <c r="U863" s="188"/>
      <c r="V863" s="42"/>
      <c r="W863" s="188"/>
      <c r="X863" s="42"/>
      <c r="AD863" s="11"/>
    </row>
    <row r="864" spans="18:30">
      <c r="R864" s="187"/>
      <c r="S864" s="42"/>
      <c r="T864" s="42"/>
      <c r="U864" s="188"/>
      <c r="V864" s="42"/>
      <c r="W864" s="188"/>
      <c r="X864" s="42"/>
      <c r="AD864" s="11"/>
    </row>
    <row r="865" spans="18:30">
      <c r="R865" s="187"/>
      <c r="S865" s="42"/>
      <c r="T865" s="42"/>
      <c r="U865" s="188"/>
      <c r="V865" s="42"/>
      <c r="W865" s="188"/>
      <c r="X865" s="42"/>
      <c r="AD865" s="11"/>
    </row>
    <row r="866" spans="18:30">
      <c r="R866" s="187"/>
      <c r="S866" s="42"/>
      <c r="T866" s="42"/>
      <c r="U866" s="188"/>
      <c r="V866" s="42"/>
      <c r="W866" s="188"/>
      <c r="X866" s="42"/>
      <c r="AD866" s="11"/>
    </row>
    <row r="867" spans="18:30">
      <c r="R867" s="187"/>
      <c r="S867" s="42"/>
      <c r="T867" s="42"/>
      <c r="U867" s="188"/>
      <c r="V867" s="42"/>
      <c r="W867" s="188"/>
      <c r="X867" s="42"/>
      <c r="AD867" s="11"/>
    </row>
    <row r="868" spans="18:30">
      <c r="R868" s="187"/>
      <c r="S868" s="42"/>
      <c r="T868" s="42"/>
      <c r="U868" s="188"/>
      <c r="V868" s="42"/>
      <c r="W868" s="188"/>
      <c r="X868" s="42"/>
      <c r="AD868" s="11"/>
    </row>
    <row r="869" spans="18:30">
      <c r="R869" s="187"/>
      <c r="S869" s="42"/>
      <c r="T869" s="42"/>
      <c r="U869" s="188"/>
      <c r="V869" s="42"/>
      <c r="W869" s="188"/>
      <c r="X869" s="42"/>
      <c r="AD869" s="11"/>
    </row>
    <row r="870" spans="18:30">
      <c r="R870" s="187"/>
      <c r="S870" s="42"/>
      <c r="T870" s="42"/>
      <c r="U870" s="188"/>
      <c r="V870" s="42"/>
      <c r="W870" s="188"/>
      <c r="X870" s="42"/>
      <c r="AD870" s="11"/>
    </row>
    <row r="871" spans="18:30">
      <c r="R871" s="187"/>
      <c r="S871" s="42"/>
      <c r="T871" s="42"/>
      <c r="U871" s="188"/>
      <c r="V871" s="42"/>
      <c r="W871" s="188"/>
      <c r="X871" s="42"/>
      <c r="AD871" s="11"/>
    </row>
    <row r="872" spans="18:30">
      <c r="R872" s="187"/>
      <c r="S872" s="42"/>
      <c r="T872" s="42"/>
      <c r="U872" s="188"/>
      <c r="V872" s="42"/>
      <c r="W872" s="188"/>
      <c r="X872" s="42"/>
      <c r="AD872" s="11"/>
    </row>
    <row r="873" spans="18:30">
      <c r="R873" s="187"/>
      <c r="S873" s="42"/>
      <c r="T873" s="42"/>
      <c r="U873" s="188"/>
      <c r="V873" s="42"/>
      <c r="W873" s="188"/>
      <c r="X873" s="42"/>
      <c r="AD873" s="11"/>
    </row>
    <row r="874" spans="18:30">
      <c r="R874" s="187"/>
      <c r="S874" s="42"/>
      <c r="T874" s="42"/>
      <c r="U874" s="188"/>
      <c r="V874" s="42"/>
      <c r="W874" s="188"/>
      <c r="X874" s="42"/>
      <c r="AD874" s="11"/>
    </row>
    <row r="875" spans="18:30">
      <c r="R875" s="187"/>
      <c r="S875" s="42"/>
      <c r="T875" s="42"/>
      <c r="U875" s="188"/>
      <c r="V875" s="42"/>
      <c r="W875" s="188"/>
      <c r="X875" s="42"/>
      <c r="AD875" s="11"/>
    </row>
    <row r="876" spans="18:30">
      <c r="R876" s="187"/>
      <c r="S876" s="42"/>
      <c r="T876" s="42"/>
      <c r="U876" s="188"/>
      <c r="V876" s="42"/>
      <c r="W876" s="188"/>
      <c r="X876" s="42"/>
      <c r="AD876" s="11"/>
    </row>
    <row r="877" spans="18:30">
      <c r="R877" s="187"/>
      <c r="S877" s="42"/>
      <c r="T877" s="42"/>
      <c r="U877" s="188"/>
      <c r="V877" s="42"/>
      <c r="W877" s="188"/>
      <c r="X877" s="42"/>
      <c r="AD877" s="11"/>
    </row>
    <row r="878" spans="18:30">
      <c r="R878" s="187"/>
      <c r="S878" s="42"/>
      <c r="T878" s="42"/>
      <c r="U878" s="188"/>
      <c r="V878" s="42"/>
      <c r="W878" s="188"/>
      <c r="X878" s="42"/>
      <c r="AD878" s="11"/>
    </row>
    <row r="879" spans="18:30">
      <c r="R879" s="187"/>
      <c r="S879" s="42"/>
      <c r="T879" s="42"/>
      <c r="U879" s="188"/>
      <c r="V879" s="42"/>
      <c r="W879" s="188"/>
      <c r="X879" s="42"/>
      <c r="AD879" s="11"/>
    </row>
    <row r="880" spans="18:30">
      <c r="R880" s="187"/>
      <c r="S880" s="42"/>
      <c r="T880" s="42"/>
      <c r="U880" s="188"/>
      <c r="V880" s="42"/>
      <c r="W880" s="188"/>
      <c r="X880" s="42"/>
      <c r="AD880" s="11"/>
    </row>
    <row r="881" spans="18:30">
      <c r="R881" s="187"/>
      <c r="S881" s="42"/>
      <c r="T881" s="42"/>
      <c r="U881" s="188"/>
      <c r="V881" s="42"/>
      <c r="W881" s="188"/>
      <c r="X881" s="42"/>
      <c r="AD881" s="11"/>
    </row>
    <row r="882" spans="18:30">
      <c r="R882" s="187"/>
      <c r="S882" s="42"/>
      <c r="T882" s="42"/>
      <c r="U882" s="188"/>
      <c r="V882" s="42"/>
      <c r="W882" s="188"/>
      <c r="X882" s="42"/>
      <c r="AD882" s="11"/>
    </row>
    <row r="883" spans="18:30">
      <c r="R883" s="187"/>
      <c r="S883" s="42"/>
      <c r="T883" s="42"/>
      <c r="U883" s="188"/>
      <c r="V883" s="42"/>
      <c r="W883" s="188"/>
      <c r="X883" s="42"/>
      <c r="AD883" s="11"/>
    </row>
    <row r="884" spans="18:30">
      <c r="R884" s="187"/>
      <c r="S884" s="42"/>
      <c r="T884" s="42"/>
      <c r="U884" s="188"/>
      <c r="V884" s="42"/>
      <c r="W884" s="188"/>
      <c r="X884" s="42"/>
      <c r="AD884" s="11"/>
    </row>
    <row r="885" spans="18:30">
      <c r="R885" s="187"/>
      <c r="S885" s="42"/>
      <c r="T885" s="42"/>
      <c r="U885" s="188"/>
      <c r="V885" s="42"/>
      <c r="W885" s="188"/>
      <c r="X885" s="42"/>
      <c r="AD885" s="11"/>
    </row>
    <row r="886" spans="18:30">
      <c r="R886" s="187"/>
      <c r="S886" s="42"/>
      <c r="T886" s="42"/>
      <c r="U886" s="188"/>
      <c r="V886" s="42"/>
      <c r="W886" s="188"/>
      <c r="X886" s="42"/>
      <c r="AD886" s="11"/>
    </row>
    <row r="887" spans="18:30">
      <c r="R887" s="187"/>
      <c r="S887" s="42"/>
      <c r="T887" s="42"/>
      <c r="U887" s="188"/>
      <c r="V887" s="42"/>
      <c r="W887" s="188"/>
      <c r="X887" s="42"/>
      <c r="AD887" s="11"/>
    </row>
    <row r="888" spans="18:30">
      <c r="R888" s="187"/>
      <c r="S888" s="42"/>
      <c r="T888" s="42"/>
      <c r="U888" s="188"/>
      <c r="V888" s="42"/>
      <c r="W888" s="188"/>
      <c r="X888" s="42"/>
      <c r="AD888" s="11"/>
    </row>
    <row r="889" spans="18:30">
      <c r="R889" s="187"/>
      <c r="S889" s="42"/>
      <c r="T889" s="42"/>
      <c r="U889" s="188"/>
      <c r="V889" s="42"/>
      <c r="W889" s="188"/>
      <c r="X889" s="42"/>
      <c r="AD889" s="11"/>
    </row>
    <row r="890" spans="18:30">
      <c r="R890" s="187"/>
      <c r="S890" s="42"/>
      <c r="T890" s="42"/>
      <c r="U890" s="188"/>
      <c r="V890" s="42"/>
      <c r="W890" s="188"/>
      <c r="X890" s="42"/>
      <c r="AD890" s="11"/>
    </row>
    <row r="891" spans="18:30">
      <c r="R891" s="187"/>
      <c r="S891" s="42"/>
      <c r="T891" s="42"/>
      <c r="U891" s="188"/>
      <c r="V891" s="42"/>
      <c r="W891" s="188"/>
      <c r="X891" s="42"/>
      <c r="AD891" s="11"/>
    </row>
    <row r="892" spans="18:30">
      <c r="R892" s="187"/>
      <c r="S892" s="42"/>
      <c r="T892" s="42"/>
      <c r="U892" s="188"/>
      <c r="V892" s="42"/>
      <c r="W892" s="188"/>
      <c r="X892" s="42"/>
      <c r="AD892" s="11"/>
    </row>
    <row r="893" spans="18:30">
      <c r="R893" s="187"/>
      <c r="S893" s="42"/>
      <c r="T893" s="42"/>
      <c r="U893" s="188"/>
      <c r="V893" s="42"/>
      <c r="W893" s="188"/>
      <c r="X893" s="42"/>
      <c r="AD893" s="11"/>
    </row>
    <row r="894" spans="18:30">
      <c r="R894" s="187"/>
      <c r="S894" s="42"/>
      <c r="T894" s="42"/>
      <c r="U894" s="188"/>
      <c r="V894" s="42"/>
      <c r="W894" s="188"/>
      <c r="X894" s="42"/>
      <c r="AD894" s="11"/>
    </row>
    <row r="895" spans="18:30">
      <c r="R895" s="187"/>
      <c r="S895" s="42"/>
      <c r="T895" s="42"/>
      <c r="U895" s="188"/>
      <c r="V895" s="42"/>
      <c r="W895" s="188"/>
      <c r="X895" s="42"/>
      <c r="AD895" s="11"/>
    </row>
    <row r="896" spans="18:30">
      <c r="R896" s="187"/>
      <c r="S896" s="42"/>
      <c r="T896" s="42"/>
      <c r="U896" s="188"/>
      <c r="V896" s="42"/>
      <c r="W896" s="188"/>
      <c r="X896" s="42"/>
      <c r="AD896" s="11"/>
    </row>
    <row r="897" spans="18:30">
      <c r="R897" s="187"/>
      <c r="S897" s="42"/>
      <c r="T897" s="42"/>
      <c r="U897" s="188"/>
      <c r="V897" s="42"/>
      <c r="W897" s="188"/>
      <c r="X897" s="42"/>
      <c r="AD897" s="11"/>
    </row>
    <row r="898" spans="18:30">
      <c r="R898" s="187"/>
      <c r="S898" s="42"/>
      <c r="T898" s="42"/>
      <c r="U898" s="188"/>
      <c r="V898" s="42"/>
      <c r="W898" s="188"/>
      <c r="X898" s="42"/>
      <c r="AD898" s="11"/>
    </row>
    <row r="899" spans="18:30">
      <c r="R899" s="187"/>
      <c r="S899" s="42"/>
      <c r="T899" s="42"/>
      <c r="U899" s="188"/>
      <c r="V899" s="42"/>
      <c r="W899" s="188"/>
      <c r="X899" s="42"/>
      <c r="AD899" s="11"/>
    </row>
    <row r="900" spans="18:30">
      <c r="R900" s="187"/>
      <c r="S900" s="42"/>
      <c r="T900" s="42"/>
      <c r="U900" s="188"/>
      <c r="V900" s="42"/>
      <c r="W900" s="188"/>
      <c r="X900" s="42"/>
      <c r="AD900" s="11"/>
    </row>
    <row r="901" spans="18:30">
      <c r="R901" s="187"/>
      <c r="S901" s="42"/>
      <c r="T901" s="42"/>
      <c r="U901" s="188"/>
      <c r="V901" s="42"/>
      <c r="W901" s="188"/>
      <c r="X901" s="42"/>
      <c r="AD901" s="11"/>
    </row>
    <row r="902" spans="18:30">
      <c r="R902" s="187"/>
      <c r="S902" s="42"/>
      <c r="T902" s="42"/>
      <c r="U902" s="188"/>
      <c r="V902" s="42"/>
      <c r="W902" s="188"/>
      <c r="X902" s="42"/>
      <c r="AD902" s="11"/>
    </row>
    <row r="903" spans="18:30">
      <c r="R903" s="187"/>
      <c r="S903" s="42"/>
      <c r="T903" s="42"/>
      <c r="U903" s="188"/>
      <c r="V903" s="42"/>
      <c r="W903" s="188"/>
      <c r="X903" s="42"/>
      <c r="AD903" s="11"/>
    </row>
    <row r="904" spans="18:30">
      <c r="R904" s="187"/>
      <c r="S904" s="42"/>
      <c r="T904" s="42"/>
      <c r="U904" s="188"/>
      <c r="V904" s="42"/>
      <c r="W904" s="188"/>
      <c r="X904" s="42"/>
      <c r="AD904" s="11"/>
    </row>
    <row r="905" spans="18:30">
      <c r="R905" s="187"/>
      <c r="S905" s="42"/>
      <c r="T905" s="42"/>
      <c r="U905" s="188"/>
      <c r="V905" s="42"/>
      <c r="W905" s="188"/>
      <c r="X905" s="42"/>
      <c r="AD905" s="11"/>
    </row>
    <row r="906" spans="18:30">
      <c r="R906" s="187"/>
      <c r="S906" s="42"/>
      <c r="T906" s="42"/>
      <c r="U906" s="188"/>
      <c r="V906" s="42"/>
      <c r="W906" s="188"/>
      <c r="X906" s="42"/>
      <c r="AD906" s="11"/>
    </row>
    <row r="907" spans="18:30">
      <c r="R907" s="187"/>
      <c r="S907" s="42"/>
      <c r="T907" s="42"/>
      <c r="U907" s="188"/>
      <c r="V907" s="42"/>
      <c r="W907" s="188"/>
      <c r="X907" s="42"/>
      <c r="AD907" s="11"/>
    </row>
    <row r="908" spans="18:30">
      <c r="R908" s="187"/>
      <c r="S908" s="42"/>
      <c r="T908" s="42"/>
      <c r="U908" s="188"/>
      <c r="V908" s="42"/>
      <c r="W908" s="188"/>
      <c r="X908" s="42"/>
      <c r="AD908" s="11"/>
    </row>
    <row r="909" spans="18:30">
      <c r="R909" s="187"/>
      <c r="S909" s="42"/>
      <c r="T909" s="42"/>
      <c r="U909" s="188"/>
      <c r="V909" s="42"/>
      <c r="W909" s="188"/>
      <c r="X909" s="42"/>
      <c r="AD909" s="11"/>
    </row>
    <row r="910" spans="18:30">
      <c r="R910" s="187"/>
      <c r="S910" s="42"/>
      <c r="T910" s="42"/>
      <c r="U910" s="188"/>
      <c r="V910" s="42"/>
      <c r="W910" s="188"/>
      <c r="X910" s="42"/>
      <c r="AD910" s="11"/>
    </row>
    <row r="911" spans="18:30">
      <c r="R911" s="187"/>
      <c r="S911" s="42"/>
      <c r="T911" s="42"/>
      <c r="U911" s="188"/>
      <c r="V911" s="42"/>
      <c r="W911" s="188"/>
      <c r="X911" s="42"/>
      <c r="AD911" s="11"/>
    </row>
    <row r="912" spans="18:30">
      <c r="R912" s="187"/>
      <c r="S912" s="42"/>
      <c r="T912" s="42"/>
      <c r="U912" s="188"/>
      <c r="V912" s="42"/>
      <c r="W912" s="188"/>
      <c r="X912" s="42"/>
      <c r="AD912" s="11"/>
    </row>
    <row r="913" spans="18:30">
      <c r="R913" s="187"/>
      <c r="S913" s="42"/>
      <c r="T913" s="42"/>
      <c r="U913" s="188"/>
      <c r="V913" s="42"/>
      <c r="W913" s="188"/>
      <c r="X913" s="42"/>
      <c r="AD913" s="11"/>
    </row>
    <row r="914" spans="18:30">
      <c r="R914" s="187"/>
      <c r="S914" s="42"/>
      <c r="T914" s="42"/>
      <c r="U914" s="188"/>
      <c r="V914" s="42"/>
      <c r="W914" s="188"/>
      <c r="X914" s="42"/>
      <c r="AD914" s="11"/>
    </row>
    <row r="915" spans="18:30">
      <c r="R915" s="187"/>
      <c r="S915" s="42"/>
      <c r="T915" s="42"/>
      <c r="U915" s="188"/>
      <c r="V915" s="42"/>
      <c r="W915" s="188"/>
      <c r="X915" s="42"/>
      <c r="AD915" s="11"/>
    </row>
    <row r="916" spans="18:30">
      <c r="R916" s="187"/>
      <c r="S916" s="42"/>
      <c r="T916" s="42"/>
      <c r="U916" s="188"/>
      <c r="V916" s="42"/>
      <c r="W916" s="188"/>
      <c r="X916" s="42"/>
      <c r="AD916" s="11"/>
    </row>
    <row r="917" spans="18:30">
      <c r="R917" s="187"/>
      <c r="S917" s="42"/>
      <c r="T917" s="42"/>
      <c r="U917" s="188"/>
      <c r="V917" s="42"/>
      <c r="W917" s="188"/>
      <c r="X917" s="42"/>
      <c r="AD917" s="11"/>
    </row>
    <row r="918" spans="18:30">
      <c r="R918" s="187"/>
      <c r="S918" s="42"/>
      <c r="T918" s="42"/>
      <c r="U918" s="188"/>
      <c r="V918" s="42"/>
      <c r="W918" s="188"/>
      <c r="X918" s="42"/>
      <c r="AD918" s="11"/>
    </row>
    <row r="919" spans="18:30">
      <c r="R919" s="187"/>
      <c r="S919" s="42"/>
      <c r="T919" s="42"/>
      <c r="U919" s="188"/>
      <c r="V919" s="42"/>
      <c r="W919" s="188"/>
      <c r="X919" s="42"/>
      <c r="AD919" s="11"/>
    </row>
    <row r="920" spans="18:30">
      <c r="R920" s="187"/>
      <c r="S920" s="42"/>
      <c r="T920" s="42"/>
      <c r="U920" s="188"/>
      <c r="V920" s="42"/>
      <c r="W920" s="188"/>
      <c r="X920" s="42"/>
      <c r="AD920" s="11"/>
    </row>
    <row r="921" spans="18:30">
      <c r="R921" s="187"/>
      <c r="S921" s="42"/>
      <c r="T921" s="42"/>
      <c r="U921" s="188"/>
      <c r="V921" s="42"/>
      <c r="W921" s="188"/>
      <c r="X921" s="42"/>
      <c r="AD921" s="11"/>
    </row>
    <row r="922" spans="18:30">
      <c r="R922" s="187"/>
      <c r="S922" s="42"/>
      <c r="T922" s="42"/>
      <c r="U922" s="188"/>
      <c r="V922" s="42"/>
      <c r="W922" s="188"/>
      <c r="X922" s="42"/>
      <c r="AD922" s="11"/>
    </row>
    <row r="923" spans="18:30">
      <c r="R923" s="187"/>
      <c r="S923" s="42"/>
      <c r="T923" s="42"/>
      <c r="U923" s="188"/>
      <c r="V923" s="42"/>
      <c r="W923" s="188"/>
      <c r="X923" s="42"/>
      <c r="AD923" s="11"/>
    </row>
    <row r="924" spans="18:30">
      <c r="R924" s="187"/>
      <c r="S924" s="42"/>
      <c r="T924" s="42"/>
      <c r="U924" s="188"/>
      <c r="V924" s="42"/>
      <c r="W924" s="188"/>
      <c r="X924" s="42"/>
      <c r="AD924" s="11"/>
    </row>
    <row r="925" spans="18:30">
      <c r="R925" s="187"/>
      <c r="S925" s="42"/>
      <c r="T925" s="42"/>
      <c r="U925" s="188"/>
      <c r="V925" s="42"/>
      <c r="W925" s="188"/>
      <c r="X925" s="42"/>
      <c r="AD925" s="11"/>
    </row>
    <row r="926" spans="18:30">
      <c r="R926" s="187"/>
      <c r="S926" s="42"/>
      <c r="T926" s="42"/>
      <c r="U926" s="188"/>
      <c r="V926" s="42"/>
      <c r="W926" s="188"/>
      <c r="X926" s="42"/>
      <c r="AD926" s="11"/>
    </row>
    <row r="927" spans="18:30">
      <c r="R927" s="187"/>
      <c r="S927" s="42"/>
      <c r="T927" s="42"/>
      <c r="U927" s="188"/>
      <c r="V927" s="42"/>
      <c r="W927" s="188"/>
      <c r="X927" s="42"/>
      <c r="AD927" s="11"/>
    </row>
    <row r="928" spans="18:30">
      <c r="R928" s="187"/>
      <c r="S928" s="42"/>
      <c r="T928" s="42"/>
      <c r="U928" s="188"/>
      <c r="V928" s="42"/>
      <c r="W928" s="188"/>
      <c r="X928" s="42"/>
      <c r="AD928" s="11"/>
    </row>
    <row r="929" spans="18:30">
      <c r="R929" s="187"/>
      <c r="S929" s="42"/>
      <c r="T929" s="42"/>
      <c r="U929" s="188"/>
      <c r="V929" s="42"/>
      <c r="W929" s="188"/>
      <c r="X929" s="42"/>
      <c r="AD929" s="11"/>
    </row>
    <row r="930" spans="18:30">
      <c r="R930" s="187"/>
      <c r="S930" s="42"/>
      <c r="T930" s="42"/>
      <c r="U930" s="188"/>
      <c r="V930" s="42"/>
      <c r="W930" s="188"/>
      <c r="X930" s="42"/>
      <c r="AD930" s="11"/>
    </row>
    <row r="931" spans="18:30">
      <c r="R931" s="187"/>
      <c r="S931" s="42"/>
      <c r="T931" s="42"/>
      <c r="U931" s="188"/>
      <c r="V931" s="42"/>
      <c r="W931" s="188"/>
      <c r="X931" s="42"/>
      <c r="AD931" s="11"/>
    </row>
    <row r="932" spans="18:30">
      <c r="R932" s="187"/>
      <c r="S932" s="42"/>
      <c r="T932" s="42"/>
      <c r="U932" s="188"/>
      <c r="V932" s="42"/>
      <c r="W932" s="188"/>
      <c r="X932" s="42"/>
      <c r="AD932" s="11"/>
    </row>
    <row r="933" spans="18:30">
      <c r="R933" s="187"/>
      <c r="S933" s="42"/>
      <c r="T933" s="42"/>
      <c r="U933" s="188"/>
      <c r="V933" s="42"/>
      <c r="W933" s="188"/>
      <c r="X933" s="42"/>
      <c r="AD933" s="11"/>
    </row>
    <row r="934" spans="18:30">
      <c r="R934" s="187"/>
      <c r="S934" s="42"/>
      <c r="T934" s="42"/>
      <c r="U934" s="188"/>
      <c r="V934" s="42"/>
      <c r="W934" s="188"/>
      <c r="X934" s="42"/>
      <c r="AD934" s="11"/>
    </row>
    <row r="935" spans="18:30">
      <c r="R935" s="187"/>
      <c r="S935" s="42"/>
      <c r="T935" s="42"/>
      <c r="U935" s="188"/>
      <c r="V935" s="42"/>
      <c r="W935" s="188"/>
      <c r="X935" s="42"/>
      <c r="AD935" s="11"/>
    </row>
    <row r="936" spans="18:30">
      <c r="R936" s="187"/>
      <c r="S936" s="42"/>
      <c r="T936" s="42"/>
      <c r="U936" s="188"/>
      <c r="V936" s="42"/>
      <c r="W936" s="188"/>
      <c r="X936" s="42"/>
      <c r="AD936" s="11"/>
    </row>
    <row r="937" spans="18:30">
      <c r="R937" s="187"/>
      <c r="S937" s="42"/>
      <c r="T937" s="42"/>
      <c r="U937" s="188"/>
      <c r="V937" s="42"/>
      <c r="W937" s="188"/>
      <c r="X937" s="42"/>
      <c r="AD937" s="11"/>
    </row>
    <row r="938" spans="18:30">
      <c r="R938" s="187"/>
      <c r="S938" s="42"/>
      <c r="T938" s="42"/>
      <c r="U938" s="188"/>
      <c r="V938" s="42"/>
      <c r="W938" s="188"/>
      <c r="X938" s="42"/>
      <c r="AD938" s="11"/>
    </row>
    <row r="939" spans="18:30">
      <c r="R939" s="187"/>
      <c r="S939" s="42"/>
      <c r="T939" s="42"/>
      <c r="U939" s="188"/>
      <c r="V939" s="42"/>
      <c r="W939" s="188"/>
      <c r="X939" s="42"/>
      <c r="AD939" s="11"/>
    </row>
    <row r="940" spans="18:30">
      <c r="R940" s="187"/>
      <c r="S940" s="42"/>
      <c r="T940" s="42"/>
      <c r="U940" s="188"/>
      <c r="V940" s="42"/>
      <c r="W940" s="188"/>
      <c r="X940" s="42"/>
      <c r="AD940" s="11"/>
    </row>
    <row r="941" spans="18:30">
      <c r="R941" s="187"/>
      <c r="S941" s="42"/>
      <c r="T941" s="42"/>
      <c r="U941" s="188"/>
      <c r="V941" s="42"/>
      <c r="W941" s="188"/>
      <c r="X941" s="42"/>
      <c r="AD941" s="11"/>
    </row>
    <row r="942" spans="18:30">
      <c r="R942" s="187"/>
      <c r="S942" s="42"/>
      <c r="T942" s="42"/>
      <c r="U942" s="188"/>
      <c r="V942" s="42"/>
      <c r="W942" s="188"/>
      <c r="X942" s="42"/>
      <c r="AD942" s="11"/>
    </row>
    <row r="943" spans="18:30">
      <c r="R943" s="187"/>
      <c r="S943" s="42"/>
      <c r="T943" s="42"/>
      <c r="U943" s="188"/>
      <c r="V943" s="42"/>
      <c r="W943" s="188"/>
      <c r="X943" s="42"/>
      <c r="AD943" s="11"/>
    </row>
    <row r="944" spans="18:30">
      <c r="R944" s="187"/>
      <c r="S944" s="42"/>
      <c r="T944" s="42"/>
      <c r="U944" s="188"/>
      <c r="V944" s="42"/>
      <c r="W944" s="188"/>
      <c r="X944" s="42"/>
      <c r="AD944" s="11"/>
    </row>
    <row r="945" spans="18:30">
      <c r="R945" s="187"/>
      <c r="S945" s="42"/>
      <c r="T945" s="42"/>
      <c r="U945" s="188"/>
      <c r="V945" s="42"/>
      <c r="W945" s="188"/>
      <c r="X945" s="42"/>
      <c r="AD945" s="11"/>
    </row>
    <row r="946" spans="18:30">
      <c r="R946" s="187"/>
      <c r="S946" s="42"/>
      <c r="T946" s="42"/>
      <c r="U946" s="188"/>
      <c r="V946" s="42"/>
      <c r="W946" s="188"/>
      <c r="X946" s="42"/>
      <c r="AD946" s="11"/>
    </row>
    <row r="947" spans="18:30">
      <c r="R947" s="187"/>
      <c r="S947" s="42"/>
      <c r="T947" s="42"/>
      <c r="U947" s="188"/>
      <c r="V947" s="42"/>
      <c r="W947" s="188"/>
      <c r="X947" s="42"/>
      <c r="AD947" s="11"/>
    </row>
    <row r="948" spans="18:30">
      <c r="R948" s="187"/>
      <c r="S948" s="42"/>
      <c r="T948" s="42"/>
      <c r="U948" s="188"/>
      <c r="V948" s="42"/>
      <c r="W948" s="188"/>
      <c r="X948" s="42"/>
      <c r="AD948" s="11"/>
    </row>
    <row r="949" spans="18:30">
      <c r="R949" s="187"/>
      <c r="S949" s="42"/>
      <c r="T949" s="42"/>
      <c r="U949" s="188"/>
      <c r="V949" s="42"/>
      <c r="W949" s="188"/>
      <c r="X949" s="42"/>
      <c r="AD949" s="11"/>
    </row>
    <row r="950" spans="18:30">
      <c r="R950" s="187"/>
      <c r="S950" s="42"/>
      <c r="T950" s="42"/>
      <c r="U950" s="188"/>
      <c r="V950" s="42"/>
      <c r="W950" s="188"/>
      <c r="X950" s="42"/>
      <c r="AD950" s="11"/>
    </row>
    <row r="951" spans="18:30">
      <c r="R951" s="187"/>
      <c r="S951" s="42"/>
      <c r="T951" s="42"/>
      <c r="U951" s="188"/>
      <c r="V951" s="42"/>
      <c r="W951" s="188"/>
      <c r="X951" s="42"/>
      <c r="AD951" s="11"/>
    </row>
    <row r="952" spans="18:30">
      <c r="R952" s="187"/>
      <c r="S952" s="42"/>
      <c r="T952" s="42"/>
      <c r="U952" s="188"/>
      <c r="V952" s="42"/>
      <c r="W952" s="188"/>
      <c r="X952" s="42"/>
      <c r="AD952" s="11"/>
    </row>
    <row r="953" spans="18:30">
      <c r="R953" s="187"/>
      <c r="S953" s="42"/>
      <c r="T953" s="42"/>
      <c r="U953" s="188"/>
      <c r="V953" s="42"/>
      <c r="W953" s="188"/>
      <c r="X953" s="42"/>
      <c r="AD953" s="11"/>
    </row>
    <row r="954" spans="18:30">
      <c r="R954" s="187"/>
      <c r="S954" s="42"/>
      <c r="T954" s="42"/>
      <c r="U954" s="188"/>
      <c r="V954" s="42"/>
      <c r="W954" s="188"/>
      <c r="X954" s="42"/>
      <c r="AD954" s="11"/>
    </row>
    <row r="955" spans="18:30">
      <c r="R955" s="187"/>
      <c r="S955" s="42"/>
      <c r="T955" s="42"/>
      <c r="U955" s="188"/>
      <c r="V955" s="42"/>
      <c r="W955" s="188"/>
      <c r="X955" s="42"/>
      <c r="AD955" s="11"/>
    </row>
    <row r="956" spans="18:30">
      <c r="R956" s="187"/>
      <c r="S956" s="42"/>
      <c r="T956" s="42"/>
      <c r="U956" s="188"/>
      <c r="V956" s="42"/>
      <c r="W956" s="188"/>
      <c r="X956" s="42"/>
      <c r="AD956" s="11"/>
    </row>
    <row r="957" spans="18:30">
      <c r="R957" s="187"/>
      <c r="S957" s="42"/>
      <c r="T957" s="42"/>
      <c r="U957" s="188"/>
      <c r="V957" s="42"/>
      <c r="W957" s="188"/>
      <c r="X957" s="42"/>
      <c r="AD957" s="11"/>
    </row>
    <row r="958" spans="18:30">
      <c r="R958" s="187"/>
      <c r="S958" s="42"/>
      <c r="T958" s="42"/>
      <c r="U958" s="188"/>
      <c r="V958" s="42"/>
      <c r="W958" s="188"/>
      <c r="X958" s="42"/>
      <c r="AD958" s="11"/>
    </row>
    <row r="959" spans="18:30">
      <c r="R959" s="187"/>
      <c r="S959" s="42"/>
      <c r="T959" s="42"/>
      <c r="U959" s="188"/>
      <c r="V959" s="42"/>
      <c r="W959" s="188"/>
      <c r="X959" s="42"/>
      <c r="AD959" s="11"/>
    </row>
    <row r="960" spans="18:30">
      <c r="R960" s="187"/>
      <c r="S960" s="42"/>
      <c r="T960" s="42"/>
      <c r="U960" s="188"/>
      <c r="V960" s="42"/>
      <c r="W960" s="188"/>
      <c r="X960" s="42"/>
      <c r="AD960" s="11"/>
    </row>
    <row r="961" spans="18:30">
      <c r="R961" s="187"/>
      <c r="S961" s="42"/>
      <c r="T961" s="42"/>
      <c r="U961" s="188"/>
      <c r="V961" s="42"/>
      <c r="W961" s="188"/>
      <c r="X961" s="42"/>
      <c r="AD961" s="11"/>
    </row>
    <row r="962" spans="18:30">
      <c r="R962" s="187"/>
      <c r="S962" s="42"/>
      <c r="T962" s="42"/>
      <c r="U962" s="188"/>
      <c r="V962" s="42"/>
      <c r="W962" s="188"/>
      <c r="X962" s="42"/>
      <c r="AD962" s="11"/>
    </row>
    <row r="963" spans="18:30">
      <c r="R963" s="187"/>
      <c r="S963" s="42"/>
      <c r="T963" s="42"/>
      <c r="U963" s="188"/>
      <c r="V963" s="42"/>
      <c r="W963" s="188"/>
      <c r="X963" s="42"/>
      <c r="AD963" s="11"/>
    </row>
    <row r="964" spans="18:30">
      <c r="R964" s="187"/>
      <c r="S964" s="42"/>
      <c r="T964" s="42"/>
      <c r="U964" s="188"/>
      <c r="V964" s="42"/>
      <c r="W964" s="188"/>
      <c r="X964" s="42"/>
      <c r="AD964" s="11"/>
    </row>
    <row r="965" spans="18:30">
      <c r="R965" s="187"/>
      <c r="S965" s="42"/>
      <c r="T965" s="42"/>
      <c r="U965" s="188"/>
      <c r="V965" s="42"/>
      <c r="W965" s="188"/>
      <c r="X965" s="42"/>
      <c r="AD965" s="11"/>
    </row>
    <row r="966" spans="18:30">
      <c r="R966" s="187"/>
      <c r="S966" s="42"/>
      <c r="T966" s="42"/>
      <c r="U966" s="188"/>
      <c r="V966" s="42"/>
      <c r="W966" s="188"/>
      <c r="X966" s="42"/>
      <c r="AD966" s="11"/>
    </row>
    <row r="967" spans="18:30">
      <c r="R967" s="187"/>
      <c r="S967" s="42"/>
      <c r="T967" s="42"/>
      <c r="U967" s="188"/>
      <c r="V967" s="42"/>
      <c r="W967" s="188"/>
      <c r="X967" s="42"/>
      <c r="AD967" s="11"/>
    </row>
    <row r="968" spans="18:30">
      <c r="R968" s="187"/>
      <c r="S968" s="42"/>
      <c r="T968" s="42"/>
      <c r="U968" s="188"/>
      <c r="V968" s="42"/>
      <c r="W968" s="188"/>
      <c r="X968" s="42"/>
      <c r="AD968" s="11"/>
    </row>
    <row r="969" spans="18:30">
      <c r="R969" s="187"/>
      <c r="S969" s="42"/>
      <c r="T969" s="42"/>
      <c r="U969" s="188"/>
      <c r="V969" s="42"/>
      <c r="W969" s="188"/>
      <c r="X969" s="42"/>
      <c r="AD969" s="11"/>
    </row>
    <row r="970" spans="18:30">
      <c r="R970" s="187"/>
      <c r="S970" s="42"/>
      <c r="T970" s="42"/>
      <c r="U970" s="188"/>
      <c r="V970" s="42"/>
      <c r="W970" s="188"/>
      <c r="X970" s="42"/>
      <c r="AD970" s="11"/>
    </row>
    <row r="971" spans="18:30">
      <c r="R971" s="187"/>
      <c r="S971" s="42"/>
      <c r="T971" s="42"/>
      <c r="U971" s="188"/>
      <c r="V971" s="42"/>
      <c r="W971" s="188"/>
      <c r="X971" s="42"/>
      <c r="AD971" s="11"/>
    </row>
    <row r="972" spans="18:30">
      <c r="R972" s="187"/>
      <c r="S972" s="42"/>
      <c r="T972" s="42"/>
      <c r="U972" s="188"/>
      <c r="V972" s="42"/>
      <c r="W972" s="188"/>
      <c r="X972" s="42"/>
      <c r="AD972" s="11"/>
    </row>
    <row r="973" spans="18:30">
      <c r="R973" s="187"/>
      <c r="S973" s="42"/>
      <c r="T973" s="42"/>
      <c r="U973" s="188"/>
      <c r="V973" s="42"/>
      <c r="W973" s="188"/>
      <c r="X973" s="42"/>
      <c r="AD973" s="11"/>
    </row>
    <row r="974" spans="18:30">
      <c r="R974" s="187"/>
      <c r="S974" s="42"/>
      <c r="T974" s="42"/>
      <c r="U974" s="188"/>
      <c r="V974" s="42"/>
      <c r="W974" s="188"/>
      <c r="X974" s="42"/>
      <c r="AD974" s="11"/>
    </row>
    <row r="975" spans="18:30">
      <c r="R975" s="187"/>
      <c r="S975" s="42"/>
      <c r="T975" s="42"/>
      <c r="U975" s="188"/>
      <c r="V975" s="42"/>
      <c r="W975" s="188"/>
      <c r="X975" s="42"/>
      <c r="AD975" s="11"/>
    </row>
    <row r="976" spans="18:30">
      <c r="R976" s="187"/>
      <c r="S976" s="42"/>
      <c r="T976" s="42"/>
      <c r="U976" s="188"/>
      <c r="V976" s="42"/>
      <c r="W976" s="188"/>
      <c r="X976" s="42"/>
      <c r="AD976" s="11"/>
    </row>
    <row r="977" spans="18:30">
      <c r="R977" s="187"/>
      <c r="S977" s="42"/>
      <c r="T977" s="42"/>
      <c r="U977" s="188"/>
      <c r="V977" s="42"/>
      <c r="W977" s="188"/>
      <c r="X977" s="42"/>
      <c r="AD977" s="11"/>
    </row>
    <row r="978" spans="18:30">
      <c r="R978" s="187"/>
      <c r="S978" s="42"/>
      <c r="T978" s="42"/>
      <c r="U978" s="188"/>
      <c r="V978" s="42"/>
      <c r="W978" s="188"/>
      <c r="X978" s="42"/>
      <c r="AD978" s="11"/>
    </row>
    <row r="979" spans="18:30">
      <c r="R979" s="187"/>
      <c r="S979" s="42"/>
      <c r="T979" s="42"/>
      <c r="U979" s="188"/>
      <c r="V979" s="42"/>
      <c r="W979" s="188"/>
      <c r="X979" s="42"/>
      <c r="AD979" s="11"/>
    </row>
    <row r="980" spans="18:30">
      <c r="R980" s="187"/>
      <c r="S980" s="42"/>
      <c r="T980" s="42"/>
      <c r="U980" s="188"/>
      <c r="V980" s="42"/>
      <c r="W980" s="188"/>
      <c r="X980" s="42"/>
      <c r="AD980" s="11"/>
    </row>
    <row r="981" spans="18:30">
      <c r="R981" s="187"/>
      <c r="S981" s="42"/>
      <c r="T981" s="42"/>
      <c r="U981" s="188"/>
      <c r="V981" s="42"/>
      <c r="W981" s="188"/>
      <c r="X981" s="42"/>
      <c r="AD981" s="11"/>
    </row>
    <row r="982" spans="18:30">
      <c r="R982" s="187"/>
      <c r="S982" s="42"/>
      <c r="T982" s="42"/>
      <c r="U982" s="188"/>
      <c r="V982" s="42"/>
      <c r="W982" s="188"/>
      <c r="X982" s="42"/>
      <c r="AD982" s="11"/>
    </row>
    <row r="983" spans="18:30">
      <c r="R983" s="187"/>
      <c r="S983" s="42"/>
      <c r="T983" s="42"/>
      <c r="U983" s="188"/>
      <c r="V983" s="42"/>
      <c r="W983" s="188"/>
      <c r="X983" s="42"/>
      <c r="AD983" s="11"/>
    </row>
    <row r="984" spans="18:30">
      <c r="R984" s="187"/>
      <c r="S984" s="42"/>
      <c r="T984" s="42"/>
      <c r="U984" s="188"/>
      <c r="V984" s="42"/>
      <c r="W984" s="188"/>
      <c r="X984" s="42"/>
      <c r="AD984" s="11"/>
    </row>
    <row r="985" spans="18:30">
      <c r="R985" s="187"/>
      <c r="S985" s="42"/>
      <c r="T985" s="42"/>
      <c r="U985" s="188"/>
      <c r="V985" s="42"/>
      <c r="W985" s="188"/>
      <c r="X985" s="42"/>
      <c r="AD985" s="11"/>
    </row>
    <row r="986" spans="18:30">
      <c r="R986" s="187"/>
      <c r="S986" s="42"/>
      <c r="T986" s="42"/>
      <c r="U986" s="188"/>
      <c r="V986" s="42"/>
      <c r="W986" s="188"/>
      <c r="X986" s="42"/>
      <c r="AD986" s="11"/>
    </row>
    <row r="987" spans="18:30">
      <c r="R987" s="187"/>
      <c r="S987" s="42"/>
      <c r="T987" s="42"/>
      <c r="U987" s="188"/>
      <c r="V987" s="42"/>
      <c r="W987" s="188"/>
      <c r="X987" s="42"/>
      <c r="AD987" s="11"/>
    </row>
    <row r="988" spans="18:30">
      <c r="R988" s="187"/>
      <c r="S988" s="42"/>
      <c r="T988" s="42"/>
      <c r="U988" s="188"/>
      <c r="V988" s="42"/>
      <c r="W988" s="188"/>
      <c r="X988" s="42"/>
      <c r="AD988" s="11"/>
    </row>
    <row r="989" spans="18:30">
      <c r="R989" s="187"/>
      <c r="S989" s="42"/>
      <c r="T989" s="42"/>
      <c r="U989" s="188"/>
      <c r="V989" s="42"/>
      <c r="W989" s="188"/>
      <c r="X989" s="42"/>
      <c r="AD989" s="11"/>
    </row>
    <row r="990" spans="18:30">
      <c r="R990" s="187"/>
      <c r="S990" s="42"/>
      <c r="T990" s="42"/>
      <c r="U990" s="188"/>
      <c r="V990" s="42"/>
      <c r="W990" s="188"/>
      <c r="X990" s="42"/>
      <c r="AD990" s="11"/>
    </row>
    <row r="991" spans="18:30">
      <c r="R991" s="187"/>
      <c r="S991" s="42"/>
      <c r="T991" s="42"/>
      <c r="U991" s="188"/>
      <c r="V991" s="42"/>
      <c r="W991" s="188"/>
      <c r="X991" s="42"/>
      <c r="AD991" s="11"/>
    </row>
    <row r="992" spans="18:30">
      <c r="R992" s="187"/>
      <c r="S992" s="42"/>
      <c r="T992" s="42"/>
      <c r="U992" s="188"/>
      <c r="V992" s="42"/>
      <c r="W992" s="188"/>
      <c r="X992" s="42"/>
      <c r="AD992" s="11"/>
    </row>
    <row r="993" spans="18:30">
      <c r="R993" s="187"/>
      <c r="S993" s="42"/>
      <c r="T993" s="42"/>
      <c r="U993" s="188"/>
      <c r="V993" s="42"/>
      <c r="W993" s="188"/>
      <c r="X993" s="42"/>
      <c r="AD993" s="11"/>
    </row>
    <row r="994" spans="18:30">
      <c r="R994" s="187"/>
      <c r="S994" s="42"/>
      <c r="T994" s="42"/>
      <c r="U994" s="188"/>
      <c r="V994" s="42"/>
      <c r="W994" s="188"/>
      <c r="X994" s="42"/>
      <c r="AD994" s="11"/>
    </row>
    <row r="995" spans="18:30">
      <c r="R995" s="187"/>
      <c r="S995" s="42"/>
      <c r="T995" s="42"/>
      <c r="U995" s="188"/>
      <c r="V995" s="42"/>
      <c r="W995" s="188"/>
      <c r="X995" s="42"/>
      <c r="AD995" s="11"/>
    </row>
    <row r="996" spans="18:30">
      <c r="R996" s="187"/>
      <c r="S996" s="42"/>
      <c r="T996" s="42"/>
      <c r="U996" s="188"/>
      <c r="V996" s="42"/>
      <c r="W996" s="188"/>
      <c r="X996" s="42"/>
      <c r="AD996" s="11"/>
    </row>
    <row r="997" spans="18:30">
      <c r="R997" s="187"/>
      <c r="S997" s="42"/>
      <c r="T997" s="42"/>
      <c r="U997" s="188"/>
      <c r="V997" s="42"/>
      <c r="W997" s="188"/>
      <c r="X997" s="42"/>
      <c r="AD997" s="11"/>
    </row>
    <row r="998" spans="18:30">
      <c r="R998" s="187"/>
      <c r="S998" s="42"/>
      <c r="T998" s="42"/>
      <c r="U998" s="188"/>
      <c r="V998" s="42"/>
      <c r="W998" s="188"/>
      <c r="X998" s="42"/>
      <c r="AD998" s="11"/>
    </row>
    <row r="999" spans="18:30">
      <c r="R999" s="187"/>
      <c r="S999" s="42"/>
      <c r="T999" s="42"/>
      <c r="U999" s="188"/>
      <c r="V999" s="42"/>
      <c r="W999" s="188"/>
      <c r="X999" s="42"/>
      <c r="AD999" s="11"/>
    </row>
    <row r="1000" spans="18:30">
      <c r="R1000" s="187"/>
      <c r="S1000" s="42"/>
      <c r="T1000" s="42"/>
      <c r="U1000" s="188"/>
      <c r="V1000" s="42"/>
      <c r="W1000" s="188"/>
      <c r="X1000" s="42"/>
      <c r="AD1000" s="11"/>
    </row>
    <row r="1001" spans="18:30">
      <c r="R1001" s="187"/>
      <c r="S1001" s="42"/>
      <c r="T1001" s="42"/>
      <c r="U1001" s="188"/>
      <c r="V1001" s="42"/>
      <c r="W1001" s="188"/>
      <c r="X1001" s="42"/>
      <c r="AD1001" s="11"/>
    </row>
    <row r="1002" spans="18:30">
      <c r="R1002" s="187"/>
      <c r="S1002" s="42"/>
      <c r="T1002" s="42"/>
      <c r="U1002" s="188"/>
      <c r="V1002" s="42"/>
      <c r="W1002" s="188"/>
      <c r="X1002" s="42"/>
      <c r="AD1002" s="11"/>
    </row>
    <row r="1003" spans="18:30">
      <c r="R1003" s="187"/>
      <c r="S1003" s="42"/>
      <c r="T1003" s="42"/>
      <c r="U1003" s="188"/>
      <c r="V1003" s="42"/>
      <c r="W1003" s="188"/>
      <c r="X1003" s="42"/>
      <c r="AD1003" s="11"/>
    </row>
    <row r="1004" spans="18:30">
      <c r="R1004" s="187"/>
      <c r="S1004" s="42"/>
      <c r="T1004" s="42"/>
      <c r="U1004" s="188"/>
      <c r="V1004" s="42"/>
      <c r="W1004" s="188"/>
      <c r="X1004" s="42"/>
      <c r="AD1004" s="11"/>
    </row>
    <row r="1005" spans="18:30">
      <c r="R1005" s="187"/>
      <c r="S1005" s="42"/>
      <c r="T1005" s="42"/>
      <c r="U1005" s="188"/>
      <c r="V1005" s="42"/>
      <c r="W1005" s="188"/>
      <c r="X1005" s="42"/>
      <c r="AD1005" s="11"/>
    </row>
    <row r="1006" spans="18:30">
      <c r="R1006" s="187"/>
      <c r="S1006" s="42"/>
      <c r="T1006" s="42"/>
      <c r="U1006" s="188"/>
      <c r="V1006" s="42"/>
      <c r="W1006" s="188"/>
      <c r="X1006" s="42"/>
      <c r="AD1006" s="11"/>
    </row>
    <row r="1007" spans="18:30">
      <c r="R1007" s="187"/>
      <c r="S1007" s="42"/>
      <c r="T1007" s="42"/>
      <c r="U1007" s="188"/>
      <c r="V1007" s="42"/>
      <c r="W1007" s="188"/>
      <c r="X1007" s="42"/>
      <c r="AD1007" s="11"/>
    </row>
    <row r="1008" spans="18:30">
      <c r="R1008" s="187"/>
      <c r="S1008" s="42"/>
      <c r="T1008" s="42"/>
      <c r="U1008" s="188"/>
      <c r="V1008" s="42"/>
      <c r="W1008" s="188"/>
      <c r="X1008" s="42"/>
      <c r="AD1008" s="11"/>
    </row>
    <row r="1009" spans="18:30">
      <c r="R1009" s="187"/>
      <c r="S1009" s="42"/>
      <c r="T1009" s="42"/>
      <c r="U1009" s="188"/>
      <c r="V1009" s="42"/>
      <c r="W1009" s="188"/>
      <c r="X1009" s="42"/>
      <c r="AD1009" s="11"/>
    </row>
    <row r="1010" spans="18:30">
      <c r="R1010" s="187"/>
      <c r="S1010" s="42"/>
      <c r="T1010" s="42"/>
      <c r="U1010" s="188"/>
      <c r="V1010" s="42"/>
      <c r="W1010" s="188"/>
      <c r="X1010" s="42"/>
      <c r="AD1010" s="11"/>
    </row>
    <row r="1011" spans="18:30">
      <c r="R1011" s="187"/>
      <c r="S1011" s="42"/>
      <c r="T1011" s="42"/>
      <c r="U1011" s="188"/>
      <c r="V1011" s="42"/>
      <c r="W1011" s="188"/>
      <c r="X1011" s="42"/>
      <c r="AD1011" s="11"/>
    </row>
    <row r="1012" spans="18:30">
      <c r="R1012" s="187"/>
      <c r="S1012" s="42"/>
      <c r="T1012" s="42"/>
      <c r="U1012" s="188"/>
      <c r="V1012" s="42"/>
      <c r="W1012" s="188"/>
      <c r="X1012" s="42"/>
      <c r="AD1012" s="11"/>
    </row>
    <row r="1013" spans="18:30">
      <c r="R1013" s="187"/>
      <c r="S1013" s="42"/>
      <c r="T1013" s="42"/>
      <c r="U1013" s="188"/>
      <c r="V1013" s="42"/>
      <c r="W1013" s="188"/>
      <c r="X1013" s="42"/>
      <c r="AD1013" s="11"/>
    </row>
    <row r="1014" spans="18:30">
      <c r="R1014" s="187"/>
      <c r="S1014" s="42"/>
      <c r="T1014" s="42"/>
      <c r="U1014" s="188"/>
      <c r="V1014" s="42"/>
      <c r="W1014" s="188"/>
      <c r="X1014" s="42"/>
      <c r="AD1014" s="11"/>
    </row>
    <row r="1015" spans="18:30">
      <c r="R1015" s="187"/>
      <c r="S1015" s="42"/>
      <c r="T1015" s="42"/>
      <c r="U1015" s="188"/>
      <c r="V1015" s="42"/>
      <c r="W1015" s="188"/>
      <c r="X1015" s="42"/>
      <c r="AD1015" s="11"/>
    </row>
    <row r="1016" spans="18:30">
      <c r="R1016" s="187"/>
      <c r="S1016" s="42"/>
      <c r="T1016" s="42"/>
      <c r="U1016" s="188"/>
      <c r="V1016" s="42"/>
      <c r="W1016" s="188"/>
      <c r="X1016" s="42"/>
      <c r="AD1016" s="11"/>
    </row>
    <row r="1017" spans="18:30">
      <c r="R1017" s="187"/>
      <c r="S1017" s="42"/>
      <c r="T1017" s="42"/>
      <c r="U1017" s="188"/>
      <c r="V1017" s="42"/>
      <c r="W1017" s="188"/>
      <c r="X1017" s="42"/>
      <c r="AD1017" s="11"/>
    </row>
    <row r="1018" spans="18:30">
      <c r="R1018" s="187"/>
      <c r="S1018" s="42"/>
      <c r="T1018" s="42"/>
      <c r="U1018" s="188"/>
      <c r="V1018" s="42"/>
      <c r="W1018" s="188"/>
      <c r="X1018" s="42"/>
      <c r="AD1018" s="11"/>
    </row>
    <row r="1019" spans="18:30">
      <c r="R1019" s="187"/>
      <c r="S1019" s="42"/>
      <c r="T1019" s="42"/>
      <c r="U1019" s="188"/>
      <c r="V1019" s="42"/>
      <c r="W1019" s="188"/>
      <c r="X1019" s="42"/>
      <c r="AD1019" s="11"/>
    </row>
    <row r="1020" spans="18:30">
      <c r="R1020" s="187"/>
      <c r="S1020" s="42"/>
      <c r="T1020" s="42"/>
      <c r="U1020" s="188"/>
      <c r="V1020" s="42"/>
      <c r="W1020" s="188"/>
      <c r="X1020" s="42"/>
      <c r="AD1020" s="11"/>
    </row>
    <row r="1021" spans="18:30">
      <c r="R1021" s="187"/>
      <c r="S1021" s="42"/>
      <c r="T1021" s="42"/>
      <c r="U1021" s="188"/>
      <c r="V1021" s="42"/>
      <c r="W1021" s="188"/>
      <c r="X1021" s="42"/>
      <c r="AD1021" s="11"/>
    </row>
    <row r="1022" spans="18:30">
      <c r="R1022" s="187"/>
      <c r="S1022" s="42"/>
      <c r="T1022" s="42"/>
      <c r="U1022" s="188"/>
      <c r="V1022" s="42"/>
      <c r="W1022" s="188"/>
      <c r="X1022" s="42"/>
      <c r="AD1022" s="11"/>
    </row>
    <row r="1023" spans="18:30">
      <c r="R1023" s="187"/>
      <c r="S1023" s="42"/>
      <c r="T1023" s="42"/>
      <c r="U1023" s="188"/>
      <c r="V1023" s="42"/>
      <c r="W1023" s="188"/>
      <c r="X1023" s="42"/>
      <c r="AD1023" s="11"/>
    </row>
    <row r="1024" spans="18:30">
      <c r="R1024" s="187"/>
      <c r="S1024" s="42"/>
      <c r="T1024" s="42"/>
      <c r="U1024" s="188"/>
      <c r="V1024" s="42"/>
      <c r="W1024" s="188"/>
      <c r="X1024" s="42"/>
      <c r="AD1024" s="11"/>
    </row>
    <row r="1025" spans="18:30">
      <c r="R1025" s="187"/>
      <c r="S1025" s="42"/>
      <c r="T1025" s="42"/>
      <c r="U1025" s="188"/>
      <c r="V1025" s="42"/>
      <c r="W1025" s="188"/>
      <c r="X1025" s="42"/>
      <c r="AD1025" s="11"/>
    </row>
    <row r="1026" spans="18:30">
      <c r="R1026" s="187"/>
      <c r="S1026" s="42"/>
      <c r="T1026" s="42"/>
      <c r="U1026" s="188"/>
      <c r="V1026" s="42"/>
      <c r="W1026" s="188"/>
      <c r="X1026" s="42"/>
      <c r="AD1026" s="11"/>
    </row>
    <row r="1027" spans="18:30">
      <c r="R1027" s="187"/>
      <c r="S1027" s="42"/>
      <c r="T1027" s="42"/>
      <c r="U1027" s="188"/>
      <c r="V1027" s="42"/>
      <c r="W1027" s="188"/>
      <c r="X1027" s="42"/>
      <c r="AD1027" s="11"/>
    </row>
    <row r="1028" spans="18:30">
      <c r="R1028" s="187"/>
      <c r="S1028" s="42"/>
      <c r="T1028" s="42"/>
      <c r="U1028" s="188"/>
      <c r="V1028" s="42"/>
      <c r="W1028" s="188"/>
      <c r="X1028" s="42"/>
      <c r="AD1028" s="11"/>
    </row>
    <row r="1029" spans="18:30">
      <c r="R1029" s="187"/>
      <c r="S1029" s="42"/>
      <c r="T1029" s="42"/>
      <c r="U1029" s="188"/>
      <c r="V1029" s="42"/>
      <c r="W1029" s="188"/>
      <c r="X1029" s="42"/>
      <c r="AD1029" s="11"/>
    </row>
    <row r="1030" spans="18:30">
      <c r="R1030" s="187"/>
      <c r="S1030" s="42"/>
      <c r="T1030" s="42"/>
      <c r="U1030" s="188"/>
      <c r="V1030" s="42"/>
      <c r="W1030" s="188"/>
      <c r="X1030" s="42"/>
      <c r="AD1030" s="11"/>
    </row>
    <row r="1031" spans="18:30">
      <c r="R1031" s="187"/>
      <c r="S1031" s="42"/>
      <c r="T1031" s="42"/>
      <c r="U1031" s="188"/>
      <c r="V1031" s="42"/>
      <c r="W1031" s="188"/>
      <c r="X1031" s="42"/>
      <c r="AD1031" s="11"/>
    </row>
    <row r="1032" spans="18:30">
      <c r="R1032" s="187"/>
      <c r="S1032" s="42"/>
      <c r="T1032" s="42"/>
      <c r="U1032" s="188"/>
      <c r="V1032" s="42"/>
      <c r="W1032" s="188"/>
      <c r="X1032" s="42"/>
      <c r="AD1032" s="11"/>
    </row>
    <row r="1033" spans="18:30">
      <c r="R1033" s="187"/>
      <c r="S1033" s="42"/>
      <c r="T1033" s="42"/>
      <c r="U1033" s="188"/>
      <c r="V1033" s="42"/>
      <c r="W1033" s="188"/>
      <c r="X1033" s="42"/>
      <c r="AD1033" s="11"/>
    </row>
    <row r="1034" spans="18:30">
      <c r="R1034" s="187"/>
      <c r="S1034" s="42"/>
      <c r="T1034" s="42"/>
      <c r="U1034" s="188"/>
      <c r="V1034" s="42"/>
      <c r="W1034" s="188"/>
      <c r="X1034" s="42"/>
      <c r="AD1034" s="11"/>
    </row>
    <row r="1035" spans="18:30">
      <c r="R1035" s="187"/>
      <c r="S1035" s="42"/>
      <c r="T1035" s="42"/>
      <c r="U1035" s="188"/>
      <c r="V1035" s="42"/>
      <c r="W1035" s="188"/>
      <c r="X1035" s="42"/>
      <c r="AD1035" s="11"/>
    </row>
    <row r="1036" spans="18:30">
      <c r="R1036" s="187"/>
      <c r="S1036" s="42"/>
      <c r="T1036" s="42"/>
      <c r="U1036" s="188"/>
      <c r="V1036" s="42"/>
      <c r="W1036" s="188"/>
      <c r="X1036" s="42"/>
      <c r="AD1036" s="11"/>
    </row>
    <row r="1037" spans="18:30">
      <c r="R1037" s="187"/>
      <c r="S1037" s="42"/>
      <c r="T1037" s="42"/>
      <c r="U1037" s="188"/>
      <c r="V1037" s="42"/>
      <c r="W1037" s="188"/>
      <c r="X1037" s="42"/>
      <c r="AD1037" s="11"/>
    </row>
    <row r="1038" spans="18:30">
      <c r="R1038" s="187"/>
      <c r="S1038" s="42"/>
      <c r="T1038" s="42"/>
      <c r="U1038" s="188"/>
      <c r="V1038" s="42"/>
      <c r="W1038" s="188"/>
      <c r="X1038" s="42"/>
      <c r="AD1038" s="11"/>
    </row>
    <row r="1039" spans="18:30">
      <c r="R1039" s="187"/>
      <c r="S1039" s="42"/>
      <c r="T1039" s="42"/>
      <c r="U1039" s="188"/>
      <c r="V1039" s="42"/>
      <c r="W1039" s="188"/>
      <c r="X1039" s="42"/>
      <c r="AD1039" s="11"/>
    </row>
    <row r="1040" spans="18:30">
      <c r="R1040" s="187"/>
      <c r="S1040" s="42"/>
      <c r="T1040" s="42"/>
      <c r="U1040" s="188"/>
      <c r="V1040" s="42"/>
      <c r="W1040" s="188"/>
      <c r="X1040" s="42"/>
      <c r="AD1040" s="11"/>
    </row>
    <row r="1041" spans="18:30">
      <c r="R1041" s="187"/>
      <c r="S1041" s="42"/>
      <c r="T1041" s="42"/>
      <c r="U1041" s="188"/>
      <c r="V1041" s="42"/>
      <c r="W1041" s="188"/>
      <c r="X1041" s="42"/>
      <c r="AD1041" s="11"/>
    </row>
    <row r="1042" spans="18:30">
      <c r="R1042" s="187"/>
      <c r="S1042" s="42"/>
      <c r="T1042" s="42"/>
      <c r="U1042" s="188"/>
      <c r="V1042" s="42"/>
      <c r="W1042" s="188"/>
      <c r="X1042" s="42"/>
      <c r="AD1042" s="11"/>
    </row>
    <row r="1043" spans="18:30">
      <c r="R1043" s="187"/>
      <c r="S1043" s="42"/>
      <c r="T1043" s="42"/>
      <c r="U1043" s="188"/>
      <c r="V1043" s="42"/>
      <c r="W1043" s="188"/>
      <c r="X1043" s="42"/>
      <c r="AD1043" s="11"/>
    </row>
    <row r="1044" spans="18:30">
      <c r="R1044" s="187"/>
      <c r="S1044" s="42"/>
      <c r="T1044" s="42"/>
      <c r="U1044" s="188"/>
      <c r="V1044" s="42"/>
      <c r="W1044" s="188"/>
      <c r="X1044" s="42"/>
      <c r="AD1044" s="11"/>
    </row>
    <row r="1045" spans="18:30">
      <c r="R1045" s="187"/>
      <c r="S1045" s="42"/>
      <c r="T1045" s="42"/>
      <c r="U1045" s="188"/>
      <c r="V1045" s="42"/>
      <c r="W1045" s="188"/>
      <c r="X1045" s="42"/>
      <c r="AD1045" s="11"/>
    </row>
    <row r="1046" spans="18:30">
      <c r="R1046" s="187"/>
      <c r="S1046" s="42"/>
      <c r="T1046" s="42"/>
      <c r="U1046" s="188"/>
      <c r="V1046" s="42"/>
      <c r="W1046" s="188"/>
      <c r="X1046" s="42"/>
      <c r="AD1046" s="11"/>
    </row>
    <row r="1047" spans="18:30">
      <c r="R1047" s="187"/>
      <c r="S1047" s="42"/>
      <c r="T1047" s="42"/>
      <c r="U1047" s="188"/>
      <c r="V1047" s="42"/>
      <c r="W1047" s="188"/>
      <c r="X1047" s="42"/>
      <c r="AD1047" s="11"/>
    </row>
    <row r="1048" spans="18:30">
      <c r="R1048" s="187"/>
      <c r="S1048" s="42"/>
      <c r="T1048" s="42"/>
      <c r="U1048" s="188"/>
      <c r="V1048" s="42"/>
      <c r="W1048" s="188"/>
      <c r="X1048" s="42"/>
      <c r="AD1048" s="11"/>
    </row>
    <row r="1049" spans="18:30">
      <c r="R1049" s="187"/>
      <c r="S1049" s="42"/>
      <c r="T1049" s="42"/>
      <c r="U1049" s="188"/>
      <c r="V1049" s="42"/>
      <c r="W1049" s="188"/>
      <c r="X1049" s="42"/>
      <c r="AD1049" s="11"/>
    </row>
    <row r="1050" spans="18:30">
      <c r="R1050" s="187"/>
      <c r="S1050" s="42"/>
      <c r="T1050" s="42"/>
      <c r="U1050" s="188"/>
      <c r="V1050" s="42"/>
      <c r="W1050" s="188"/>
      <c r="X1050" s="42"/>
      <c r="AD1050" s="11"/>
    </row>
    <row r="1051" spans="18:30">
      <c r="R1051" s="187"/>
      <c r="S1051" s="42"/>
      <c r="T1051" s="42"/>
      <c r="U1051" s="188"/>
      <c r="V1051" s="42"/>
      <c r="W1051" s="188"/>
      <c r="X1051" s="42"/>
      <c r="AD1051" s="11"/>
    </row>
    <row r="1052" spans="18:30">
      <c r="R1052" s="187"/>
      <c r="S1052" s="42"/>
      <c r="T1052" s="42"/>
      <c r="U1052" s="188"/>
      <c r="V1052" s="42"/>
      <c r="W1052" s="188"/>
      <c r="X1052" s="42"/>
      <c r="AD1052" s="11"/>
    </row>
    <row r="1053" spans="18:30">
      <c r="R1053" s="187"/>
      <c r="S1053" s="42"/>
      <c r="T1053" s="42"/>
      <c r="U1053" s="188"/>
      <c r="V1053" s="42"/>
      <c r="W1053" s="188"/>
      <c r="X1053" s="42"/>
      <c r="AD1053" s="11"/>
    </row>
    <row r="1054" spans="18:30">
      <c r="R1054" s="187"/>
      <c r="S1054" s="42"/>
      <c r="T1054" s="42"/>
      <c r="U1054" s="188"/>
      <c r="V1054" s="42"/>
      <c r="W1054" s="188"/>
      <c r="X1054" s="42"/>
      <c r="AD1054" s="11"/>
    </row>
    <row r="1055" spans="18:30">
      <c r="R1055" s="187"/>
      <c r="S1055" s="42"/>
      <c r="T1055" s="42"/>
      <c r="U1055" s="188"/>
      <c r="V1055" s="42"/>
      <c r="W1055" s="188"/>
      <c r="X1055" s="42"/>
      <c r="AD1055" s="11"/>
    </row>
    <row r="1056" spans="18:30">
      <c r="R1056" s="187"/>
      <c r="S1056" s="42"/>
      <c r="T1056" s="42"/>
      <c r="U1056" s="188"/>
      <c r="V1056" s="42"/>
      <c r="W1056" s="188"/>
      <c r="X1056" s="42"/>
      <c r="AD1056" s="11"/>
    </row>
    <row r="1057" spans="18:30">
      <c r="R1057" s="187"/>
      <c r="S1057" s="42"/>
      <c r="T1057" s="42"/>
      <c r="U1057" s="188"/>
      <c r="V1057" s="42"/>
      <c r="W1057" s="188"/>
      <c r="X1057" s="42"/>
      <c r="AD1057" s="11"/>
    </row>
    <row r="1058" spans="18:30">
      <c r="R1058" s="187"/>
      <c r="S1058" s="42"/>
      <c r="T1058" s="42"/>
      <c r="U1058" s="188"/>
      <c r="V1058" s="42"/>
      <c r="W1058" s="188"/>
      <c r="X1058" s="42"/>
      <c r="AD1058" s="11"/>
    </row>
    <row r="1059" spans="18:30">
      <c r="R1059" s="187"/>
      <c r="S1059" s="42"/>
      <c r="T1059" s="42"/>
      <c r="U1059" s="188"/>
      <c r="V1059" s="42"/>
      <c r="W1059" s="188"/>
      <c r="X1059" s="42"/>
      <c r="AD1059" s="11"/>
    </row>
    <row r="1060" spans="18:30">
      <c r="R1060" s="187"/>
      <c r="S1060" s="42"/>
      <c r="T1060" s="42"/>
      <c r="U1060" s="188"/>
      <c r="V1060" s="42"/>
      <c r="W1060" s="188"/>
      <c r="X1060" s="42"/>
      <c r="AD1060" s="11"/>
    </row>
    <row r="1061" spans="18:30">
      <c r="R1061" s="187"/>
      <c r="S1061" s="42"/>
      <c r="T1061" s="42"/>
      <c r="U1061" s="188"/>
      <c r="V1061" s="42"/>
      <c r="W1061" s="188"/>
      <c r="X1061" s="42"/>
      <c r="AD1061" s="11"/>
    </row>
    <row r="1062" spans="18:30">
      <c r="R1062" s="187"/>
      <c r="S1062" s="42"/>
      <c r="T1062" s="42"/>
      <c r="U1062" s="188"/>
      <c r="V1062" s="42"/>
      <c r="W1062" s="188"/>
      <c r="X1062" s="42"/>
      <c r="AD1062" s="11"/>
    </row>
    <row r="1063" spans="18:30">
      <c r="R1063" s="187"/>
      <c r="S1063" s="42"/>
      <c r="T1063" s="42"/>
      <c r="U1063" s="188"/>
      <c r="V1063" s="42"/>
      <c r="W1063" s="188"/>
      <c r="X1063" s="42"/>
      <c r="AD1063" s="11"/>
    </row>
    <row r="1064" spans="18:30">
      <c r="R1064" s="187"/>
      <c r="S1064" s="42"/>
      <c r="T1064" s="42"/>
      <c r="U1064" s="188"/>
      <c r="V1064" s="42"/>
      <c r="W1064" s="188"/>
      <c r="X1064" s="42"/>
      <c r="AD1064" s="11"/>
    </row>
    <row r="1065" spans="18:30">
      <c r="R1065" s="187"/>
      <c r="S1065" s="42"/>
      <c r="T1065" s="42"/>
      <c r="U1065" s="188"/>
      <c r="V1065" s="42"/>
      <c r="W1065" s="188"/>
      <c r="X1065" s="42"/>
      <c r="AD1065" s="11"/>
    </row>
    <row r="1066" spans="18:30">
      <c r="R1066" s="187"/>
      <c r="S1066" s="42"/>
      <c r="T1066" s="42"/>
      <c r="U1066" s="188"/>
      <c r="V1066" s="42"/>
      <c r="W1066" s="188"/>
      <c r="X1066" s="42"/>
      <c r="AD1066" s="11"/>
    </row>
    <row r="1067" spans="18:30">
      <c r="R1067" s="187"/>
      <c r="S1067" s="42"/>
      <c r="T1067" s="42"/>
      <c r="U1067" s="188"/>
      <c r="V1067" s="42"/>
      <c r="W1067" s="188"/>
      <c r="X1067" s="42"/>
      <c r="AD1067" s="11"/>
    </row>
    <row r="1068" spans="18:30">
      <c r="R1068" s="187"/>
      <c r="S1068" s="42"/>
      <c r="T1068" s="42"/>
      <c r="U1068" s="188"/>
      <c r="V1068" s="42"/>
      <c r="W1068" s="188"/>
      <c r="X1068" s="42"/>
      <c r="AD1068" s="11"/>
    </row>
    <row r="1069" spans="18:30">
      <c r="R1069" s="187"/>
      <c r="S1069" s="42"/>
      <c r="T1069" s="42"/>
      <c r="U1069" s="188"/>
      <c r="V1069" s="42"/>
      <c r="W1069" s="188"/>
      <c r="X1069" s="42"/>
      <c r="AD1069" s="11"/>
    </row>
    <row r="1070" spans="18:30">
      <c r="R1070" s="187"/>
      <c r="S1070" s="42"/>
      <c r="T1070" s="42"/>
      <c r="U1070" s="188"/>
      <c r="V1070" s="42"/>
      <c r="W1070" s="188"/>
      <c r="X1070" s="42"/>
      <c r="AD1070" s="11"/>
    </row>
    <row r="1071" spans="18:30">
      <c r="R1071" s="187"/>
      <c r="S1071" s="42"/>
      <c r="T1071" s="42"/>
      <c r="U1071" s="188"/>
      <c r="V1071" s="42"/>
      <c r="W1071" s="188"/>
      <c r="X1071" s="42"/>
      <c r="AD1071" s="11"/>
    </row>
    <row r="1072" spans="18:30">
      <c r="R1072" s="187"/>
      <c r="S1072" s="42"/>
      <c r="T1072" s="42"/>
      <c r="U1072" s="188"/>
      <c r="V1072" s="42"/>
      <c r="W1072" s="188"/>
      <c r="X1072" s="42"/>
      <c r="AD1072" s="11"/>
    </row>
    <row r="1073" spans="18:30">
      <c r="R1073" s="187"/>
      <c r="S1073" s="42"/>
      <c r="T1073" s="42"/>
      <c r="U1073" s="188"/>
      <c r="V1073" s="42"/>
      <c r="W1073" s="188"/>
      <c r="X1073" s="42"/>
      <c r="AD1073" s="11"/>
    </row>
    <row r="1074" spans="18:30">
      <c r="R1074" s="187"/>
      <c r="S1074" s="42"/>
      <c r="T1074" s="42"/>
      <c r="U1074" s="188"/>
      <c r="V1074" s="42"/>
      <c r="W1074" s="188"/>
      <c r="X1074" s="42"/>
      <c r="AD1074" s="11"/>
    </row>
    <row r="1075" spans="18:30">
      <c r="R1075" s="187"/>
      <c r="S1075" s="42"/>
      <c r="T1075" s="42"/>
      <c r="U1075" s="188"/>
      <c r="V1075" s="42"/>
      <c r="W1075" s="188"/>
      <c r="X1075" s="42"/>
      <c r="AD1075" s="11"/>
    </row>
    <row r="1076" spans="18:30">
      <c r="R1076" s="187"/>
      <c r="S1076" s="42"/>
      <c r="T1076" s="42"/>
      <c r="U1076" s="188"/>
      <c r="V1076" s="42"/>
      <c r="W1076" s="188"/>
      <c r="X1076" s="42"/>
      <c r="AD1076" s="11"/>
    </row>
    <row r="1077" spans="18:30">
      <c r="R1077" s="187"/>
      <c r="S1077" s="42"/>
      <c r="T1077" s="42"/>
      <c r="U1077" s="188"/>
      <c r="V1077" s="42"/>
      <c r="W1077" s="188"/>
      <c r="X1077" s="42"/>
      <c r="AD1077" s="11"/>
    </row>
    <row r="1078" spans="18:30">
      <c r="R1078" s="187"/>
      <c r="S1078" s="42"/>
      <c r="T1078" s="42"/>
      <c r="U1078" s="188"/>
      <c r="V1078" s="42"/>
      <c r="W1078" s="188"/>
      <c r="X1078" s="42"/>
      <c r="AD1078" s="11"/>
    </row>
    <row r="1079" spans="18:30">
      <c r="R1079" s="187"/>
      <c r="S1079" s="42"/>
      <c r="T1079" s="42"/>
      <c r="U1079" s="188"/>
      <c r="V1079" s="42"/>
      <c r="W1079" s="188"/>
      <c r="X1079" s="42"/>
      <c r="AD1079" s="11"/>
    </row>
    <row r="1080" spans="18:30">
      <c r="R1080" s="187"/>
      <c r="S1080" s="42"/>
      <c r="T1080" s="42"/>
      <c r="U1080" s="188"/>
      <c r="V1080" s="42"/>
      <c r="W1080" s="188"/>
      <c r="X1080" s="42"/>
      <c r="AD1080" s="11"/>
    </row>
    <row r="1081" spans="18:30">
      <c r="R1081" s="187"/>
      <c r="S1081" s="42"/>
      <c r="T1081" s="42"/>
      <c r="U1081" s="188"/>
      <c r="V1081" s="42"/>
      <c r="W1081" s="188"/>
      <c r="X1081" s="42"/>
      <c r="AD1081" s="11"/>
    </row>
    <row r="1082" spans="18:30">
      <c r="R1082" s="187"/>
      <c r="S1082" s="42"/>
      <c r="T1082" s="42"/>
      <c r="U1082" s="188"/>
      <c r="V1082" s="42"/>
      <c r="W1082" s="188"/>
      <c r="X1082" s="42"/>
      <c r="AD1082" s="11"/>
    </row>
    <row r="1083" spans="18:30">
      <c r="R1083" s="187"/>
      <c r="S1083" s="42"/>
      <c r="T1083" s="42"/>
      <c r="U1083" s="188"/>
      <c r="V1083" s="42"/>
      <c r="W1083" s="188"/>
      <c r="X1083" s="42"/>
      <c r="AD1083" s="11"/>
    </row>
    <row r="1084" spans="18:30">
      <c r="R1084" s="187"/>
      <c r="S1084" s="42"/>
      <c r="T1084" s="42"/>
      <c r="U1084" s="188"/>
      <c r="V1084" s="42"/>
      <c r="W1084" s="188"/>
      <c r="X1084" s="42"/>
      <c r="AD1084" s="11"/>
    </row>
    <row r="1085" spans="18:30">
      <c r="R1085" s="187"/>
      <c r="S1085" s="42"/>
      <c r="T1085" s="42"/>
      <c r="U1085" s="188"/>
      <c r="V1085" s="42"/>
      <c r="W1085" s="188"/>
      <c r="X1085" s="42"/>
      <c r="AD1085" s="11"/>
    </row>
    <row r="1086" spans="18:30">
      <c r="R1086" s="187"/>
      <c r="S1086" s="42"/>
      <c r="T1086" s="42"/>
      <c r="U1086" s="188"/>
      <c r="V1086" s="42"/>
      <c r="W1086" s="188"/>
      <c r="X1086" s="42"/>
      <c r="AD1086" s="11"/>
    </row>
    <row r="1087" spans="18:30">
      <c r="R1087" s="187"/>
      <c r="S1087" s="42"/>
      <c r="T1087" s="42"/>
      <c r="U1087" s="188"/>
      <c r="V1087" s="42"/>
      <c r="W1087" s="188"/>
      <c r="X1087" s="42"/>
      <c r="AD1087" s="11"/>
    </row>
    <row r="1088" spans="18:30">
      <c r="R1088" s="187"/>
      <c r="S1088" s="42"/>
      <c r="T1088" s="42"/>
      <c r="U1088" s="188"/>
      <c r="V1088" s="42"/>
      <c r="W1088" s="188"/>
      <c r="X1088" s="42"/>
      <c r="AD1088" s="11"/>
    </row>
    <row r="1089" spans="18:30">
      <c r="R1089" s="187"/>
      <c r="S1089" s="42"/>
      <c r="T1089" s="42"/>
      <c r="U1089" s="188"/>
      <c r="V1089" s="42"/>
      <c r="W1089" s="188"/>
      <c r="X1089" s="42"/>
      <c r="AD1089" s="11"/>
    </row>
    <row r="1090" spans="18:30">
      <c r="R1090" s="187"/>
      <c r="S1090" s="42"/>
      <c r="T1090" s="42"/>
      <c r="U1090" s="188"/>
      <c r="V1090" s="42"/>
      <c r="W1090" s="188"/>
      <c r="X1090" s="42"/>
      <c r="AD1090" s="11"/>
    </row>
    <row r="1091" spans="18:30">
      <c r="R1091" s="187"/>
      <c r="S1091" s="42"/>
      <c r="T1091" s="42"/>
      <c r="U1091" s="188"/>
      <c r="V1091" s="42"/>
      <c r="W1091" s="188"/>
      <c r="X1091" s="42"/>
      <c r="AD1091" s="11"/>
    </row>
    <row r="1092" spans="18:30">
      <c r="R1092" s="187"/>
      <c r="S1092" s="42"/>
      <c r="T1092" s="42"/>
      <c r="U1092" s="188"/>
      <c r="V1092" s="42"/>
      <c r="W1092" s="188"/>
      <c r="X1092" s="42"/>
      <c r="AD1092" s="11"/>
    </row>
    <row r="1093" spans="18:30">
      <c r="R1093" s="187"/>
      <c r="S1093" s="42"/>
      <c r="T1093" s="42"/>
      <c r="U1093" s="188"/>
      <c r="V1093" s="42"/>
      <c r="W1093" s="188"/>
      <c r="X1093" s="42"/>
      <c r="AD1093" s="11"/>
    </row>
    <row r="1094" spans="18:30">
      <c r="R1094" s="187"/>
      <c r="S1094" s="42"/>
      <c r="T1094" s="42"/>
      <c r="U1094" s="188"/>
      <c r="V1094" s="42"/>
      <c r="W1094" s="188"/>
      <c r="X1094" s="42"/>
      <c r="AD1094" s="11"/>
    </row>
    <row r="1095" spans="18:30">
      <c r="R1095" s="187"/>
      <c r="S1095" s="42"/>
      <c r="T1095" s="42"/>
      <c r="U1095" s="188"/>
      <c r="V1095" s="42"/>
      <c r="W1095" s="188"/>
      <c r="X1095" s="42"/>
      <c r="AD1095" s="11"/>
    </row>
    <row r="1096" spans="18:30">
      <c r="R1096" s="187"/>
      <c r="S1096" s="42"/>
      <c r="T1096" s="42"/>
      <c r="U1096" s="188"/>
      <c r="V1096" s="42"/>
      <c r="W1096" s="188"/>
      <c r="X1096" s="42"/>
      <c r="AD1096" s="11"/>
    </row>
    <row r="1097" spans="18:30">
      <c r="R1097" s="187"/>
      <c r="S1097" s="42"/>
      <c r="T1097" s="42"/>
      <c r="U1097" s="188"/>
      <c r="V1097" s="42"/>
      <c r="W1097" s="188"/>
      <c r="X1097" s="42"/>
      <c r="AD1097" s="11"/>
    </row>
    <row r="1098" spans="18:30">
      <c r="R1098" s="187"/>
      <c r="S1098" s="42"/>
      <c r="T1098" s="42"/>
      <c r="U1098" s="188"/>
      <c r="V1098" s="42"/>
      <c r="W1098" s="188"/>
      <c r="X1098" s="42"/>
      <c r="AD1098" s="11"/>
    </row>
    <row r="1099" spans="18:30">
      <c r="R1099" s="187"/>
      <c r="S1099" s="42"/>
      <c r="T1099" s="42"/>
      <c r="U1099" s="188"/>
      <c r="V1099" s="42"/>
      <c r="W1099" s="188"/>
      <c r="X1099" s="42"/>
      <c r="AD1099" s="11"/>
    </row>
    <row r="1100" spans="18:30">
      <c r="R1100" s="187"/>
      <c r="S1100" s="42"/>
      <c r="T1100" s="42"/>
      <c r="U1100" s="188"/>
      <c r="V1100" s="42"/>
      <c r="W1100" s="188"/>
      <c r="X1100" s="42"/>
      <c r="AD1100" s="11"/>
    </row>
    <row r="1101" spans="18:30">
      <c r="R1101" s="187"/>
      <c r="S1101" s="42"/>
      <c r="T1101" s="42"/>
      <c r="U1101" s="188"/>
      <c r="V1101" s="42"/>
      <c r="W1101" s="188"/>
      <c r="X1101" s="42"/>
      <c r="AD1101" s="11"/>
    </row>
    <row r="1102" spans="18:30">
      <c r="R1102" s="187"/>
      <c r="S1102" s="42"/>
      <c r="T1102" s="42"/>
      <c r="U1102" s="188"/>
      <c r="V1102" s="42"/>
      <c r="W1102" s="188"/>
      <c r="X1102" s="42"/>
      <c r="AD1102" s="11"/>
    </row>
    <row r="1103" spans="18:30">
      <c r="R1103" s="187"/>
      <c r="S1103" s="42"/>
      <c r="T1103" s="42"/>
      <c r="U1103" s="188"/>
      <c r="V1103" s="42"/>
      <c r="W1103" s="188"/>
      <c r="X1103" s="42"/>
      <c r="AD1103" s="11"/>
    </row>
    <row r="1104" spans="18:30">
      <c r="R1104" s="187"/>
      <c r="S1104" s="42"/>
      <c r="T1104" s="42"/>
      <c r="U1104" s="188"/>
      <c r="V1104" s="42"/>
      <c r="W1104" s="188"/>
      <c r="X1104" s="42"/>
      <c r="AD1104" s="11"/>
    </row>
    <row r="1105" spans="18:30">
      <c r="R1105" s="187"/>
      <c r="S1105" s="42"/>
      <c r="T1105" s="42"/>
      <c r="U1105" s="188"/>
      <c r="V1105" s="42"/>
      <c r="W1105" s="188"/>
      <c r="X1105" s="42"/>
      <c r="AD1105" s="11"/>
    </row>
    <row r="1106" spans="18:30">
      <c r="R1106" s="187"/>
      <c r="S1106" s="42"/>
      <c r="T1106" s="42"/>
      <c r="U1106" s="188"/>
      <c r="V1106" s="42"/>
      <c r="W1106" s="188"/>
      <c r="X1106" s="42"/>
      <c r="AD1106" s="11"/>
    </row>
    <row r="1107" spans="18:30">
      <c r="R1107" s="187"/>
      <c r="S1107" s="42"/>
      <c r="T1107" s="42"/>
      <c r="U1107" s="188"/>
      <c r="V1107" s="42"/>
      <c r="W1107" s="188"/>
      <c r="X1107" s="42"/>
      <c r="AD1107" s="11"/>
    </row>
    <row r="1108" spans="18:30">
      <c r="R1108" s="187"/>
      <c r="S1108" s="42"/>
      <c r="T1108" s="42"/>
      <c r="U1108" s="188"/>
      <c r="V1108" s="42"/>
      <c r="W1108" s="188"/>
      <c r="X1108" s="42"/>
      <c r="AD1108" s="11"/>
    </row>
    <row r="1109" spans="18:30">
      <c r="R1109" s="187"/>
      <c r="S1109" s="42"/>
      <c r="T1109" s="42"/>
      <c r="U1109" s="188"/>
      <c r="V1109" s="42"/>
      <c r="W1109" s="188"/>
      <c r="X1109" s="42"/>
      <c r="AD1109" s="11"/>
    </row>
    <row r="1110" spans="18:30">
      <c r="R1110" s="187"/>
      <c r="S1110" s="42"/>
      <c r="T1110" s="42"/>
      <c r="U1110" s="188"/>
      <c r="V1110" s="42"/>
      <c r="W1110" s="188"/>
      <c r="X1110" s="42"/>
      <c r="AD1110" s="11"/>
    </row>
    <row r="1111" spans="18:30">
      <c r="R1111" s="187"/>
      <c r="S1111" s="42"/>
      <c r="T1111" s="42"/>
      <c r="U1111" s="188"/>
      <c r="V1111" s="42"/>
      <c r="W1111" s="188"/>
      <c r="X1111" s="42"/>
      <c r="AD1111" s="11"/>
    </row>
    <row r="1112" spans="18:30">
      <c r="R1112" s="187"/>
      <c r="S1112" s="42"/>
      <c r="T1112" s="42"/>
      <c r="U1112" s="188"/>
      <c r="V1112" s="42"/>
      <c r="W1112" s="188"/>
      <c r="X1112" s="42"/>
      <c r="AD1112" s="11"/>
    </row>
    <row r="1113" spans="18:30">
      <c r="R1113" s="187"/>
      <c r="S1113" s="42"/>
      <c r="T1113" s="42"/>
      <c r="U1113" s="188"/>
      <c r="V1113" s="42"/>
      <c r="W1113" s="188"/>
      <c r="X1113" s="42"/>
      <c r="AD1113" s="11"/>
    </row>
    <row r="1114" spans="18:30">
      <c r="R1114" s="187"/>
      <c r="S1114" s="42"/>
      <c r="T1114" s="42"/>
      <c r="U1114" s="188"/>
      <c r="V1114" s="42"/>
      <c r="W1114" s="188"/>
      <c r="X1114" s="42"/>
      <c r="AD1114" s="11"/>
    </row>
    <row r="1115" spans="18:30">
      <c r="R1115" s="187"/>
      <c r="S1115" s="42"/>
      <c r="T1115" s="42"/>
      <c r="U1115" s="188"/>
      <c r="V1115" s="42"/>
      <c r="W1115" s="188"/>
      <c r="X1115" s="42"/>
      <c r="AD1115" s="11"/>
    </row>
    <row r="1116" spans="18:30">
      <c r="R1116" s="187"/>
      <c r="S1116" s="42"/>
      <c r="T1116" s="42"/>
      <c r="U1116" s="188"/>
      <c r="V1116" s="42"/>
      <c r="W1116" s="188"/>
      <c r="X1116" s="42"/>
      <c r="AD1116" s="11"/>
    </row>
    <row r="1117" spans="18:30">
      <c r="R1117" s="187"/>
      <c r="S1117" s="42"/>
      <c r="T1117" s="42"/>
      <c r="U1117" s="188"/>
      <c r="V1117" s="42"/>
      <c r="W1117" s="188"/>
      <c r="X1117" s="42"/>
      <c r="AD1117" s="11"/>
    </row>
    <row r="1118" spans="18:30">
      <c r="R1118" s="187"/>
      <c r="S1118" s="42"/>
      <c r="T1118" s="42"/>
      <c r="U1118" s="188"/>
      <c r="V1118" s="42"/>
      <c r="W1118" s="188"/>
      <c r="X1118" s="42"/>
      <c r="AD1118" s="11"/>
    </row>
    <row r="1119" spans="18:30">
      <c r="R1119" s="187"/>
      <c r="S1119" s="42"/>
      <c r="T1119" s="42"/>
      <c r="U1119" s="188"/>
      <c r="V1119" s="42"/>
      <c r="W1119" s="188"/>
      <c r="X1119" s="42"/>
      <c r="AD1119" s="11"/>
    </row>
    <row r="1120" spans="18:30">
      <c r="R1120" s="187"/>
      <c r="S1120" s="42"/>
      <c r="T1120" s="42"/>
      <c r="U1120" s="188"/>
      <c r="V1120" s="42"/>
      <c r="W1120" s="188"/>
      <c r="X1120" s="42"/>
      <c r="AD1120" s="11"/>
    </row>
    <row r="1121" spans="18:30">
      <c r="R1121" s="187"/>
      <c r="S1121" s="42"/>
      <c r="T1121" s="42"/>
      <c r="U1121" s="188"/>
      <c r="V1121" s="42"/>
      <c r="W1121" s="188"/>
      <c r="X1121" s="42"/>
      <c r="AD1121" s="11"/>
    </row>
    <row r="1122" spans="18:30">
      <c r="R1122" s="187"/>
      <c r="S1122" s="42"/>
      <c r="T1122" s="42"/>
      <c r="U1122" s="188"/>
      <c r="V1122" s="42"/>
      <c r="W1122" s="188"/>
      <c r="X1122" s="42"/>
      <c r="AD1122" s="11"/>
    </row>
    <row r="1123" spans="18:30">
      <c r="R1123" s="187"/>
      <c r="S1123" s="42"/>
      <c r="T1123" s="42"/>
      <c r="U1123" s="188"/>
      <c r="V1123" s="42"/>
      <c r="W1123" s="188"/>
      <c r="X1123" s="42"/>
      <c r="AD1123" s="11"/>
    </row>
    <row r="1124" spans="18:30">
      <c r="R1124" s="187"/>
      <c r="S1124" s="42"/>
      <c r="T1124" s="42"/>
      <c r="U1124" s="188"/>
      <c r="V1124" s="42"/>
      <c r="W1124" s="188"/>
      <c r="X1124" s="42"/>
      <c r="AD1124" s="11"/>
    </row>
    <row r="1125" spans="18:30">
      <c r="R1125" s="187"/>
      <c r="S1125" s="42"/>
      <c r="T1125" s="42"/>
      <c r="U1125" s="188"/>
      <c r="V1125" s="42"/>
      <c r="W1125" s="188"/>
      <c r="X1125" s="42"/>
      <c r="AD1125" s="11"/>
    </row>
    <row r="1126" spans="18:30">
      <c r="R1126" s="187"/>
      <c r="S1126" s="42"/>
      <c r="T1126" s="42"/>
      <c r="U1126" s="188"/>
      <c r="V1126" s="42"/>
      <c r="W1126" s="188"/>
      <c r="X1126" s="42"/>
      <c r="AD1126" s="11"/>
    </row>
    <row r="1127" spans="18:30">
      <c r="R1127" s="187"/>
      <c r="S1127" s="42"/>
      <c r="T1127" s="42"/>
      <c r="U1127" s="188"/>
      <c r="V1127" s="42"/>
      <c r="W1127" s="188"/>
      <c r="X1127" s="42"/>
      <c r="AD1127" s="11"/>
    </row>
    <row r="1128" spans="18:30">
      <c r="R1128" s="187"/>
      <c r="S1128" s="42"/>
      <c r="T1128" s="42"/>
      <c r="U1128" s="188"/>
      <c r="V1128" s="42"/>
      <c r="W1128" s="188"/>
      <c r="X1128" s="42"/>
      <c r="AD1128" s="11"/>
    </row>
    <row r="1129" spans="18:30">
      <c r="R1129" s="187"/>
      <c r="S1129" s="42"/>
      <c r="T1129" s="42"/>
      <c r="U1129" s="188"/>
      <c r="V1129" s="42"/>
      <c r="W1129" s="188"/>
      <c r="X1129" s="42"/>
      <c r="AD1129" s="11"/>
    </row>
    <row r="1130" spans="18:30">
      <c r="R1130" s="187"/>
      <c r="S1130" s="42"/>
      <c r="T1130" s="42"/>
      <c r="U1130" s="188"/>
      <c r="V1130" s="42"/>
      <c r="W1130" s="188"/>
      <c r="X1130" s="42"/>
      <c r="AD1130" s="11"/>
    </row>
    <row r="1131" spans="18:30">
      <c r="R1131" s="187"/>
      <c r="S1131" s="42"/>
      <c r="T1131" s="42"/>
      <c r="U1131" s="188"/>
      <c r="V1131" s="42"/>
      <c r="W1131" s="188"/>
      <c r="X1131" s="42"/>
      <c r="AD1131" s="11"/>
    </row>
    <row r="1132" spans="18:30">
      <c r="R1132" s="187"/>
      <c r="S1132" s="42"/>
      <c r="T1132" s="42"/>
      <c r="U1132" s="188"/>
      <c r="V1132" s="42"/>
      <c r="W1132" s="188"/>
      <c r="X1132" s="42"/>
      <c r="AD1132" s="11"/>
    </row>
    <row r="1133" spans="18:30">
      <c r="R1133" s="187"/>
      <c r="S1133" s="42"/>
      <c r="T1133" s="42"/>
      <c r="U1133" s="188"/>
      <c r="V1133" s="42"/>
      <c r="W1133" s="188"/>
      <c r="X1133" s="42"/>
      <c r="AD1133" s="11"/>
    </row>
    <row r="1134" spans="18:30">
      <c r="R1134" s="187"/>
      <c r="S1134" s="42"/>
      <c r="T1134" s="42"/>
      <c r="U1134" s="188"/>
      <c r="V1134" s="42"/>
      <c r="W1134" s="188"/>
      <c r="X1134" s="42"/>
      <c r="AD1134" s="11"/>
    </row>
    <row r="1135" spans="18:30">
      <c r="R1135" s="187"/>
      <c r="S1135" s="42"/>
      <c r="T1135" s="42"/>
      <c r="U1135" s="188"/>
      <c r="V1135" s="42"/>
      <c r="W1135" s="188"/>
      <c r="X1135" s="42"/>
      <c r="AD1135" s="11"/>
    </row>
    <row r="1136" spans="18:30">
      <c r="R1136" s="187"/>
      <c r="S1136" s="42"/>
      <c r="T1136" s="42"/>
      <c r="U1136" s="188"/>
      <c r="V1136" s="42"/>
      <c r="W1136" s="188"/>
      <c r="X1136" s="42"/>
      <c r="AD1136" s="11"/>
    </row>
    <row r="1137" spans="18:30">
      <c r="R1137" s="187"/>
      <c r="S1137" s="42"/>
      <c r="T1137" s="42"/>
      <c r="U1137" s="188"/>
      <c r="V1137" s="42"/>
      <c r="W1137" s="188"/>
      <c r="X1137" s="42"/>
      <c r="AD1137" s="11"/>
    </row>
    <row r="1138" spans="18:30">
      <c r="R1138" s="187"/>
      <c r="S1138" s="42"/>
      <c r="T1138" s="42"/>
      <c r="U1138" s="188"/>
      <c r="V1138" s="42"/>
      <c r="W1138" s="188"/>
      <c r="X1138" s="42"/>
      <c r="AD1138" s="11"/>
    </row>
    <row r="1139" spans="18:30">
      <c r="R1139" s="187"/>
      <c r="S1139" s="42"/>
      <c r="T1139" s="42"/>
      <c r="U1139" s="188"/>
      <c r="V1139" s="42"/>
      <c r="W1139" s="188"/>
      <c r="X1139" s="42"/>
      <c r="AD1139" s="11"/>
    </row>
    <row r="1140" spans="18:30">
      <c r="R1140" s="187"/>
      <c r="S1140" s="42"/>
      <c r="T1140" s="42"/>
      <c r="U1140" s="188"/>
      <c r="V1140" s="42"/>
      <c r="W1140" s="188"/>
      <c r="X1140" s="42"/>
      <c r="AD1140" s="11"/>
    </row>
    <row r="1141" spans="18:30">
      <c r="R1141" s="187"/>
      <c r="S1141" s="42"/>
      <c r="T1141" s="42"/>
      <c r="U1141" s="188"/>
      <c r="V1141" s="42"/>
      <c r="W1141" s="188"/>
      <c r="X1141" s="42"/>
      <c r="AD1141" s="11"/>
    </row>
    <row r="1142" spans="18:30">
      <c r="R1142" s="187"/>
      <c r="S1142" s="42"/>
      <c r="T1142" s="42"/>
      <c r="U1142" s="188"/>
      <c r="V1142" s="42"/>
      <c r="W1142" s="188"/>
      <c r="X1142" s="42"/>
      <c r="AD1142" s="11"/>
    </row>
    <row r="1143" spans="18:30">
      <c r="R1143" s="187"/>
      <c r="S1143" s="42"/>
      <c r="T1143" s="42"/>
      <c r="U1143" s="188"/>
      <c r="V1143" s="42"/>
      <c r="W1143" s="188"/>
      <c r="X1143" s="42"/>
      <c r="AD1143" s="11"/>
    </row>
    <row r="1144" spans="18:30">
      <c r="R1144" s="187"/>
      <c r="S1144" s="42"/>
      <c r="T1144" s="42"/>
      <c r="U1144" s="188"/>
      <c r="V1144" s="42"/>
      <c r="W1144" s="188"/>
      <c r="X1144" s="42"/>
      <c r="AD1144" s="11"/>
    </row>
    <row r="1145" spans="18:30">
      <c r="R1145" s="187"/>
      <c r="S1145" s="42"/>
      <c r="T1145" s="42"/>
      <c r="U1145" s="188"/>
      <c r="V1145" s="42"/>
      <c r="W1145" s="188"/>
      <c r="X1145" s="42"/>
      <c r="AD1145" s="11"/>
    </row>
    <row r="1146" spans="18:30">
      <c r="R1146" s="187"/>
      <c r="S1146" s="42"/>
      <c r="T1146" s="42"/>
      <c r="U1146" s="188"/>
      <c r="V1146" s="42"/>
      <c r="W1146" s="188"/>
      <c r="X1146" s="42"/>
      <c r="AD1146" s="11"/>
    </row>
    <row r="1147" spans="18:30">
      <c r="R1147" s="187"/>
      <c r="S1147" s="42"/>
      <c r="T1147" s="42"/>
      <c r="U1147" s="188"/>
      <c r="V1147" s="42"/>
      <c r="W1147" s="188"/>
      <c r="X1147" s="42"/>
      <c r="AD1147" s="11"/>
    </row>
    <row r="1148" spans="18:30">
      <c r="R1148" s="187"/>
      <c r="S1148" s="42"/>
      <c r="T1148" s="42"/>
      <c r="U1148" s="188"/>
      <c r="V1148" s="42"/>
      <c r="W1148" s="188"/>
      <c r="X1148" s="42"/>
      <c r="AD1148" s="11"/>
    </row>
    <row r="1149" spans="18:30">
      <c r="R1149" s="187"/>
      <c r="S1149" s="42"/>
      <c r="T1149" s="42"/>
      <c r="U1149" s="188"/>
      <c r="V1149" s="42"/>
      <c r="W1149" s="188"/>
      <c r="X1149" s="42"/>
      <c r="AD1149" s="11"/>
    </row>
    <row r="1150" spans="18:30">
      <c r="R1150" s="187"/>
      <c r="S1150" s="42"/>
      <c r="T1150" s="42"/>
      <c r="U1150" s="188"/>
      <c r="V1150" s="42"/>
      <c r="W1150" s="188"/>
      <c r="X1150" s="42"/>
      <c r="AD1150" s="11"/>
    </row>
    <row r="1151" spans="18:30">
      <c r="R1151" s="187"/>
      <c r="S1151" s="42"/>
      <c r="T1151" s="42"/>
      <c r="U1151" s="188"/>
      <c r="V1151" s="42"/>
      <c r="W1151" s="188"/>
      <c r="X1151" s="42"/>
      <c r="AD1151" s="11"/>
    </row>
    <row r="1152" spans="18:30">
      <c r="R1152" s="187"/>
      <c r="S1152" s="42"/>
      <c r="T1152" s="42"/>
      <c r="U1152" s="188"/>
      <c r="V1152" s="42"/>
      <c r="W1152" s="188"/>
      <c r="X1152" s="42"/>
      <c r="AD1152" s="11"/>
    </row>
    <row r="1153" spans="18:30">
      <c r="R1153" s="187"/>
      <c r="S1153" s="42"/>
      <c r="T1153" s="42"/>
      <c r="U1153" s="188"/>
      <c r="V1153" s="42"/>
      <c r="W1153" s="188"/>
      <c r="X1153" s="42"/>
      <c r="AD1153" s="11"/>
    </row>
    <row r="1154" spans="18:30">
      <c r="R1154" s="187"/>
      <c r="S1154" s="42"/>
      <c r="T1154" s="42"/>
      <c r="U1154" s="188"/>
      <c r="V1154" s="42"/>
      <c r="W1154" s="188"/>
      <c r="X1154" s="42"/>
      <c r="AD1154" s="11"/>
    </row>
    <row r="1155" spans="18:30">
      <c r="R1155" s="187"/>
      <c r="S1155" s="42"/>
      <c r="T1155" s="42"/>
      <c r="U1155" s="188"/>
      <c r="V1155" s="42"/>
      <c r="W1155" s="188"/>
      <c r="X1155" s="42"/>
      <c r="AD1155" s="11"/>
    </row>
    <row r="1156" spans="18:30">
      <c r="R1156" s="187"/>
      <c r="S1156" s="42"/>
      <c r="T1156" s="42"/>
      <c r="U1156" s="188"/>
      <c r="V1156" s="42"/>
      <c r="W1156" s="188"/>
      <c r="X1156" s="42"/>
      <c r="AD1156" s="11"/>
    </row>
    <row r="1157" spans="18:30">
      <c r="R1157" s="187"/>
      <c r="S1157" s="42"/>
      <c r="T1157" s="42"/>
      <c r="U1157" s="188"/>
      <c r="V1157" s="42"/>
      <c r="W1157" s="188"/>
      <c r="X1157" s="42"/>
      <c r="AD1157" s="11"/>
    </row>
    <row r="1158" spans="18:30">
      <c r="R1158" s="187"/>
      <c r="S1158" s="42"/>
      <c r="T1158" s="42"/>
      <c r="U1158" s="188"/>
      <c r="V1158" s="42"/>
      <c r="W1158" s="188"/>
      <c r="X1158" s="42"/>
      <c r="AD1158" s="11"/>
    </row>
    <row r="1159" spans="18:30">
      <c r="R1159" s="187"/>
      <c r="S1159" s="42"/>
      <c r="T1159" s="42"/>
      <c r="U1159" s="188"/>
      <c r="V1159" s="42"/>
      <c r="W1159" s="188"/>
      <c r="X1159" s="42"/>
      <c r="AD1159" s="11"/>
    </row>
    <row r="1160" spans="18:30">
      <c r="R1160" s="187"/>
      <c r="S1160" s="42"/>
      <c r="T1160" s="42"/>
      <c r="U1160" s="188"/>
      <c r="V1160" s="42"/>
      <c r="W1160" s="188"/>
      <c r="X1160" s="42"/>
      <c r="AD1160" s="11"/>
    </row>
    <row r="1161" spans="18:30">
      <c r="R1161" s="187"/>
      <c r="S1161" s="42"/>
      <c r="T1161" s="42"/>
      <c r="U1161" s="188"/>
      <c r="V1161" s="42"/>
      <c r="W1161" s="188"/>
      <c r="X1161" s="42"/>
      <c r="AD1161" s="11"/>
    </row>
    <row r="1162" spans="18:30">
      <c r="R1162" s="187"/>
      <c r="S1162" s="42"/>
      <c r="T1162" s="42"/>
      <c r="U1162" s="188"/>
      <c r="V1162" s="42"/>
      <c r="W1162" s="188"/>
      <c r="X1162" s="42"/>
      <c r="AD1162" s="11"/>
    </row>
    <row r="1163" spans="18:30">
      <c r="R1163" s="187"/>
      <c r="S1163" s="42"/>
      <c r="T1163" s="42"/>
      <c r="U1163" s="188"/>
      <c r="V1163" s="42"/>
      <c r="W1163" s="188"/>
      <c r="X1163" s="42"/>
      <c r="AD1163" s="11"/>
    </row>
    <row r="1164" spans="18:30">
      <c r="R1164" s="187"/>
      <c r="S1164" s="42"/>
      <c r="T1164" s="42"/>
      <c r="U1164" s="188"/>
      <c r="V1164" s="42"/>
      <c r="W1164" s="188"/>
      <c r="X1164" s="42"/>
      <c r="AD1164" s="11"/>
    </row>
    <row r="1165" spans="18:30">
      <c r="R1165" s="187"/>
      <c r="S1165" s="42"/>
      <c r="T1165" s="42"/>
      <c r="U1165" s="188"/>
      <c r="V1165" s="42"/>
      <c r="W1165" s="188"/>
      <c r="X1165" s="42"/>
      <c r="AD1165" s="11"/>
    </row>
    <row r="1166" spans="18:30">
      <c r="R1166" s="187"/>
      <c r="S1166" s="42"/>
      <c r="T1166" s="42"/>
      <c r="U1166" s="188"/>
      <c r="V1166" s="42"/>
      <c r="W1166" s="188"/>
      <c r="X1166" s="42"/>
      <c r="AD1166" s="11"/>
    </row>
    <row r="1167" spans="18:30">
      <c r="R1167" s="187"/>
      <c r="S1167" s="42"/>
      <c r="T1167" s="42"/>
      <c r="U1167" s="188"/>
      <c r="V1167" s="42"/>
      <c r="W1167" s="188"/>
      <c r="X1167" s="42"/>
      <c r="AD1167" s="11"/>
    </row>
    <row r="1168" spans="18:30">
      <c r="R1168" s="187"/>
      <c r="S1168" s="42"/>
      <c r="T1168" s="42"/>
      <c r="U1168" s="188"/>
      <c r="V1168" s="42"/>
      <c r="W1168" s="188"/>
      <c r="X1168" s="42"/>
      <c r="AD1168" s="11"/>
    </row>
    <row r="1169" spans="18:30">
      <c r="R1169" s="187"/>
      <c r="S1169" s="42"/>
      <c r="T1169" s="42"/>
      <c r="U1169" s="188"/>
      <c r="V1169" s="42"/>
      <c r="W1169" s="188"/>
      <c r="X1169" s="42"/>
      <c r="AD1169" s="11"/>
    </row>
    <row r="1170" spans="18:30">
      <c r="R1170" s="187"/>
      <c r="S1170" s="42"/>
      <c r="T1170" s="42"/>
      <c r="U1170" s="188"/>
      <c r="V1170" s="42"/>
      <c r="W1170" s="188"/>
      <c r="X1170" s="42"/>
      <c r="AD1170" s="11"/>
    </row>
    <row r="1171" spans="18:30">
      <c r="R1171" s="187"/>
      <c r="S1171" s="42"/>
      <c r="T1171" s="42"/>
      <c r="U1171" s="188"/>
      <c r="V1171" s="42"/>
      <c r="W1171" s="188"/>
      <c r="X1171" s="42"/>
      <c r="AD1171" s="11"/>
    </row>
    <row r="1172" spans="18:30">
      <c r="R1172" s="187"/>
      <c r="S1172" s="42"/>
      <c r="T1172" s="42"/>
      <c r="U1172" s="188"/>
      <c r="V1172" s="42"/>
      <c r="W1172" s="188"/>
      <c r="X1172" s="42"/>
      <c r="AD1172" s="11"/>
    </row>
    <row r="1173" spans="18:30">
      <c r="R1173" s="187"/>
      <c r="S1173" s="42"/>
      <c r="T1173" s="42"/>
      <c r="U1173" s="188"/>
      <c r="V1173" s="42"/>
      <c r="W1173" s="188"/>
      <c r="X1173" s="42"/>
      <c r="AD1173" s="11"/>
    </row>
    <row r="1174" spans="18:30">
      <c r="R1174" s="187"/>
      <c r="S1174" s="42"/>
      <c r="T1174" s="42"/>
      <c r="U1174" s="188"/>
      <c r="V1174" s="42"/>
      <c r="W1174" s="188"/>
      <c r="X1174" s="42"/>
      <c r="AD1174" s="11"/>
    </row>
    <row r="1175" spans="18:30">
      <c r="R1175" s="187"/>
      <c r="S1175" s="42"/>
      <c r="T1175" s="42"/>
      <c r="U1175" s="188"/>
      <c r="V1175" s="42"/>
      <c r="W1175" s="188"/>
      <c r="X1175" s="42"/>
      <c r="AD1175" s="11"/>
    </row>
    <row r="1176" spans="18:30">
      <c r="R1176" s="187"/>
      <c r="S1176" s="42"/>
      <c r="T1176" s="42"/>
      <c r="U1176" s="188"/>
      <c r="V1176" s="42"/>
      <c r="W1176" s="188"/>
      <c r="X1176" s="42"/>
      <c r="AD1176" s="11"/>
    </row>
    <row r="1177" spans="18:30">
      <c r="R1177" s="187"/>
      <c r="S1177" s="42"/>
      <c r="T1177" s="42"/>
      <c r="U1177" s="188"/>
      <c r="V1177" s="42"/>
      <c r="W1177" s="188"/>
      <c r="X1177" s="42"/>
      <c r="AD1177" s="11"/>
    </row>
    <row r="1178" spans="18:30">
      <c r="R1178" s="187"/>
      <c r="S1178" s="42"/>
      <c r="T1178" s="42"/>
      <c r="U1178" s="188"/>
      <c r="V1178" s="42"/>
      <c r="W1178" s="188"/>
      <c r="X1178" s="42"/>
      <c r="AD1178" s="11"/>
    </row>
    <row r="1179" spans="18:30">
      <c r="R1179" s="187"/>
      <c r="S1179" s="42"/>
      <c r="T1179" s="42"/>
      <c r="U1179" s="188"/>
      <c r="V1179" s="42"/>
      <c r="W1179" s="188"/>
      <c r="X1179" s="42"/>
      <c r="AD1179" s="11"/>
    </row>
    <row r="1180" spans="18:30">
      <c r="R1180" s="187"/>
      <c r="S1180" s="42"/>
      <c r="T1180" s="42"/>
      <c r="U1180" s="188"/>
      <c r="V1180" s="42"/>
      <c r="W1180" s="188"/>
      <c r="X1180" s="42"/>
      <c r="AD1180" s="11"/>
    </row>
    <row r="1181" spans="18:30">
      <c r="R1181" s="187"/>
      <c r="S1181" s="42"/>
      <c r="T1181" s="42"/>
      <c r="U1181" s="188"/>
      <c r="V1181" s="42"/>
      <c r="W1181" s="188"/>
      <c r="X1181" s="42"/>
      <c r="AD1181" s="11"/>
    </row>
    <row r="1182" spans="18:30">
      <c r="R1182" s="187"/>
      <c r="S1182" s="42"/>
      <c r="T1182" s="42"/>
      <c r="U1182" s="188"/>
      <c r="V1182" s="42"/>
      <c r="W1182" s="188"/>
      <c r="X1182" s="42"/>
      <c r="AD1182" s="11"/>
    </row>
    <row r="1183" spans="18:30">
      <c r="R1183" s="187"/>
      <c r="S1183" s="42"/>
      <c r="T1183" s="42"/>
      <c r="U1183" s="188"/>
      <c r="V1183" s="42"/>
      <c r="W1183" s="188"/>
      <c r="X1183" s="42"/>
      <c r="AD1183" s="11"/>
    </row>
    <row r="1184" spans="18:30">
      <c r="R1184" s="187"/>
      <c r="S1184" s="42"/>
      <c r="T1184" s="42"/>
      <c r="U1184" s="188"/>
      <c r="V1184" s="42"/>
      <c r="W1184" s="188"/>
      <c r="X1184" s="42"/>
      <c r="AD1184" s="11"/>
    </row>
    <row r="1185" spans="18:30">
      <c r="R1185" s="187"/>
      <c r="S1185" s="42"/>
      <c r="T1185" s="42"/>
      <c r="U1185" s="188"/>
      <c r="V1185" s="42"/>
      <c r="W1185" s="188"/>
      <c r="X1185" s="42"/>
      <c r="AD1185" s="11"/>
    </row>
    <row r="1186" spans="18:30">
      <c r="R1186" s="187"/>
      <c r="S1186" s="42"/>
      <c r="T1186" s="42"/>
      <c r="U1186" s="188"/>
      <c r="V1186" s="42"/>
      <c r="W1186" s="188"/>
      <c r="X1186" s="42"/>
      <c r="AD1186" s="11"/>
    </row>
    <row r="1187" spans="18:30">
      <c r="R1187" s="187"/>
      <c r="S1187" s="42"/>
      <c r="T1187" s="42"/>
      <c r="U1187" s="188"/>
      <c r="V1187" s="42"/>
      <c r="W1187" s="188"/>
      <c r="X1187" s="42"/>
      <c r="AD1187" s="11"/>
    </row>
    <row r="1188" spans="18:30">
      <c r="R1188" s="187"/>
      <c r="S1188" s="42"/>
      <c r="T1188" s="42"/>
      <c r="U1188" s="188"/>
      <c r="V1188" s="42"/>
      <c r="W1188" s="188"/>
      <c r="X1188" s="42"/>
      <c r="AD1188" s="11"/>
    </row>
    <row r="1189" spans="18:30">
      <c r="R1189" s="187"/>
      <c r="S1189" s="42"/>
      <c r="T1189" s="42"/>
      <c r="U1189" s="188"/>
      <c r="V1189" s="42"/>
      <c r="W1189" s="188"/>
      <c r="X1189" s="42"/>
      <c r="AD1189" s="11"/>
    </row>
    <row r="1190" spans="18:30">
      <c r="R1190" s="187"/>
      <c r="S1190" s="42"/>
      <c r="T1190" s="42"/>
      <c r="U1190" s="188"/>
      <c r="V1190" s="42"/>
      <c r="W1190" s="188"/>
      <c r="X1190" s="42"/>
      <c r="AD1190" s="11"/>
    </row>
    <row r="1191" spans="18:30">
      <c r="R1191" s="187"/>
      <c r="S1191" s="42"/>
      <c r="T1191" s="42"/>
      <c r="U1191" s="188"/>
      <c r="V1191" s="42"/>
      <c r="W1191" s="188"/>
      <c r="X1191" s="42"/>
      <c r="AD1191" s="11"/>
    </row>
    <row r="1192" spans="18:30">
      <c r="R1192" s="187"/>
      <c r="S1192" s="42"/>
      <c r="T1192" s="42"/>
      <c r="U1192" s="188"/>
      <c r="V1192" s="42"/>
      <c r="W1192" s="188"/>
      <c r="X1192" s="42"/>
      <c r="AD1192" s="11"/>
    </row>
    <row r="1193" spans="18:30">
      <c r="R1193" s="187"/>
      <c r="S1193" s="42"/>
      <c r="T1193" s="42"/>
      <c r="U1193" s="188"/>
      <c r="V1193" s="42"/>
      <c r="W1193" s="188"/>
      <c r="X1193" s="42"/>
      <c r="AD1193" s="11"/>
    </row>
    <row r="1194" spans="18:30">
      <c r="R1194" s="187"/>
      <c r="S1194" s="42"/>
      <c r="T1194" s="42"/>
      <c r="U1194" s="188"/>
      <c r="V1194" s="42"/>
      <c r="W1194" s="188"/>
      <c r="X1194" s="42"/>
      <c r="AD1194" s="11"/>
    </row>
    <row r="1195" spans="18:30">
      <c r="R1195" s="187"/>
      <c r="S1195" s="42"/>
      <c r="T1195" s="42"/>
      <c r="U1195" s="188"/>
      <c r="V1195" s="42"/>
      <c r="W1195" s="188"/>
      <c r="X1195" s="42"/>
      <c r="AD1195" s="11"/>
    </row>
    <row r="1196" spans="18:30">
      <c r="R1196" s="187"/>
      <c r="S1196" s="42"/>
      <c r="T1196" s="42"/>
      <c r="U1196" s="188"/>
      <c r="V1196" s="42"/>
      <c r="W1196" s="188"/>
      <c r="X1196" s="42"/>
      <c r="AD1196" s="11"/>
    </row>
    <row r="1197" spans="18:30">
      <c r="R1197" s="187"/>
      <c r="S1197" s="42"/>
      <c r="T1197" s="42"/>
      <c r="U1197" s="188"/>
      <c r="V1197" s="42"/>
      <c r="W1197" s="188"/>
      <c r="X1197" s="42"/>
      <c r="AD1197" s="11"/>
    </row>
    <row r="1198" spans="18:30">
      <c r="R1198" s="187"/>
      <c r="S1198" s="42"/>
      <c r="T1198" s="42"/>
      <c r="U1198" s="188"/>
      <c r="V1198" s="42"/>
      <c r="W1198" s="188"/>
      <c r="X1198" s="42"/>
      <c r="AD1198" s="11"/>
    </row>
    <row r="1199" spans="18:30">
      <c r="R1199" s="187"/>
      <c r="S1199" s="42"/>
      <c r="T1199" s="42"/>
      <c r="U1199" s="188"/>
      <c r="V1199" s="42"/>
      <c r="W1199" s="188"/>
      <c r="X1199" s="42"/>
      <c r="AD1199" s="11"/>
    </row>
    <row r="1200" spans="18:30">
      <c r="R1200" s="187"/>
      <c r="S1200" s="42"/>
      <c r="T1200" s="42"/>
      <c r="U1200" s="188"/>
      <c r="V1200" s="42"/>
      <c r="W1200" s="188"/>
      <c r="X1200" s="42"/>
      <c r="AD1200" s="11"/>
    </row>
    <row r="1201" spans="18:30">
      <c r="R1201" s="187"/>
      <c r="S1201" s="42"/>
      <c r="T1201" s="42"/>
      <c r="U1201" s="188"/>
      <c r="V1201" s="42"/>
      <c r="W1201" s="188"/>
      <c r="X1201" s="42"/>
      <c r="AD1201" s="11"/>
    </row>
    <row r="1202" spans="18:30">
      <c r="R1202" s="187"/>
      <c r="S1202" s="42"/>
      <c r="T1202" s="42"/>
      <c r="U1202" s="188"/>
      <c r="V1202" s="42"/>
      <c r="W1202" s="188"/>
      <c r="X1202" s="42"/>
      <c r="AD1202" s="11"/>
    </row>
    <row r="1203" spans="18:30">
      <c r="R1203" s="187"/>
      <c r="S1203" s="42"/>
      <c r="T1203" s="42"/>
      <c r="U1203" s="188"/>
      <c r="V1203" s="42"/>
      <c r="W1203" s="188"/>
      <c r="X1203" s="42"/>
      <c r="AD1203" s="11"/>
    </row>
    <row r="1204" spans="18:30">
      <c r="R1204" s="187"/>
      <c r="S1204" s="42"/>
      <c r="T1204" s="42"/>
      <c r="U1204" s="188"/>
      <c r="V1204" s="42"/>
      <c r="W1204" s="188"/>
      <c r="X1204" s="42"/>
      <c r="AD1204" s="11"/>
    </row>
    <row r="1205" spans="18:30">
      <c r="R1205" s="187"/>
      <c r="S1205" s="42"/>
      <c r="T1205" s="42"/>
      <c r="U1205" s="188"/>
      <c r="V1205" s="42"/>
      <c r="W1205" s="188"/>
      <c r="X1205" s="42"/>
      <c r="AD1205" s="11"/>
    </row>
    <row r="1206" spans="18:30">
      <c r="R1206" s="187"/>
      <c r="S1206" s="42"/>
      <c r="T1206" s="42"/>
      <c r="U1206" s="188"/>
      <c r="V1206" s="42"/>
      <c r="W1206" s="188"/>
      <c r="X1206" s="42"/>
      <c r="AD1206" s="11"/>
    </row>
    <row r="1207" spans="18:30">
      <c r="R1207" s="187"/>
      <c r="S1207" s="42"/>
      <c r="T1207" s="42"/>
      <c r="U1207" s="188"/>
      <c r="V1207" s="42"/>
      <c r="W1207" s="188"/>
      <c r="X1207" s="42"/>
      <c r="AD1207" s="11"/>
    </row>
    <row r="1208" spans="18:30">
      <c r="R1208" s="187"/>
      <c r="S1208" s="42"/>
      <c r="T1208" s="42"/>
      <c r="U1208" s="188"/>
      <c r="V1208" s="42"/>
      <c r="W1208" s="188"/>
      <c r="X1208" s="42"/>
      <c r="AD1208" s="11"/>
    </row>
    <row r="1209" spans="18:30">
      <c r="R1209" s="187"/>
      <c r="S1209" s="42"/>
      <c r="T1209" s="42"/>
      <c r="U1209" s="188"/>
      <c r="V1209" s="42"/>
      <c r="W1209" s="188"/>
      <c r="X1209" s="42"/>
      <c r="AD1209" s="11"/>
    </row>
    <row r="1210" spans="18:30">
      <c r="R1210" s="187"/>
      <c r="S1210" s="42"/>
      <c r="T1210" s="42"/>
      <c r="U1210" s="188"/>
      <c r="V1210" s="42"/>
      <c r="W1210" s="188"/>
      <c r="X1210" s="42"/>
      <c r="AD1210" s="11"/>
    </row>
    <row r="1211" spans="18:30">
      <c r="R1211" s="187"/>
      <c r="S1211" s="42"/>
      <c r="T1211" s="42"/>
      <c r="U1211" s="188"/>
      <c r="V1211" s="42"/>
      <c r="W1211" s="188"/>
      <c r="X1211" s="42"/>
      <c r="AD1211" s="11"/>
    </row>
    <row r="1212" spans="18:30">
      <c r="R1212" s="187"/>
      <c r="S1212" s="42"/>
      <c r="T1212" s="42"/>
      <c r="U1212" s="188"/>
      <c r="V1212" s="42"/>
      <c r="W1212" s="188"/>
      <c r="X1212" s="42"/>
      <c r="AD1212" s="11"/>
    </row>
    <row r="1213" spans="18:30">
      <c r="R1213" s="187"/>
      <c r="S1213" s="42"/>
      <c r="T1213" s="42"/>
      <c r="U1213" s="188"/>
      <c r="V1213" s="42"/>
      <c r="W1213" s="188"/>
      <c r="X1213" s="42"/>
      <c r="AD1213" s="11"/>
    </row>
    <row r="1214" spans="18:30">
      <c r="R1214" s="187"/>
      <c r="S1214" s="42"/>
      <c r="T1214" s="42"/>
      <c r="U1214" s="188"/>
      <c r="V1214" s="42"/>
      <c r="W1214" s="188"/>
      <c r="X1214" s="42"/>
      <c r="AD1214" s="11"/>
    </row>
    <row r="1215" spans="18:30">
      <c r="R1215" s="187"/>
      <c r="S1215" s="42"/>
      <c r="T1215" s="42"/>
      <c r="U1215" s="188"/>
      <c r="V1215" s="42"/>
      <c r="W1215" s="188"/>
      <c r="X1215" s="42"/>
      <c r="AD1215" s="11"/>
    </row>
    <row r="1216" spans="18:30">
      <c r="R1216" s="187"/>
      <c r="S1216" s="42"/>
      <c r="T1216" s="42"/>
      <c r="U1216" s="188"/>
      <c r="V1216" s="42"/>
      <c r="W1216" s="188"/>
      <c r="X1216" s="42"/>
      <c r="AD1216" s="11"/>
    </row>
    <row r="1217" spans="18:30">
      <c r="R1217" s="187"/>
      <c r="S1217" s="42"/>
      <c r="T1217" s="42"/>
      <c r="U1217" s="188"/>
      <c r="V1217" s="42"/>
      <c r="W1217" s="188"/>
      <c r="X1217" s="42"/>
      <c r="AD1217" s="11"/>
    </row>
    <row r="1218" spans="18:30">
      <c r="R1218" s="187"/>
      <c r="S1218" s="42"/>
      <c r="T1218" s="42"/>
      <c r="U1218" s="188"/>
      <c r="V1218" s="42"/>
      <c r="W1218" s="188"/>
      <c r="X1218" s="42"/>
      <c r="AD1218" s="11"/>
    </row>
    <row r="1219" spans="18:30">
      <c r="R1219" s="187"/>
      <c r="S1219" s="42"/>
      <c r="T1219" s="42"/>
      <c r="U1219" s="188"/>
      <c r="V1219" s="42"/>
      <c r="W1219" s="188"/>
      <c r="X1219" s="42"/>
      <c r="AD1219" s="11"/>
    </row>
    <row r="1220" spans="18:30">
      <c r="R1220" s="187"/>
      <c r="S1220" s="42"/>
      <c r="T1220" s="42"/>
      <c r="U1220" s="188"/>
      <c r="V1220" s="42"/>
      <c r="W1220" s="188"/>
      <c r="X1220" s="42"/>
      <c r="AD1220" s="11"/>
    </row>
    <row r="1221" spans="18:30">
      <c r="R1221" s="187"/>
      <c r="S1221" s="42"/>
      <c r="T1221" s="42"/>
      <c r="U1221" s="188"/>
      <c r="V1221" s="42"/>
      <c r="W1221" s="188"/>
      <c r="X1221" s="42"/>
      <c r="AD1221" s="11"/>
    </row>
    <row r="1222" spans="18:30">
      <c r="R1222" s="187"/>
      <c r="S1222" s="42"/>
      <c r="T1222" s="42"/>
      <c r="U1222" s="188"/>
      <c r="V1222" s="42"/>
      <c r="W1222" s="188"/>
      <c r="X1222" s="42"/>
      <c r="AD1222" s="11"/>
    </row>
    <row r="1223" spans="18:30">
      <c r="R1223" s="187"/>
      <c r="S1223" s="42"/>
      <c r="T1223" s="42"/>
      <c r="U1223" s="188"/>
      <c r="V1223" s="42"/>
      <c r="W1223" s="188"/>
      <c r="X1223" s="42"/>
      <c r="AD1223" s="11"/>
    </row>
    <row r="1224" spans="18:30">
      <c r="R1224" s="187"/>
      <c r="S1224" s="42"/>
      <c r="T1224" s="42"/>
      <c r="U1224" s="188"/>
      <c r="V1224" s="42"/>
      <c r="W1224" s="188"/>
      <c r="X1224" s="42"/>
      <c r="AD1224" s="11"/>
    </row>
    <row r="1225" spans="18:30">
      <c r="R1225" s="187"/>
      <c r="S1225" s="42"/>
      <c r="T1225" s="42"/>
      <c r="U1225" s="188"/>
      <c r="V1225" s="42"/>
      <c r="W1225" s="188"/>
      <c r="X1225" s="42"/>
      <c r="AD1225" s="11"/>
    </row>
    <row r="1226" spans="18:30">
      <c r="R1226" s="187"/>
      <c r="S1226" s="42"/>
      <c r="T1226" s="42"/>
      <c r="U1226" s="188"/>
      <c r="V1226" s="42"/>
      <c r="W1226" s="188"/>
      <c r="X1226" s="42"/>
      <c r="AD1226" s="11"/>
    </row>
    <row r="1227" spans="18:30">
      <c r="R1227" s="187"/>
      <c r="S1227" s="42"/>
      <c r="T1227" s="42"/>
      <c r="U1227" s="188"/>
      <c r="V1227" s="42"/>
      <c r="W1227" s="188"/>
      <c r="X1227" s="42"/>
      <c r="AD1227" s="11"/>
    </row>
    <row r="1228" spans="18:30">
      <c r="R1228" s="187"/>
      <c r="S1228" s="42"/>
      <c r="T1228" s="42"/>
      <c r="U1228" s="188"/>
      <c r="V1228" s="42"/>
      <c r="W1228" s="188"/>
      <c r="X1228" s="42"/>
      <c r="AD1228" s="11"/>
    </row>
    <row r="1229" spans="18:30">
      <c r="R1229" s="187"/>
      <c r="S1229" s="42"/>
      <c r="T1229" s="42"/>
      <c r="U1229" s="188"/>
      <c r="V1229" s="42"/>
      <c r="W1229" s="188"/>
      <c r="X1229" s="42"/>
      <c r="AD1229" s="11"/>
    </row>
    <row r="1230" spans="18:30">
      <c r="R1230" s="187"/>
      <c r="S1230" s="42"/>
      <c r="T1230" s="42"/>
      <c r="U1230" s="188"/>
      <c r="V1230" s="42"/>
      <c r="W1230" s="188"/>
      <c r="X1230" s="42"/>
      <c r="AD1230" s="11"/>
    </row>
    <row r="1231" spans="18:30">
      <c r="R1231" s="187"/>
      <c r="S1231" s="42"/>
      <c r="T1231" s="42"/>
      <c r="U1231" s="188"/>
      <c r="V1231" s="42"/>
      <c r="W1231" s="188"/>
      <c r="X1231" s="42"/>
      <c r="AD1231" s="11"/>
    </row>
    <row r="1232" spans="18:30">
      <c r="R1232" s="187"/>
      <c r="S1232" s="42"/>
      <c r="T1232" s="42"/>
      <c r="U1232" s="188"/>
      <c r="V1232" s="42"/>
      <c r="W1232" s="188"/>
      <c r="X1232" s="42"/>
      <c r="AD1232" s="11"/>
    </row>
    <row r="1233" spans="18:30">
      <c r="R1233" s="187"/>
      <c r="S1233" s="42"/>
      <c r="T1233" s="42"/>
      <c r="U1233" s="188"/>
      <c r="V1233" s="42"/>
      <c r="W1233" s="188"/>
      <c r="X1233" s="42"/>
      <c r="AD1233" s="11"/>
    </row>
    <row r="1234" spans="18:30">
      <c r="R1234" s="187"/>
      <c r="S1234" s="42"/>
      <c r="T1234" s="42"/>
      <c r="U1234" s="188"/>
      <c r="V1234" s="42"/>
      <c r="W1234" s="188"/>
      <c r="X1234" s="42"/>
      <c r="AD1234" s="11"/>
    </row>
    <row r="1235" spans="18:30">
      <c r="R1235" s="187"/>
      <c r="S1235" s="42"/>
      <c r="T1235" s="42"/>
      <c r="U1235" s="188"/>
      <c r="V1235" s="42"/>
      <c r="W1235" s="188"/>
      <c r="X1235" s="42"/>
      <c r="AD1235" s="11"/>
    </row>
    <row r="1236" spans="18:30">
      <c r="R1236" s="187"/>
      <c r="S1236" s="42"/>
      <c r="T1236" s="42"/>
      <c r="U1236" s="188"/>
      <c r="V1236" s="42"/>
      <c r="W1236" s="188"/>
      <c r="X1236" s="42"/>
      <c r="AD1236" s="11"/>
    </row>
    <row r="1237" spans="18:30">
      <c r="R1237" s="187"/>
      <c r="S1237" s="42"/>
      <c r="T1237" s="42"/>
      <c r="U1237" s="188"/>
      <c r="V1237" s="42"/>
      <c r="W1237" s="188"/>
      <c r="X1237" s="42"/>
      <c r="AD1237" s="11"/>
    </row>
    <row r="1238" spans="18:30">
      <c r="R1238" s="187"/>
      <c r="S1238" s="42"/>
      <c r="T1238" s="42"/>
      <c r="U1238" s="188"/>
      <c r="V1238" s="42"/>
      <c r="W1238" s="188"/>
      <c r="X1238" s="42"/>
      <c r="AD1238" s="11"/>
    </row>
    <row r="1239" spans="18:30">
      <c r="R1239" s="187"/>
      <c r="S1239" s="42"/>
      <c r="T1239" s="42"/>
      <c r="U1239" s="188"/>
      <c r="V1239" s="42"/>
      <c r="W1239" s="188"/>
      <c r="X1239" s="42"/>
      <c r="AD1239" s="11"/>
    </row>
    <row r="1240" spans="18:30">
      <c r="R1240" s="187"/>
      <c r="S1240" s="42"/>
      <c r="T1240" s="42"/>
      <c r="U1240" s="188"/>
      <c r="V1240" s="42"/>
      <c r="W1240" s="188"/>
      <c r="X1240" s="42"/>
      <c r="AD1240" s="11"/>
    </row>
    <row r="1241" spans="18:30">
      <c r="R1241" s="187"/>
      <c r="S1241" s="42"/>
      <c r="T1241" s="42"/>
      <c r="U1241" s="188"/>
      <c r="V1241" s="42"/>
      <c r="W1241" s="188"/>
      <c r="X1241" s="42"/>
      <c r="AD1241" s="11"/>
    </row>
    <row r="1242" spans="18:30">
      <c r="R1242" s="187"/>
      <c r="S1242" s="42"/>
      <c r="T1242" s="42"/>
      <c r="U1242" s="188"/>
      <c r="V1242" s="42"/>
      <c r="W1242" s="188"/>
      <c r="X1242" s="42"/>
      <c r="AD1242" s="11"/>
    </row>
    <row r="1243" spans="18:30">
      <c r="R1243" s="187"/>
      <c r="S1243" s="42"/>
      <c r="T1243" s="42"/>
      <c r="U1243" s="188"/>
      <c r="V1243" s="42"/>
      <c r="W1243" s="188"/>
      <c r="X1243" s="42"/>
      <c r="AD1243" s="11"/>
    </row>
    <row r="1244" spans="18:30">
      <c r="R1244" s="187"/>
      <c r="S1244" s="42"/>
      <c r="T1244" s="42"/>
      <c r="U1244" s="188"/>
      <c r="V1244" s="42"/>
      <c r="W1244" s="188"/>
      <c r="X1244" s="42"/>
      <c r="AD1244" s="11"/>
    </row>
    <row r="1245" spans="18:30">
      <c r="R1245" s="187"/>
      <c r="S1245" s="42"/>
      <c r="T1245" s="42"/>
      <c r="U1245" s="188"/>
      <c r="V1245" s="42"/>
      <c r="W1245" s="188"/>
      <c r="X1245" s="42"/>
      <c r="AD1245" s="11"/>
    </row>
    <row r="1246" spans="18:30">
      <c r="R1246" s="187"/>
      <c r="S1246" s="42"/>
      <c r="T1246" s="42"/>
      <c r="U1246" s="188"/>
      <c r="V1246" s="42"/>
      <c r="W1246" s="188"/>
      <c r="X1246" s="42"/>
      <c r="AD1246" s="11"/>
    </row>
    <row r="1247" spans="18:30">
      <c r="R1247" s="187"/>
      <c r="S1247" s="42"/>
      <c r="T1247" s="42"/>
      <c r="U1247" s="188"/>
      <c r="V1247" s="42"/>
      <c r="W1247" s="188"/>
      <c r="X1247" s="42"/>
      <c r="AD1247" s="11"/>
    </row>
    <row r="1248" spans="18:30">
      <c r="R1248" s="187"/>
      <c r="S1248" s="42"/>
      <c r="T1248" s="42"/>
      <c r="U1248" s="188"/>
      <c r="V1248" s="42"/>
      <c r="W1248" s="188"/>
      <c r="X1248" s="42"/>
      <c r="AD1248" s="11"/>
    </row>
    <row r="1249" spans="18:30">
      <c r="R1249" s="187"/>
      <c r="S1249" s="42"/>
      <c r="T1249" s="42"/>
      <c r="U1249" s="188"/>
      <c r="V1249" s="42"/>
      <c r="W1249" s="188"/>
      <c r="X1249" s="42"/>
      <c r="AD1249" s="11"/>
    </row>
    <row r="1250" spans="18:30">
      <c r="R1250" s="187"/>
      <c r="S1250" s="42"/>
      <c r="T1250" s="42"/>
      <c r="U1250" s="188"/>
      <c r="V1250" s="42"/>
      <c r="W1250" s="188"/>
      <c r="X1250" s="42"/>
      <c r="AD1250" s="11"/>
    </row>
    <row r="1251" spans="18:30">
      <c r="R1251" s="187"/>
      <c r="S1251" s="42"/>
      <c r="T1251" s="42"/>
      <c r="U1251" s="188"/>
      <c r="V1251" s="42"/>
      <c r="W1251" s="188"/>
      <c r="X1251" s="42"/>
      <c r="AD1251" s="11"/>
    </row>
    <row r="1252" spans="18:30">
      <c r="R1252" s="187"/>
      <c r="S1252" s="42"/>
      <c r="T1252" s="42"/>
      <c r="U1252" s="188"/>
      <c r="V1252" s="42"/>
      <c r="W1252" s="188"/>
      <c r="X1252" s="42"/>
      <c r="AD1252" s="11"/>
    </row>
    <row r="1253" spans="18:30">
      <c r="R1253" s="187"/>
      <c r="S1253" s="42"/>
      <c r="T1253" s="42"/>
      <c r="U1253" s="188"/>
      <c r="V1253" s="42"/>
      <c r="W1253" s="188"/>
      <c r="X1253" s="42"/>
      <c r="AD1253" s="11"/>
    </row>
    <row r="1254" spans="18:30">
      <c r="R1254" s="187"/>
      <c r="S1254" s="42"/>
      <c r="T1254" s="42"/>
      <c r="U1254" s="188"/>
      <c r="V1254" s="42"/>
      <c r="W1254" s="188"/>
      <c r="X1254" s="42"/>
      <c r="AD1254" s="11"/>
    </row>
    <row r="1255" spans="18:30">
      <c r="R1255" s="187"/>
      <c r="S1255" s="42"/>
      <c r="T1255" s="42"/>
      <c r="U1255" s="188"/>
      <c r="V1255" s="42"/>
      <c r="W1255" s="188"/>
      <c r="X1255" s="42"/>
      <c r="AD1255" s="11"/>
    </row>
    <row r="1256" spans="18:30">
      <c r="R1256" s="187"/>
      <c r="S1256" s="42"/>
      <c r="T1256" s="42"/>
      <c r="U1256" s="188"/>
      <c r="V1256" s="42"/>
      <c r="W1256" s="188"/>
      <c r="X1256" s="42"/>
      <c r="AD1256" s="11"/>
    </row>
    <row r="1257" spans="18:30">
      <c r="R1257" s="187"/>
      <c r="S1257" s="42"/>
      <c r="T1257" s="42"/>
      <c r="U1257" s="188"/>
      <c r="V1257" s="42"/>
      <c r="W1257" s="188"/>
      <c r="X1257" s="42"/>
      <c r="AD1257" s="11"/>
    </row>
    <row r="1258" spans="18:30">
      <c r="R1258" s="187"/>
      <c r="S1258" s="42"/>
      <c r="T1258" s="42"/>
      <c r="U1258" s="188"/>
      <c r="V1258" s="42"/>
      <c r="W1258" s="188"/>
      <c r="X1258" s="42"/>
      <c r="AD1258" s="11"/>
    </row>
    <row r="1259" spans="18:30">
      <c r="R1259" s="187"/>
      <c r="S1259" s="42"/>
      <c r="T1259" s="42"/>
      <c r="U1259" s="188"/>
      <c r="V1259" s="42"/>
      <c r="W1259" s="188"/>
      <c r="X1259" s="42"/>
      <c r="AD1259" s="11"/>
    </row>
    <row r="1260" spans="18:30">
      <c r="R1260" s="187"/>
      <c r="S1260" s="42"/>
      <c r="T1260" s="42"/>
      <c r="U1260" s="188"/>
      <c r="V1260" s="42"/>
      <c r="W1260" s="188"/>
      <c r="X1260" s="42"/>
      <c r="AD1260" s="11"/>
    </row>
    <row r="1261" spans="18:30">
      <c r="R1261" s="187"/>
      <c r="S1261" s="42"/>
      <c r="T1261" s="42"/>
      <c r="U1261" s="188"/>
      <c r="V1261" s="42"/>
      <c r="W1261" s="188"/>
      <c r="X1261" s="42"/>
      <c r="AD1261" s="11"/>
    </row>
    <row r="1262" spans="18:30">
      <c r="R1262" s="187"/>
      <c r="S1262" s="42"/>
      <c r="T1262" s="42"/>
      <c r="U1262" s="188"/>
      <c r="V1262" s="42"/>
      <c r="W1262" s="188"/>
      <c r="X1262" s="42"/>
      <c r="AD1262" s="11"/>
    </row>
    <row r="1263" spans="18:30">
      <c r="R1263" s="187"/>
      <c r="S1263" s="42"/>
      <c r="T1263" s="42"/>
      <c r="U1263" s="188"/>
      <c r="V1263" s="42"/>
      <c r="W1263" s="188"/>
      <c r="X1263" s="42"/>
      <c r="AD1263" s="11"/>
    </row>
    <row r="1264" spans="18:30">
      <c r="R1264" s="187"/>
      <c r="S1264" s="42"/>
      <c r="T1264" s="42"/>
      <c r="U1264" s="188"/>
      <c r="V1264" s="42"/>
      <c r="W1264" s="188"/>
      <c r="X1264" s="42"/>
      <c r="AD1264" s="11"/>
    </row>
    <row r="1265" spans="18:30">
      <c r="R1265" s="187"/>
      <c r="S1265" s="42"/>
      <c r="T1265" s="42"/>
      <c r="U1265" s="188"/>
      <c r="V1265" s="42"/>
      <c r="W1265" s="188"/>
      <c r="X1265" s="42"/>
      <c r="AD1265" s="11"/>
    </row>
    <row r="1266" spans="18:30">
      <c r="R1266" s="187"/>
      <c r="S1266" s="42"/>
      <c r="T1266" s="42"/>
      <c r="U1266" s="188"/>
      <c r="V1266" s="42"/>
      <c r="W1266" s="188"/>
      <c r="X1266" s="42"/>
      <c r="AD1266" s="11"/>
    </row>
    <row r="1267" spans="18:30">
      <c r="R1267" s="187"/>
      <c r="S1267" s="42"/>
      <c r="T1267" s="42"/>
      <c r="U1267" s="188"/>
      <c r="V1267" s="42"/>
      <c r="W1267" s="188"/>
      <c r="X1267" s="42"/>
      <c r="AD1267" s="11"/>
    </row>
    <row r="1268" spans="18:30">
      <c r="R1268" s="187"/>
      <c r="S1268" s="42"/>
      <c r="T1268" s="42"/>
      <c r="U1268" s="188"/>
      <c r="V1268" s="42"/>
      <c r="W1268" s="188"/>
      <c r="X1268" s="42"/>
      <c r="AD1268" s="11"/>
    </row>
    <row r="1269" spans="18:30">
      <c r="R1269" s="187"/>
      <c r="S1269" s="42"/>
      <c r="T1269" s="42"/>
      <c r="U1269" s="188"/>
      <c r="V1269" s="42"/>
      <c r="W1269" s="188"/>
      <c r="X1269" s="42"/>
      <c r="AD1269" s="11"/>
    </row>
    <row r="1270" spans="18:30">
      <c r="R1270" s="187"/>
      <c r="S1270" s="42"/>
      <c r="T1270" s="42"/>
      <c r="U1270" s="188"/>
      <c r="V1270" s="42"/>
      <c r="W1270" s="188"/>
      <c r="X1270" s="42"/>
      <c r="AD1270" s="11"/>
    </row>
    <row r="1271" spans="18:30">
      <c r="R1271" s="187"/>
      <c r="S1271" s="42"/>
      <c r="T1271" s="42"/>
      <c r="U1271" s="188"/>
      <c r="V1271" s="42"/>
      <c r="W1271" s="188"/>
      <c r="X1271" s="42"/>
      <c r="AD1271" s="11"/>
    </row>
    <row r="1272" spans="18:30">
      <c r="R1272" s="187"/>
      <c r="S1272" s="42"/>
      <c r="T1272" s="42"/>
      <c r="U1272" s="188"/>
      <c r="V1272" s="42"/>
      <c r="W1272" s="188"/>
      <c r="X1272" s="42"/>
      <c r="AD1272" s="11"/>
    </row>
    <row r="1273" spans="18:30">
      <c r="R1273" s="187"/>
      <c r="S1273" s="42"/>
      <c r="T1273" s="42"/>
      <c r="U1273" s="188"/>
      <c r="V1273" s="42"/>
      <c r="W1273" s="188"/>
      <c r="X1273" s="42"/>
      <c r="AD1273" s="11"/>
    </row>
    <row r="1274" spans="18:30">
      <c r="R1274" s="187"/>
      <c r="S1274" s="42"/>
      <c r="T1274" s="42"/>
      <c r="U1274" s="188"/>
      <c r="V1274" s="42"/>
      <c r="W1274" s="188"/>
      <c r="X1274" s="42"/>
      <c r="AD1274" s="11"/>
    </row>
    <row r="1275" spans="18:30">
      <c r="R1275" s="187"/>
      <c r="S1275" s="42"/>
      <c r="T1275" s="42"/>
      <c r="U1275" s="188"/>
      <c r="V1275" s="42"/>
      <c r="W1275" s="188"/>
      <c r="X1275" s="42"/>
      <c r="AD1275" s="11"/>
    </row>
    <row r="1276" spans="18:30">
      <c r="R1276" s="187"/>
      <c r="S1276" s="42"/>
      <c r="T1276" s="42"/>
      <c r="U1276" s="188"/>
      <c r="V1276" s="42"/>
      <c r="W1276" s="188"/>
      <c r="X1276" s="42"/>
      <c r="AD1276" s="11"/>
    </row>
    <row r="1277" spans="18:30">
      <c r="R1277" s="187"/>
      <c r="S1277" s="42"/>
      <c r="T1277" s="42"/>
      <c r="U1277" s="188"/>
      <c r="V1277" s="42"/>
      <c r="W1277" s="188"/>
      <c r="X1277" s="42"/>
      <c r="AD1277" s="11"/>
    </row>
    <row r="1278" spans="18:30">
      <c r="R1278" s="187"/>
      <c r="S1278" s="42"/>
      <c r="T1278" s="42"/>
      <c r="U1278" s="188"/>
      <c r="V1278" s="42"/>
      <c r="W1278" s="188"/>
      <c r="X1278" s="42"/>
      <c r="AD1278" s="11"/>
    </row>
    <row r="1279" spans="18:30">
      <c r="R1279" s="187"/>
      <c r="S1279" s="42"/>
      <c r="T1279" s="42"/>
      <c r="U1279" s="188"/>
      <c r="V1279" s="42"/>
      <c r="W1279" s="188"/>
      <c r="X1279" s="42"/>
      <c r="AD1279" s="11"/>
    </row>
    <row r="1280" spans="18:30">
      <c r="R1280" s="187"/>
      <c r="S1280" s="42"/>
      <c r="T1280" s="42"/>
      <c r="U1280" s="188"/>
      <c r="V1280" s="42"/>
      <c r="W1280" s="188"/>
      <c r="X1280" s="42"/>
      <c r="AD1280" s="11"/>
    </row>
    <row r="1281" spans="18:30">
      <c r="R1281" s="187"/>
      <c r="S1281" s="42"/>
      <c r="T1281" s="42"/>
      <c r="U1281" s="188"/>
      <c r="V1281" s="42"/>
      <c r="W1281" s="188"/>
      <c r="X1281" s="42"/>
      <c r="AD1281" s="11"/>
    </row>
    <row r="1282" spans="18:30">
      <c r="R1282" s="187"/>
      <c r="S1282" s="42"/>
      <c r="T1282" s="42"/>
      <c r="U1282" s="188"/>
      <c r="V1282" s="42"/>
      <c r="W1282" s="188"/>
      <c r="X1282" s="42"/>
      <c r="AD1282" s="11"/>
    </row>
    <row r="1283" spans="18:30">
      <c r="R1283" s="187"/>
      <c r="S1283" s="42"/>
      <c r="T1283" s="42"/>
      <c r="U1283" s="188"/>
      <c r="V1283" s="42"/>
      <c r="W1283" s="188"/>
      <c r="X1283" s="42"/>
      <c r="AD1283" s="11"/>
    </row>
    <row r="1284" spans="18:30">
      <c r="R1284" s="187"/>
      <c r="S1284" s="42"/>
      <c r="T1284" s="42"/>
      <c r="U1284" s="188"/>
      <c r="V1284" s="42"/>
      <c r="W1284" s="188"/>
      <c r="X1284" s="42"/>
      <c r="AD1284" s="11"/>
    </row>
    <row r="1285" spans="18:30">
      <c r="R1285" s="187"/>
      <c r="S1285" s="42"/>
      <c r="T1285" s="42"/>
      <c r="U1285" s="188"/>
      <c r="V1285" s="42"/>
      <c r="W1285" s="188"/>
      <c r="X1285" s="42"/>
      <c r="AD1285" s="11"/>
    </row>
    <row r="1286" spans="18:30">
      <c r="R1286" s="187"/>
      <c r="S1286" s="42"/>
      <c r="T1286" s="42"/>
      <c r="U1286" s="188"/>
      <c r="V1286" s="42"/>
      <c r="W1286" s="188"/>
      <c r="X1286" s="42"/>
      <c r="AD1286" s="11"/>
    </row>
    <row r="1287" spans="18:30">
      <c r="R1287" s="187"/>
      <c r="S1287" s="42"/>
      <c r="T1287" s="42"/>
      <c r="U1287" s="188"/>
      <c r="V1287" s="42"/>
      <c r="W1287" s="188"/>
      <c r="X1287" s="42"/>
      <c r="AD1287" s="11"/>
    </row>
    <row r="1288" spans="18:30">
      <c r="R1288" s="187"/>
      <c r="S1288" s="42"/>
      <c r="T1288" s="42"/>
      <c r="U1288" s="188"/>
      <c r="V1288" s="42"/>
      <c r="W1288" s="188"/>
      <c r="X1288" s="42"/>
      <c r="AD1288" s="11"/>
    </row>
    <row r="1289" spans="18:30">
      <c r="R1289" s="187"/>
      <c r="S1289" s="42"/>
      <c r="T1289" s="42"/>
      <c r="U1289" s="188"/>
      <c r="V1289" s="42"/>
      <c r="W1289" s="188"/>
      <c r="X1289" s="42"/>
      <c r="AD1289" s="11"/>
    </row>
    <row r="1290" spans="18:30">
      <c r="R1290" s="187"/>
      <c r="S1290" s="42"/>
      <c r="T1290" s="42"/>
      <c r="U1290" s="188"/>
      <c r="V1290" s="42"/>
      <c r="W1290" s="188"/>
      <c r="X1290" s="42"/>
      <c r="AD1290" s="11"/>
    </row>
    <row r="1291" spans="18:30">
      <c r="R1291" s="187"/>
      <c r="S1291" s="42"/>
      <c r="T1291" s="42"/>
      <c r="U1291" s="188"/>
      <c r="V1291" s="42"/>
      <c r="W1291" s="188"/>
      <c r="X1291" s="42"/>
      <c r="AD1291" s="11"/>
    </row>
    <row r="1292" spans="18:30">
      <c r="R1292" s="187"/>
      <c r="S1292" s="42"/>
      <c r="T1292" s="42"/>
      <c r="U1292" s="188"/>
      <c r="V1292" s="42"/>
      <c r="W1292" s="188"/>
      <c r="X1292" s="42"/>
      <c r="AD1292" s="11"/>
    </row>
    <row r="1293" spans="18:30">
      <c r="R1293" s="187"/>
      <c r="S1293" s="42"/>
      <c r="T1293" s="42"/>
      <c r="U1293" s="188"/>
      <c r="V1293" s="42"/>
      <c r="W1293" s="188"/>
      <c r="X1293" s="42"/>
      <c r="AD1293" s="11"/>
    </row>
    <row r="1294" spans="18:30">
      <c r="R1294" s="187"/>
      <c r="S1294" s="42"/>
      <c r="T1294" s="42"/>
      <c r="U1294" s="188"/>
      <c r="V1294" s="42"/>
      <c r="W1294" s="188"/>
      <c r="X1294" s="42"/>
      <c r="AD1294" s="11"/>
    </row>
    <row r="1295" spans="18:30">
      <c r="R1295" s="187"/>
      <c r="S1295" s="42"/>
      <c r="T1295" s="42"/>
      <c r="U1295" s="188"/>
      <c r="V1295" s="42"/>
      <c r="W1295" s="188"/>
      <c r="X1295" s="42"/>
      <c r="AD1295" s="11"/>
    </row>
    <row r="1296" spans="18:30">
      <c r="R1296" s="187"/>
      <c r="S1296" s="42"/>
      <c r="T1296" s="42"/>
      <c r="U1296" s="188"/>
      <c r="V1296" s="42"/>
      <c r="W1296" s="188"/>
      <c r="X1296" s="42"/>
      <c r="AD1296" s="11"/>
    </row>
    <row r="1297" spans="18:30">
      <c r="R1297" s="187"/>
      <c r="S1297" s="42"/>
      <c r="T1297" s="42"/>
      <c r="U1297" s="188"/>
      <c r="V1297" s="42"/>
      <c r="W1297" s="188"/>
      <c r="X1297" s="42"/>
      <c r="AD1297" s="11"/>
    </row>
    <row r="1298" spans="18:30">
      <c r="R1298" s="187"/>
      <c r="S1298" s="42"/>
      <c r="T1298" s="42"/>
      <c r="U1298" s="188"/>
      <c r="V1298" s="42"/>
      <c r="W1298" s="188"/>
      <c r="X1298" s="42"/>
      <c r="AD1298" s="11"/>
    </row>
    <row r="1299" spans="18:30">
      <c r="R1299" s="187"/>
      <c r="S1299" s="42"/>
      <c r="T1299" s="42"/>
      <c r="U1299" s="188"/>
      <c r="V1299" s="42"/>
      <c r="W1299" s="188"/>
      <c r="X1299" s="42"/>
      <c r="AD1299" s="11"/>
    </row>
    <row r="1300" spans="18:30">
      <c r="R1300" s="187"/>
      <c r="S1300" s="42"/>
      <c r="T1300" s="42"/>
      <c r="U1300" s="188"/>
      <c r="V1300" s="42"/>
      <c r="W1300" s="188"/>
      <c r="X1300" s="42"/>
      <c r="AD1300" s="11"/>
    </row>
    <row r="1301" spans="18:30">
      <c r="R1301" s="187"/>
      <c r="S1301" s="42"/>
      <c r="T1301" s="42"/>
      <c r="U1301" s="188"/>
      <c r="V1301" s="42"/>
      <c r="W1301" s="188"/>
      <c r="X1301" s="42"/>
      <c r="AD1301" s="11"/>
    </row>
    <row r="1302" spans="18:30">
      <c r="R1302" s="187"/>
      <c r="S1302" s="42"/>
      <c r="T1302" s="42"/>
      <c r="U1302" s="188"/>
      <c r="V1302" s="42"/>
      <c r="W1302" s="188"/>
      <c r="X1302" s="42"/>
      <c r="AD1302" s="11"/>
    </row>
    <row r="1303" spans="18:30">
      <c r="R1303" s="187"/>
      <c r="S1303" s="42"/>
      <c r="T1303" s="42"/>
      <c r="U1303" s="188"/>
      <c r="V1303" s="42"/>
      <c r="W1303" s="188"/>
      <c r="X1303" s="42"/>
      <c r="AD1303" s="11"/>
    </row>
    <row r="1304" spans="18:30">
      <c r="R1304" s="187"/>
      <c r="S1304" s="42"/>
      <c r="T1304" s="42"/>
      <c r="U1304" s="188"/>
      <c r="V1304" s="42"/>
      <c r="W1304" s="188"/>
      <c r="X1304" s="42"/>
      <c r="AD1304" s="11"/>
    </row>
    <row r="1305" spans="18:30">
      <c r="R1305" s="187"/>
      <c r="S1305" s="42"/>
      <c r="T1305" s="42"/>
      <c r="U1305" s="188"/>
      <c r="V1305" s="42"/>
      <c r="W1305" s="188"/>
      <c r="X1305" s="42"/>
      <c r="AD1305" s="11"/>
    </row>
    <row r="1306" spans="18:30">
      <c r="R1306" s="187"/>
      <c r="S1306" s="42"/>
      <c r="T1306" s="42"/>
      <c r="U1306" s="188"/>
      <c r="V1306" s="42"/>
      <c r="W1306" s="188"/>
      <c r="X1306" s="42"/>
      <c r="AD1306" s="11"/>
    </row>
    <row r="1307" spans="18:30">
      <c r="R1307" s="187"/>
      <c r="S1307" s="42"/>
      <c r="T1307" s="42"/>
      <c r="U1307" s="188"/>
      <c r="V1307" s="42"/>
      <c r="W1307" s="188"/>
      <c r="X1307" s="42"/>
      <c r="AD1307" s="11"/>
    </row>
    <row r="1308" spans="18:30">
      <c r="R1308" s="187"/>
      <c r="S1308" s="42"/>
      <c r="T1308" s="42"/>
      <c r="U1308" s="188"/>
      <c r="V1308" s="42"/>
      <c r="W1308" s="188"/>
      <c r="X1308" s="42"/>
      <c r="AD1308" s="11"/>
    </row>
    <row r="1309" spans="18:30">
      <c r="R1309" s="187"/>
      <c r="S1309" s="42"/>
      <c r="T1309" s="42"/>
      <c r="U1309" s="188"/>
      <c r="V1309" s="42"/>
      <c r="W1309" s="188"/>
      <c r="X1309" s="42"/>
      <c r="AD1309" s="11"/>
    </row>
    <row r="1310" spans="18:30">
      <c r="R1310" s="187"/>
      <c r="S1310" s="42"/>
      <c r="T1310" s="42"/>
      <c r="U1310" s="188"/>
      <c r="V1310" s="42"/>
      <c r="W1310" s="188"/>
      <c r="X1310" s="42"/>
      <c r="AD1310" s="11"/>
    </row>
    <row r="1311" spans="18:30">
      <c r="R1311" s="187"/>
      <c r="S1311" s="42"/>
      <c r="T1311" s="42"/>
      <c r="U1311" s="188"/>
      <c r="V1311" s="42"/>
      <c r="W1311" s="188"/>
      <c r="X1311" s="42"/>
      <c r="AD1311" s="11"/>
    </row>
    <row r="1312" spans="18:30">
      <c r="R1312" s="187"/>
      <c r="S1312" s="42"/>
      <c r="T1312" s="42"/>
      <c r="U1312" s="188"/>
      <c r="V1312" s="42"/>
      <c r="W1312" s="188"/>
      <c r="X1312" s="42"/>
      <c r="AD1312" s="11"/>
    </row>
    <row r="1313" spans="18:30">
      <c r="R1313" s="187"/>
      <c r="S1313" s="42"/>
      <c r="T1313" s="42"/>
      <c r="U1313" s="188"/>
      <c r="V1313" s="42"/>
      <c r="W1313" s="188"/>
      <c r="X1313" s="42"/>
      <c r="AD1313" s="11"/>
    </row>
    <row r="1314" spans="18:30">
      <c r="R1314" s="187"/>
      <c r="S1314" s="42"/>
      <c r="T1314" s="42"/>
      <c r="U1314" s="188"/>
      <c r="V1314" s="42"/>
      <c r="W1314" s="188"/>
      <c r="X1314" s="42"/>
      <c r="AD1314" s="11"/>
    </row>
    <row r="1315" spans="18:30">
      <c r="R1315" s="187"/>
      <c r="S1315" s="42"/>
      <c r="T1315" s="42"/>
      <c r="U1315" s="188"/>
      <c r="V1315" s="42"/>
      <c r="W1315" s="188"/>
      <c r="X1315" s="42"/>
      <c r="AD1315" s="11"/>
    </row>
    <row r="1316" spans="18:30">
      <c r="R1316" s="187"/>
      <c r="S1316" s="42"/>
      <c r="T1316" s="42"/>
      <c r="U1316" s="188"/>
      <c r="V1316" s="42"/>
      <c r="W1316" s="188"/>
      <c r="X1316" s="42"/>
      <c r="AD1316" s="11"/>
    </row>
    <row r="1317" spans="18:30">
      <c r="R1317" s="187"/>
      <c r="S1317" s="42"/>
      <c r="T1317" s="42"/>
      <c r="U1317" s="188"/>
      <c r="V1317" s="42"/>
      <c r="W1317" s="188"/>
      <c r="X1317" s="42"/>
      <c r="AD1317" s="11"/>
    </row>
    <row r="1318" spans="18:30">
      <c r="R1318" s="187"/>
      <c r="S1318" s="42"/>
      <c r="T1318" s="42"/>
      <c r="U1318" s="188"/>
      <c r="V1318" s="42"/>
      <c r="W1318" s="188"/>
      <c r="X1318" s="42"/>
      <c r="AD1318" s="11"/>
    </row>
    <row r="1319" spans="18:30">
      <c r="R1319" s="187"/>
      <c r="S1319" s="42"/>
      <c r="T1319" s="42"/>
      <c r="U1319" s="188"/>
      <c r="V1319" s="42"/>
      <c r="W1319" s="188"/>
      <c r="X1319" s="42"/>
      <c r="AD1319" s="11"/>
    </row>
    <row r="1320" spans="18:30">
      <c r="R1320" s="187"/>
      <c r="S1320" s="42"/>
      <c r="T1320" s="42"/>
      <c r="U1320" s="188"/>
      <c r="V1320" s="42"/>
      <c r="W1320" s="188"/>
      <c r="X1320" s="42"/>
      <c r="AD1320" s="11"/>
    </row>
    <row r="1321" spans="18:30">
      <c r="R1321" s="187"/>
      <c r="S1321" s="42"/>
      <c r="T1321" s="42"/>
      <c r="U1321" s="188"/>
      <c r="V1321" s="42"/>
      <c r="W1321" s="188"/>
      <c r="X1321" s="42"/>
      <c r="AD1321" s="11"/>
    </row>
    <row r="1322" spans="18:30">
      <c r="R1322" s="187"/>
      <c r="S1322" s="42"/>
      <c r="T1322" s="42"/>
      <c r="U1322" s="188"/>
      <c r="V1322" s="42"/>
      <c r="W1322" s="188"/>
      <c r="X1322" s="42"/>
      <c r="AD1322" s="11"/>
    </row>
    <row r="1323" spans="18:30">
      <c r="R1323" s="187"/>
      <c r="S1323" s="42"/>
      <c r="T1323" s="42"/>
      <c r="U1323" s="188"/>
      <c r="V1323" s="42"/>
      <c r="W1323" s="188"/>
      <c r="X1323" s="42"/>
      <c r="AD1323" s="11"/>
    </row>
    <row r="1324" spans="18:30">
      <c r="R1324" s="187"/>
      <c r="S1324" s="42"/>
      <c r="T1324" s="42"/>
      <c r="U1324" s="188"/>
      <c r="V1324" s="42"/>
      <c r="W1324" s="188"/>
      <c r="X1324" s="42"/>
      <c r="AD1324" s="11"/>
    </row>
    <row r="1325" spans="18:30">
      <c r="R1325" s="187"/>
      <c r="S1325" s="42"/>
      <c r="T1325" s="42"/>
      <c r="U1325" s="188"/>
      <c r="V1325" s="42"/>
      <c r="W1325" s="188"/>
      <c r="X1325" s="42"/>
      <c r="AD1325" s="11"/>
    </row>
    <row r="1326" spans="18:30">
      <c r="R1326" s="187"/>
      <c r="S1326" s="42"/>
      <c r="T1326" s="42"/>
      <c r="U1326" s="188"/>
      <c r="V1326" s="42"/>
      <c r="W1326" s="188"/>
      <c r="X1326" s="42"/>
      <c r="AD1326" s="11"/>
    </row>
    <row r="1327" spans="18:30">
      <c r="R1327" s="187"/>
      <c r="S1327" s="42"/>
      <c r="T1327" s="42"/>
      <c r="U1327" s="188"/>
      <c r="V1327" s="42"/>
      <c r="W1327" s="188"/>
      <c r="X1327" s="42"/>
      <c r="AD1327" s="11"/>
    </row>
    <row r="1328" spans="18:30">
      <c r="R1328" s="187"/>
      <c r="S1328" s="42"/>
      <c r="T1328" s="42"/>
      <c r="U1328" s="188"/>
      <c r="V1328" s="42"/>
      <c r="W1328" s="188"/>
      <c r="X1328" s="42"/>
      <c r="AD1328" s="11"/>
    </row>
    <row r="1329" spans="18:30">
      <c r="R1329" s="187"/>
      <c r="S1329" s="42"/>
      <c r="T1329" s="42"/>
      <c r="U1329" s="188"/>
      <c r="V1329" s="42"/>
      <c r="W1329" s="188"/>
      <c r="X1329" s="42"/>
      <c r="AD1329" s="11"/>
    </row>
    <row r="1330" spans="18:30">
      <c r="R1330" s="187"/>
      <c r="S1330" s="42"/>
      <c r="T1330" s="42"/>
      <c r="U1330" s="188"/>
      <c r="V1330" s="42"/>
      <c r="W1330" s="188"/>
      <c r="X1330" s="42"/>
      <c r="AD1330" s="11"/>
    </row>
    <row r="1331" spans="18:30">
      <c r="R1331" s="187"/>
      <c r="S1331" s="42"/>
      <c r="T1331" s="42"/>
      <c r="U1331" s="188"/>
      <c r="V1331" s="42"/>
      <c r="W1331" s="188"/>
      <c r="X1331" s="42"/>
      <c r="AD1331" s="11"/>
    </row>
    <row r="1332" spans="18:30">
      <c r="R1332" s="187"/>
      <c r="S1332" s="42"/>
      <c r="T1332" s="42"/>
      <c r="U1332" s="188"/>
      <c r="V1332" s="42"/>
      <c r="W1332" s="188"/>
      <c r="X1332" s="42"/>
      <c r="AD1332" s="11"/>
    </row>
    <row r="1333" spans="18:30">
      <c r="R1333" s="187"/>
      <c r="S1333" s="42"/>
      <c r="T1333" s="42"/>
      <c r="U1333" s="188"/>
      <c r="V1333" s="42"/>
      <c r="W1333" s="188"/>
      <c r="X1333" s="42"/>
      <c r="AD1333" s="11"/>
    </row>
    <row r="1334" spans="18:30">
      <c r="R1334" s="187"/>
      <c r="S1334" s="42"/>
      <c r="T1334" s="42"/>
      <c r="U1334" s="188"/>
      <c r="V1334" s="42"/>
      <c r="W1334" s="188"/>
      <c r="X1334" s="42"/>
      <c r="AD1334" s="11"/>
    </row>
    <row r="1335" spans="18:30">
      <c r="R1335" s="187"/>
      <c r="S1335" s="42"/>
      <c r="T1335" s="42"/>
      <c r="U1335" s="188"/>
      <c r="V1335" s="42"/>
      <c r="W1335" s="188"/>
      <c r="X1335" s="42"/>
      <c r="AD1335" s="11"/>
    </row>
    <row r="1336" spans="18:30">
      <c r="R1336" s="187"/>
      <c r="S1336" s="42"/>
      <c r="T1336" s="42"/>
      <c r="U1336" s="188"/>
      <c r="V1336" s="42"/>
      <c r="W1336" s="188"/>
      <c r="X1336" s="42"/>
      <c r="AD1336" s="11"/>
    </row>
    <row r="1337" spans="18:30">
      <c r="R1337" s="187"/>
      <c r="S1337" s="42"/>
      <c r="T1337" s="42"/>
      <c r="U1337" s="188"/>
      <c r="V1337" s="42"/>
      <c r="W1337" s="188"/>
      <c r="X1337" s="42"/>
      <c r="AD1337" s="11"/>
    </row>
    <row r="1338" spans="18:30">
      <c r="R1338" s="187"/>
      <c r="S1338" s="42"/>
      <c r="T1338" s="42"/>
      <c r="U1338" s="188"/>
      <c r="V1338" s="42"/>
      <c r="W1338" s="188"/>
      <c r="X1338" s="42"/>
      <c r="AD1338" s="11"/>
    </row>
    <row r="1339" spans="18:30">
      <c r="R1339" s="187"/>
      <c r="S1339" s="42"/>
      <c r="T1339" s="42"/>
      <c r="U1339" s="188"/>
      <c r="V1339" s="42"/>
      <c r="W1339" s="188"/>
      <c r="X1339" s="42"/>
      <c r="AD1339" s="11"/>
    </row>
    <row r="1340" spans="18:30">
      <c r="R1340" s="187"/>
      <c r="S1340" s="42"/>
      <c r="T1340" s="42"/>
      <c r="U1340" s="188"/>
      <c r="V1340" s="42"/>
      <c r="W1340" s="188"/>
      <c r="X1340" s="42"/>
      <c r="AD1340" s="11"/>
    </row>
    <row r="1341" spans="18:30">
      <c r="R1341" s="187"/>
      <c r="S1341" s="42"/>
      <c r="T1341" s="42"/>
      <c r="U1341" s="188"/>
      <c r="V1341" s="42"/>
      <c r="W1341" s="188"/>
      <c r="X1341" s="42"/>
      <c r="AD1341" s="11"/>
    </row>
    <row r="1342" spans="18:30">
      <c r="R1342" s="187"/>
      <c r="S1342" s="42"/>
      <c r="T1342" s="42"/>
      <c r="U1342" s="188"/>
      <c r="V1342" s="42"/>
      <c r="W1342" s="188"/>
      <c r="X1342" s="42"/>
      <c r="AD1342" s="11"/>
    </row>
    <row r="1343" spans="18:30">
      <c r="R1343" s="187"/>
      <c r="S1343" s="42"/>
      <c r="T1343" s="42"/>
      <c r="U1343" s="188"/>
      <c r="V1343" s="42"/>
      <c r="W1343" s="188"/>
      <c r="X1343" s="42"/>
      <c r="AD1343" s="11"/>
    </row>
    <row r="1344" spans="18:30">
      <c r="R1344" s="187"/>
      <c r="S1344" s="42"/>
      <c r="T1344" s="42"/>
      <c r="U1344" s="188"/>
      <c r="V1344" s="42"/>
      <c r="W1344" s="188"/>
      <c r="X1344" s="42"/>
      <c r="AD1344" s="11"/>
    </row>
    <row r="1345" spans="18:30">
      <c r="R1345" s="187"/>
      <c r="S1345" s="42"/>
      <c r="T1345" s="42"/>
      <c r="U1345" s="188"/>
      <c r="V1345" s="42"/>
      <c r="W1345" s="188"/>
      <c r="X1345" s="42"/>
      <c r="AD1345" s="11"/>
    </row>
    <row r="1346" spans="18:30">
      <c r="R1346" s="187"/>
      <c r="S1346" s="42"/>
      <c r="T1346" s="42"/>
      <c r="U1346" s="188"/>
      <c r="V1346" s="42"/>
      <c r="W1346" s="188"/>
      <c r="X1346" s="42"/>
      <c r="AD1346" s="11"/>
    </row>
    <row r="1347" spans="18:30">
      <c r="R1347" s="187"/>
      <c r="S1347" s="42"/>
      <c r="T1347" s="42"/>
      <c r="U1347" s="188"/>
      <c r="V1347" s="42"/>
      <c r="W1347" s="188"/>
      <c r="X1347" s="42"/>
      <c r="AD1347" s="11"/>
    </row>
    <row r="1348" spans="18:30">
      <c r="R1348" s="187"/>
      <c r="S1348" s="42"/>
      <c r="T1348" s="42"/>
      <c r="U1348" s="188"/>
      <c r="V1348" s="42"/>
      <c r="W1348" s="188"/>
      <c r="X1348" s="42"/>
      <c r="AD1348" s="11"/>
    </row>
    <row r="1349" spans="18:30">
      <c r="R1349" s="187"/>
      <c r="S1349" s="42"/>
      <c r="T1349" s="42"/>
      <c r="U1349" s="188"/>
      <c r="V1349" s="42"/>
      <c r="W1349" s="188"/>
      <c r="X1349" s="42"/>
      <c r="AD1349" s="11"/>
    </row>
    <row r="1350" spans="18:30">
      <c r="R1350" s="187"/>
      <c r="S1350" s="42"/>
      <c r="T1350" s="42"/>
      <c r="U1350" s="188"/>
      <c r="V1350" s="42"/>
      <c r="W1350" s="188"/>
      <c r="X1350" s="42"/>
      <c r="AD1350" s="11"/>
    </row>
    <row r="1351" spans="18:30">
      <c r="R1351" s="187"/>
      <c r="S1351" s="42"/>
      <c r="T1351" s="42"/>
      <c r="U1351" s="188"/>
      <c r="V1351" s="42"/>
      <c r="W1351" s="188"/>
      <c r="X1351" s="42"/>
      <c r="AD1351" s="11"/>
    </row>
    <row r="1352" spans="18:30">
      <c r="R1352" s="187"/>
      <c r="S1352" s="42"/>
      <c r="T1352" s="42"/>
      <c r="U1352" s="188"/>
      <c r="V1352" s="42"/>
      <c r="W1352" s="188"/>
      <c r="X1352" s="42"/>
      <c r="AD1352" s="11"/>
    </row>
    <row r="1353" spans="18:30">
      <c r="R1353" s="187"/>
      <c r="S1353" s="42"/>
      <c r="T1353" s="42"/>
      <c r="U1353" s="188"/>
      <c r="V1353" s="42"/>
      <c r="W1353" s="188"/>
      <c r="X1353" s="42"/>
      <c r="AD1353" s="11"/>
    </row>
    <row r="1354" spans="18:30">
      <c r="R1354" s="187"/>
      <c r="S1354" s="42"/>
      <c r="T1354" s="42"/>
      <c r="U1354" s="188"/>
      <c r="V1354" s="42"/>
      <c r="W1354" s="188"/>
      <c r="X1354" s="42"/>
      <c r="AD1354" s="11"/>
    </row>
    <row r="1355" spans="18:30">
      <c r="R1355" s="187"/>
      <c r="S1355" s="42"/>
      <c r="T1355" s="42"/>
      <c r="U1355" s="188"/>
      <c r="V1355" s="42"/>
      <c r="W1355" s="188"/>
      <c r="X1355" s="42"/>
      <c r="AD1355" s="11"/>
    </row>
    <row r="1356" spans="18:30">
      <c r="R1356" s="187"/>
      <c r="S1356" s="42"/>
      <c r="T1356" s="42"/>
      <c r="U1356" s="188"/>
      <c r="V1356" s="42"/>
      <c r="W1356" s="188"/>
      <c r="X1356" s="42"/>
      <c r="AD1356" s="11"/>
    </row>
    <row r="1357" spans="18:30">
      <c r="R1357" s="187"/>
      <c r="S1357" s="42"/>
      <c r="T1357" s="42"/>
      <c r="U1357" s="188"/>
      <c r="V1357" s="42"/>
      <c r="W1357" s="188"/>
      <c r="X1357" s="42"/>
      <c r="AD1357" s="11"/>
    </row>
    <row r="1358" spans="18:30">
      <c r="R1358" s="187"/>
      <c r="S1358" s="42"/>
      <c r="T1358" s="42"/>
      <c r="U1358" s="188"/>
      <c r="V1358" s="42"/>
      <c r="W1358" s="188"/>
      <c r="X1358" s="42"/>
      <c r="AD1358" s="11"/>
    </row>
    <row r="1359" spans="18:30">
      <c r="R1359" s="187"/>
      <c r="S1359" s="42"/>
      <c r="T1359" s="42"/>
      <c r="U1359" s="188"/>
      <c r="V1359" s="42"/>
      <c r="W1359" s="188"/>
      <c r="X1359" s="42"/>
      <c r="AD1359" s="11"/>
    </row>
    <row r="1360" spans="18:30">
      <c r="R1360" s="187"/>
      <c r="S1360" s="42"/>
      <c r="T1360" s="42"/>
      <c r="U1360" s="188"/>
      <c r="V1360" s="42"/>
      <c r="W1360" s="188"/>
      <c r="X1360" s="42"/>
      <c r="AD1360" s="11"/>
    </row>
    <row r="1361" spans="18:30">
      <c r="R1361" s="187"/>
      <c r="S1361" s="42"/>
      <c r="T1361" s="42"/>
      <c r="U1361" s="188"/>
      <c r="V1361" s="42"/>
      <c r="W1361" s="188"/>
      <c r="X1361" s="42"/>
      <c r="AD1361" s="11"/>
    </row>
    <row r="1362" spans="18:30">
      <c r="R1362" s="187"/>
      <c r="S1362" s="42"/>
      <c r="T1362" s="42"/>
      <c r="U1362" s="188"/>
      <c r="V1362" s="42"/>
      <c r="W1362" s="188"/>
      <c r="X1362" s="42"/>
      <c r="AD1362" s="11"/>
    </row>
    <row r="1363" spans="18:30">
      <c r="R1363" s="187"/>
      <c r="S1363" s="42"/>
      <c r="T1363" s="42"/>
      <c r="U1363" s="188"/>
      <c r="V1363" s="42"/>
      <c r="W1363" s="188"/>
      <c r="X1363" s="42"/>
      <c r="AD1363" s="11"/>
    </row>
    <row r="1364" spans="18:30">
      <c r="R1364" s="187"/>
      <c r="S1364" s="42"/>
      <c r="T1364" s="42"/>
      <c r="U1364" s="188"/>
      <c r="V1364" s="42"/>
      <c r="W1364" s="188"/>
      <c r="X1364" s="42"/>
      <c r="AD1364" s="11"/>
    </row>
    <row r="1365" spans="18:30">
      <c r="R1365" s="187"/>
      <c r="S1365" s="42"/>
      <c r="T1365" s="42"/>
      <c r="U1365" s="188"/>
      <c r="V1365" s="42"/>
      <c r="W1365" s="188"/>
      <c r="X1365" s="42"/>
      <c r="AD1365" s="11"/>
    </row>
    <row r="1366" spans="18:30">
      <c r="R1366" s="187"/>
      <c r="S1366" s="42"/>
      <c r="T1366" s="42"/>
      <c r="U1366" s="188"/>
      <c r="V1366" s="42"/>
      <c r="W1366" s="188"/>
      <c r="X1366" s="42"/>
      <c r="AD1366" s="11"/>
    </row>
    <row r="1367" spans="18:30">
      <c r="R1367" s="187"/>
      <c r="S1367" s="42"/>
      <c r="T1367" s="42"/>
      <c r="U1367" s="188"/>
      <c r="V1367" s="42"/>
      <c r="W1367" s="188"/>
      <c r="X1367" s="42"/>
      <c r="AD1367" s="11"/>
    </row>
    <row r="1368" spans="18:30">
      <c r="R1368" s="187"/>
      <c r="S1368" s="42"/>
      <c r="T1368" s="42"/>
      <c r="U1368" s="188"/>
      <c r="V1368" s="42"/>
      <c r="W1368" s="188"/>
      <c r="X1368" s="42"/>
      <c r="AD1368" s="11"/>
    </row>
    <row r="1369" spans="18:30">
      <c r="R1369" s="187"/>
      <c r="S1369" s="42"/>
      <c r="T1369" s="42"/>
      <c r="U1369" s="188"/>
      <c r="V1369" s="42"/>
      <c r="W1369" s="188"/>
      <c r="X1369" s="42"/>
      <c r="AD1369" s="11"/>
    </row>
    <row r="1370" spans="18:30">
      <c r="R1370" s="187"/>
      <c r="S1370" s="42"/>
      <c r="T1370" s="42"/>
      <c r="U1370" s="188"/>
      <c r="V1370" s="42"/>
      <c r="W1370" s="188"/>
      <c r="X1370" s="42"/>
      <c r="AD1370" s="11"/>
    </row>
    <row r="1371" spans="18:30">
      <c r="R1371" s="187"/>
      <c r="S1371" s="42"/>
      <c r="T1371" s="42"/>
      <c r="U1371" s="188"/>
      <c r="V1371" s="42"/>
      <c r="W1371" s="188"/>
      <c r="X1371" s="42"/>
      <c r="AD1371" s="11"/>
    </row>
    <row r="1372" spans="18:30">
      <c r="R1372" s="187"/>
      <c r="S1372" s="42"/>
      <c r="T1372" s="42"/>
      <c r="U1372" s="188"/>
      <c r="V1372" s="42"/>
      <c r="W1372" s="188"/>
      <c r="X1372" s="42"/>
      <c r="AD1372" s="11"/>
    </row>
    <row r="1373" spans="18:30">
      <c r="R1373" s="187"/>
      <c r="S1373" s="42"/>
      <c r="T1373" s="42"/>
      <c r="U1373" s="188"/>
      <c r="V1373" s="42"/>
      <c r="W1373" s="188"/>
      <c r="X1373" s="42"/>
      <c r="AD1373" s="11"/>
    </row>
    <row r="1374" spans="18:30">
      <c r="R1374" s="187"/>
      <c r="S1374" s="42"/>
      <c r="T1374" s="42"/>
      <c r="U1374" s="188"/>
      <c r="V1374" s="42"/>
      <c r="W1374" s="188"/>
      <c r="X1374" s="42"/>
      <c r="AD1374" s="11"/>
    </row>
    <row r="1375" spans="18:30">
      <c r="R1375" s="187"/>
      <c r="S1375" s="42"/>
      <c r="T1375" s="42"/>
      <c r="U1375" s="188"/>
      <c r="V1375" s="42"/>
      <c r="W1375" s="188"/>
      <c r="X1375" s="42"/>
      <c r="AD1375" s="11"/>
    </row>
    <row r="1376" spans="18:30">
      <c r="R1376" s="187"/>
      <c r="S1376" s="42"/>
      <c r="T1376" s="42"/>
      <c r="U1376" s="188"/>
      <c r="V1376" s="42"/>
      <c r="W1376" s="188"/>
      <c r="X1376" s="42"/>
      <c r="AD1376" s="11"/>
    </row>
    <row r="1377" spans="18:30">
      <c r="R1377" s="187"/>
      <c r="S1377" s="42"/>
      <c r="T1377" s="42"/>
      <c r="U1377" s="188"/>
      <c r="V1377" s="42"/>
      <c r="W1377" s="188"/>
      <c r="X1377" s="42"/>
      <c r="AD1377" s="11"/>
    </row>
    <row r="1378" spans="18:30">
      <c r="R1378" s="187"/>
      <c r="S1378" s="42"/>
      <c r="T1378" s="42"/>
      <c r="U1378" s="188"/>
      <c r="V1378" s="42"/>
      <c r="W1378" s="188"/>
      <c r="X1378" s="42"/>
      <c r="AD1378" s="11"/>
    </row>
    <row r="1379" spans="18:30">
      <c r="R1379" s="187"/>
      <c r="S1379" s="42"/>
      <c r="T1379" s="42"/>
      <c r="U1379" s="188"/>
      <c r="V1379" s="42"/>
      <c r="W1379" s="188"/>
      <c r="X1379" s="42"/>
      <c r="AD1379" s="11"/>
    </row>
    <row r="1380" spans="18:30">
      <c r="R1380" s="187"/>
      <c r="S1380" s="42"/>
      <c r="T1380" s="42"/>
      <c r="U1380" s="188"/>
      <c r="V1380" s="42"/>
      <c r="W1380" s="188"/>
      <c r="X1380" s="42"/>
      <c r="AD1380" s="11"/>
    </row>
    <row r="1381" spans="18:30">
      <c r="R1381" s="187"/>
      <c r="S1381" s="42"/>
      <c r="T1381" s="42"/>
      <c r="U1381" s="188"/>
      <c r="V1381" s="42"/>
      <c r="W1381" s="188"/>
      <c r="X1381" s="42"/>
      <c r="AD1381" s="11"/>
    </row>
    <row r="1382" spans="18:30">
      <c r="R1382" s="187"/>
      <c r="S1382" s="42"/>
      <c r="T1382" s="42"/>
      <c r="U1382" s="188"/>
      <c r="V1382" s="42"/>
      <c r="W1382" s="188"/>
      <c r="X1382" s="42"/>
      <c r="AD1382" s="11"/>
    </row>
    <row r="1383" spans="18:30">
      <c r="R1383" s="187"/>
      <c r="S1383" s="42"/>
      <c r="T1383" s="42"/>
      <c r="U1383" s="188"/>
      <c r="V1383" s="42"/>
      <c r="W1383" s="188"/>
      <c r="X1383" s="42"/>
      <c r="AD1383" s="11"/>
    </row>
    <row r="1384" spans="18:30">
      <c r="R1384" s="187"/>
      <c r="S1384" s="42"/>
      <c r="T1384" s="42"/>
      <c r="U1384" s="188"/>
      <c r="V1384" s="42"/>
      <c r="W1384" s="188"/>
      <c r="X1384" s="42"/>
      <c r="AD1384" s="11"/>
    </row>
    <row r="1385" spans="18:30">
      <c r="R1385" s="187"/>
      <c r="S1385" s="42"/>
      <c r="T1385" s="42"/>
      <c r="U1385" s="188"/>
      <c r="V1385" s="42"/>
      <c r="W1385" s="188"/>
      <c r="X1385" s="42"/>
      <c r="AD1385" s="11"/>
    </row>
    <row r="1386" spans="18:30">
      <c r="R1386" s="187"/>
      <c r="S1386" s="42"/>
      <c r="T1386" s="42"/>
      <c r="U1386" s="188"/>
      <c r="V1386" s="42"/>
      <c r="W1386" s="188"/>
      <c r="X1386" s="42"/>
      <c r="AD1386" s="11"/>
    </row>
    <row r="1387" spans="18:30">
      <c r="R1387" s="187"/>
      <c r="S1387" s="42"/>
      <c r="T1387" s="42"/>
      <c r="U1387" s="188"/>
      <c r="V1387" s="42"/>
      <c r="W1387" s="188"/>
      <c r="X1387" s="42"/>
      <c r="AD1387" s="11"/>
    </row>
    <row r="1388" spans="18:30">
      <c r="R1388" s="187"/>
      <c r="S1388" s="42"/>
      <c r="T1388" s="42"/>
      <c r="U1388" s="188"/>
      <c r="V1388" s="42"/>
      <c r="W1388" s="188"/>
      <c r="X1388" s="42"/>
      <c r="AD1388" s="11"/>
    </row>
    <row r="1389" spans="18:30">
      <c r="R1389" s="187"/>
      <c r="S1389" s="42"/>
      <c r="T1389" s="42"/>
      <c r="U1389" s="188"/>
      <c r="V1389" s="42"/>
      <c r="W1389" s="188"/>
      <c r="X1389" s="42"/>
      <c r="AD1389" s="11"/>
    </row>
    <row r="1390" spans="18:30">
      <c r="R1390" s="187"/>
      <c r="S1390" s="42"/>
      <c r="T1390" s="42"/>
      <c r="U1390" s="188"/>
      <c r="V1390" s="42"/>
      <c r="W1390" s="188"/>
      <c r="X1390" s="42"/>
      <c r="AD1390" s="11"/>
    </row>
    <row r="1391" spans="18:30">
      <c r="R1391" s="187"/>
      <c r="S1391" s="42"/>
      <c r="T1391" s="42"/>
      <c r="U1391" s="188"/>
      <c r="V1391" s="42"/>
      <c r="W1391" s="188"/>
      <c r="X1391" s="42"/>
      <c r="AD1391" s="11"/>
    </row>
    <row r="1392" spans="18:30">
      <c r="R1392" s="187"/>
      <c r="S1392" s="42"/>
      <c r="T1392" s="42"/>
      <c r="U1392" s="188"/>
      <c r="V1392" s="42"/>
      <c r="W1392" s="188"/>
      <c r="X1392" s="42"/>
      <c r="AD1392" s="11"/>
    </row>
    <row r="1393" spans="18:30">
      <c r="R1393" s="187"/>
      <c r="S1393" s="42"/>
      <c r="T1393" s="42"/>
      <c r="U1393" s="188"/>
      <c r="V1393" s="42"/>
      <c r="W1393" s="188"/>
      <c r="X1393" s="42"/>
      <c r="AD1393" s="11"/>
    </row>
    <row r="1394" spans="18:30">
      <c r="R1394" s="187"/>
      <c r="S1394" s="42"/>
      <c r="T1394" s="42"/>
      <c r="U1394" s="188"/>
      <c r="V1394" s="42"/>
      <c r="W1394" s="188"/>
      <c r="X1394" s="42"/>
      <c r="AD1394" s="11"/>
    </row>
    <row r="1395" spans="18:30">
      <c r="R1395" s="187"/>
      <c r="S1395" s="42"/>
      <c r="T1395" s="42"/>
      <c r="U1395" s="188"/>
      <c r="V1395" s="42"/>
      <c r="W1395" s="188"/>
      <c r="X1395" s="42"/>
      <c r="AD1395" s="11"/>
    </row>
    <row r="1396" spans="18:30">
      <c r="R1396" s="187"/>
      <c r="S1396" s="42"/>
      <c r="T1396" s="42"/>
      <c r="U1396" s="188"/>
      <c r="V1396" s="42"/>
      <c r="W1396" s="188"/>
      <c r="X1396" s="42"/>
      <c r="AD1396" s="11"/>
    </row>
    <row r="1397" spans="18:30">
      <c r="R1397" s="187"/>
      <c r="S1397" s="42"/>
      <c r="T1397" s="42"/>
      <c r="U1397" s="188"/>
      <c r="V1397" s="42"/>
      <c r="W1397" s="188"/>
      <c r="X1397" s="42"/>
      <c r="AD1397" s="11"/>
    </row>
    <row r="1398" spans="18:30">
      <c r="R1398" s="187"/>
      <c r="S1398" s="42"/>
      <c r="T1398" s="42"/>
      <c r="U1398" s="188"/>
      <c r="V1398" s="42"/>
      <c r="W1398" s="188"/>
      <c r="X1398" s="42"/>
      <c r="AD1398" s="11"/>
    </row>
    <row r="1399" spans="18:30">
      <c r="R1399" s="187"/>
      <c r="S1399" s="42"/>
      <c r="T1399" s="42"/>
      <c r="U1399" s="188"/>
      <c r="V1399" s="42"/>
      <c r="W1399" s="188"/>
      <c r="X1399" s="42"/>
      <c r="AD1399" s="11"/>
    </row>
    <row r="1400" spans="18:30">
      <c r="R1400" s="187"/>
      <c r="S1400" s="42"/>
      <c r="T1400" s="42"/>
      <c r="U1400" s="188"/>
      <c r="V1400" s="42"/>
      <c r="W1400" s="188"/>
      <c r="X1400" s="42"/>
      <c r="AD1400" s="11"/>
    </row>
    <row r="1401" spans="18:30">
      <c r="R1401" s="187"/>
      <c r="S1401" s="42"/>
      <c r="T1401" s="42"/>
      <c r="U1401" s="188"/>
      <c r="V1401" s="42"/>
      <c r="W1401" s="188"/>
      <c r="X1401" s="42"/>
      <c r="AD1401" s="11"/>
    </row>
    <row r="1402" spans="18:30">
      <c r="R1402" s="187"/>
      <c r="S1402" s="42"/>
      <c r="T1402" s="42"/>
      <c r="U1402" s="188"/>
      <c r="V1402" s="42"/>
      <c r="W1402" s="188"/>
      <c r="X1402" s="42"/>
      <c r="AD1402" s="11"/>
    </row>
    <row r="1403" spans="18:30">
      <c r="R1403" s="187"/>
      <c r="S1403" s="42"/>
      <c r="T1403" s="42"/>
      <c r="U1403" s="188"/>
      <c r="V1403" s="42"/>
      <c r="W1403" s="188"/>
      <c r="X1403" s="42"/>
      <c r="AD1403" s="11"/>
    </row>
    <row r="1404" spans="18:30">
      <c r="R1404" s="187"/>
      <c r="S1404" s="42"/>
      <c r="T1404" s="42"/>
      <c r="U1404" s="188"/>
      <c r="V1404" s="42"/>
      <c r="W1404" s="188"/>
      <c r="X1404" s="42"/>
      <c r="AD1404" s="11"/>
    </row>
    <row r="1405" spans="18:30">
      <c r="R1405" s="187"/>
      <c r="S1405" s="42"/>
      <c r="T1405" s="42"/>
      <c r="U1405" s="188"/>
      <c r="V1405" s="42"/>
      <c r="W1405" s="188"/>
      <c r="X1405" s="42"/>
      <c r="AD1405" s="11"/>
    </row>
    <row r="1406" spans="18:30">
      <c r="R1406" s="187"/>
      <c r="S1406" s="42"/>
      <c r="T1406" s="42"/>
      <c r="U1406" s="188"/>
      <c r="V1406" s="42"/>
      <c r="W1406" s="188"/>
      <c r="X1406" s="42"/>
      <c r="AD1406" s="11"/>
    </row>
    <row r="1407" spans="18:30">
      <c r="R1407" s="187"/>
      <c r="S1407" s="42"/>
      <c r="T1407" s="42"/>
      <c r="U1407" s="188"/>
      <c r="V1407" s="42"/>
      <c r="W1407" s="188"/>
      <c r="X1407" s="42"/>
      <c r="AD1407" s="11"/>
    </row>
    <row r="1408" spans="18:30">
      <c r="R1408" s="187"/>
      <c r="S1408" s="42"/>
      <c r="T1408" s="42"/>
      <c r="U1408" s="188"/>
      <c r="V1408" s="42"/>
      <c r="W1408" s="188"/>
      <c r="X1408" s="42"/>
      <c r="AD1408" s="11"/>
    </row>
    <row r="1409" spans="18:30">
      <c r="R1409" s="187"/>
      <c r="S1409" s="42"/>
      <c r="T1409" s="42"/>
      <c r="U1409" s="188"/>
      <c r="V1409" s="42"/>
      <c r="W1409" s="188"/>
      <c r="X1409" s="42"/>
      <c r="AD1409" s="11"/>
    </row>
    <row r="1410" spans="18:30">
      <c r="R1410" s="187"/>
      <c r="S1410" s="42"/>
      <c r="T1410" s="42"/>
      <c r="U1410" s="188"/>
      <c r="V1410" s="42"/>
      <c r="W1410" s="188"/>
      <c r="X1410" s="42"/>
      <c r="AD1410" s="11"/>
    </row>
    <row r="1411" spans="18:30">
      <c r="R1411" s="187"/>
      <c r="S1411" s="42"/>
      <c r="T1411" s="42"/>
      <c r="U1411" s="188"/>
      <c r="V1411" s="42"/>
      <c r="W1411" s="188"/>
      <c r="X1411" s="42"/>
      <c r="AD1411" s="11"/>
    </row>
    <row r="1412" spans="18:30">
      <c r="R1412" s="187"/>
      <c r="S1412" s="42"/>
      <c r="T1412" s="42"/>
      <c r="U1412" s="188"/>
      <c r="V1412" s="42"/>
      <c r="W1412" s="188"/>
      <c r="X1412" s="42"/>
      <c r="AD1412" s="11"/>
    </row>
    <row r="1413" spans="18:30">
      <c r="R1413" s="187"/>
      <c r="S1413" s="42"/>
      <c r="T1413" s="42"/>
      <c r="U1413" s="188"/>
      <c r="V1413" s="42"/>
      <c r="W1413" s="188"/>
      <c r="X1413" s="42"/>
      <c r="AD1413" s="11"/>
    </row>
    <row r="1414" spans="18:30">
      <c r="R1414" s="187"/>
      <c r="S1414" s="42"/>
      <c r="T1414" s="42"/>
      <c r="U1414" s="188"/>
      <c r="V1414" s="42"/>
      <c r="W1414" s="188"/>
      <c r="X1414" s="42"/>
      <c r="AD1414" s="11"/>
    </row>
    <row r="1415" spans="18:30">
      <c r="R1415" s="187"/>
      <c r="S1415" s="42"/>
      <c r="T1415" s="42"/>
      <c r="U1415" s="188"/>
      <c r="V1415" s="42"/>
      <c r="W1415" s="188"/>
      <c r="X1415" s="42"/>
      <c r="AD1415" s="11"/>
    </row>
    <row r="1416" spans="18:30">
      <c r="R1416" s="187"/>
      <c r="S1416" s="42"/>
      <c r="T1416" s="42"/>
      <c r="U1416" s="188"/>
      <c r="V1416" s="42"/>
      <c r="W1416" s="188"/>
      <c r="X1416" s="42"/>
      <c r="AD1416" s="11"/>
    </row>
    <row r="1417" spans="18:30">
      <c r="R1417" s="187"/>
      <c r="S1417" s="42"/>
      <c r="T1417" s="42"/>
      <c r="U1417" s="188"/>
      <c r="V1417" s="42"/>
      <c r="W1417" s="188"/>
      <c r="X1417" s="42"/>
      <c r="AD1417" s="11"/>
    </row>
    <row r="1418" spans="18:30">
      <c r="R1418" s="187"/>
      <c r="S1418" s="42"/>
      <c r="T1418" s="42"/>
      <c r="U1418" s="188"/>
      <c r="V1418" s="42"/>
      <c r="W1418" s="188"/>
      <c r="X1418" s="42"/>
      <c r="AD1418" s="11"/>
    </row>
    <row r="1419" spans="18:30">
      <c r="R1419" s="187"/>
      <c r="S1419" s="42"/>
      <c r="T1419" s="42"/>
      <c r="U1419" s="188"/>
      <c r="V1419" s="42"/>
      <c r="W1419" s="188"/>
      <c r="X1419" s="42"/>
      <c r="AD1419" s="11"/>
    </row>
    <row r="1420" spans="18:30">
      <c r="R1420" s="187"/>
      <c r="S1420" s="42"/>
      <c r="T1420" s="42"/>
      <c r="U1420" s="188"/>
      <c r="V1420" s="42"/>
      <c r="W1420" s="188"/>
      <c r="X1420" s="42"/>
      <c r="AD1420" s="11"/>
    </row>
    <row r="1421" spans="18:30">
      <c r="R1421" s="187"/>
      <c r="S1421" s="42"/>
      <c r="T1421" s="42"/>
      <c r="U1421" s="188"/>
      <c r="V1421" s="42"/>
      <c r="W1421" s="188"/>
      <c r="X1421" s="42"/>
      <c r="AD1421" s="11"/>
    </row>
    <row r="1422" spans="18:30">
      <c r="R1422" s="187"/>
      <c r="S1422" s="42"/>
      <c r="T1422" s="42"/>
      <c r="U1422" s="188"/>
      <c r="V1422" s="42"/>
      <c r="W1422" s="188"/>
      <c r="X1422" s="42"/>
      <c r="AD1422" s="11"/>
    </row>
    <row r="1423" spans="18:30">
      <c r="R1423" s="187"/>
      <c r="S1423" s="42"/>
      <c r="T1423" s="42"/>
      <c r="U1423" s="188"/>
      <c r="V1423" s="42"/>
      <c r="W1423" s="188"/>
      <c r="X1423" s="42"/>
      <c r="AD1423" s="11"/>
    </row>
    <row r="1424" spans="18:30">
      <c r="R1424" s="187"/>
      <c r="S1424" s="42"/>
      <c r="T1424" s="42"/>
      <c r="U1424" s="188"/>
      <c r="V1424" s="42"/>
      <c r="W1424" s="188"/>
      <c r="X1424" s="42"/>
      <c r="AD1424" s="11"/>
    </row>
    <row r="1425" spans="18:30">
      <c r="R1425" s="187"/>
      <c r="S1425" s="42"/>
      <c r="T1425" s="42"/>
      <c r="U1425" s="188"/>
      <c r="V1425" s="42"/>
      <c r="W1425" s="188"/>
      <c r="X1425" s="42"/>
      <c r="AD1425" s="11"/>
    </row>
    <row r="1426" spans="18:30">
      <c r="R1426" s="187"/>
      <c r="S1426" s="42"/>
      <c r="T1426" s="42"/>
      <c r="U1426" s="188"/>
      <c r="V1426" s="42"/>
      <c r="W1426" s="188"/>
      <c r="X1426" s="42"/>
      <c r="AD1426" s="11"/>
    </row>
    <row r="1427" spans="18:30">
      <c r="R1427" s="187"/>
      <c r="S1427" s="42"/>
      <c r="T1427" s="42"/>
      <c r="U1427" s="188"/>
      <c r="V1427" s="42"/>
      <c r="W1427" s="188"/>
      <c r="X1427" s="42"/>
      <c r="AD1427" s="11"/>
    </row>
    <row r="1428" spans="18:30">
      <c r="R1428" s="187"/>
      <c r="S1428" s="42"/>
      <c r="T1428" s="42"/>
      <c r="U1428" s="188"/>
      <c r="V1428" s="42"/>
      <c r="W1428" s="188"/>
      <c r="X1428" s="42"/>
      <c r="AD1428" s="11"/>
    </row>
    <row r="1429" spans="18:30">
      <c r="R1429" s="187"/>
      <c r="S1429" s="42"/>
      <c r="T1429" s="42"/>
      <c r="U1429" s="188"/>
      <c r="V1429" s="42"/>
      <c r="W1429" s="188"/>
      <c r="X1429" s="42"/>
      <c r="AD1429" s="11"/>
    </row>
    <row r="1430" spans="18:30">
      <c r="R1430" s="187"/>
      <c r="S1430" s="42"/>
      <c r="T1430" s="42"/>
      <c r="U1430" s="188"/>
      <c r="V1430" s="42"/>
      <c r="W1430" s="188"/>
      <c r="X1430" s="42"/>
      <c r="AD1430" s="11"/>
    </row>
    <row r="1431" spans="18:30">
      <c r="R1431" s="187"/>
      <c r="S1431" s="42"/>
      <c r="T1431" s="42"/>
      <c r="U1431" s="188"/>
      <c r="V1431" s="42"/>
      <c r="W1431" s="188"/>
      <c r="X1431" s="42"/>
      <c r="AD1431" s="11"/>
    </row>
    <row r="1432" spans="18:30">
      <c r="R1432" s="187"/>
      <c r="S1432" s="42"/>
      <c r="T1432" s="42"/>
      <c r="U1432" s="188"/>
      <c r="V1432" s="42"/>
      <c r="W1432" s="188"/>
      <c r="X1432" s="42"/>
      <c r="AD1432" s="11"/>
    </row>
    <row r="1433" spans="18:30">
      <c r="R1433" s="187"/>
      <c r="S1433" s="42"/>
      <c r="T1433" s="42"/>
      <c r="U1433" s="188"/>
      <c r="V1433" s="42"/>
      <c r="W1433" s="188"/>
      <c r="X1433" s="42"/>
      <c r="AD1433" s="11"/>
    </row>
    <row r="1434" spans="18:30">
      <c r="R1434" s="187"/>
      <c r="S1434" s="42"/>
      <c r="T1434" s="42"/>
      <c r="U1434" s="188"/>
      <c r="V1434" s="42"/>
      <c r="W1434" s="188"/>
      <c r="X1434" s="42"/>
      <c r="AD1434" s="11"/>
    </row>
    <row r="1435" spans="18:30">
      <c r="R1435" s="187"/>
      <c r="S1435" s="42"/>
      <c r="T1435" s="42"/>
      <c r="U1435" s="188"/>
      <c r="V1435" s="42"/>
      <c r="W1435" s="188"/>
      <c r="X1435" s="42"/>
      <c r="AD1435" s="11"/>
    </row>
    <row r="1436" spans="18:30">
      <c r="R1436" s="187"/>
      <c r="S1436" s="42"/>
      <c r="T1436" s="42"/>
      <c r="U1436" s="188"/>
      <c r="V1436" s="42"/>
      <c r="W1436" s="188"/>
      <c r="X1436" s="42"/>
      <c r="AD1436" s="11"/>
    </row>
    <row r="1437" spans="18:30">
      <c r="R1437" s="187"/>
      <c r="S1437" s="42"/>
      <c r="T1437" s="42"/>
      <c r="U1437" s="188"/>
      <c r="V1437" s="42"/>
      <c r="W1437" s="188"/>
      <c r="X1437" s="42"/>
      <c r="AD1437" s="11"/>
    </row>
    <row r="1438" spans="18:30">
      <c r="R1438" s="187"/>
      <c r="S1438" s="42"/>
      <c r="T1438" s="42"/>
      <c r="U1438" s="188"/>
      <c r="V1438" s="42"/>
      <c r="W1438" s="188"/>
      <c r="X1438" s="42"/>
      <c r="AD1438" s="11"/>
    </row>
    <row r="1439" spans="18:30">
      <c r="R1439" s="187"/>
      <c r="S1439" s="42"/>
      <c r="T1439" s="42"/>
      <c r="U1439" s="188"/>
      <c r="V1439" s="42"/>
      <c r="W1439" s="188"/>
      <c r="X1439" s="42"/>
      <c r="AD1439" s="11"/>
    </row>
    <row r="1440" spans="18:30">
      <c r="R1440" s="187"/>
      <c r="S1440" s="42"/>
      <c r="T1440" s="42"/>
      <c r="U1440" s="188"/>
      <c r="V1440" s="42"/>
      <c r="W1440" s="188"/>
      <c r="X1440" s="42"/>
      <c r="AD1440" s="11"/>
    </row>
    <row r="1441" spans="18:30">
      <c r="R1441" s="187"/>
      <c r="S1441" s="42"/>
      <c r="T1441" s="42"/>
      <c r="U1441" s="188"/>
      <c r="V1441" s="42"/>
      <c r="W1441" s="188"/>
      <c r="X1441" s="42"/>
      <c r="AD1441" s="11"/>
    </row>
    <row r="1442" spans="18:30">
      <c r="R1442" s="187"/>
      <c r="S1442" s="42"/>
      <c r="T1442" s="42"/>
      <c r="U1442" s="188"/>
      <c r="V1442" s="42"/>
      <c r="W1442" s="188"/>
      <c r="X1442" s="42"/>
      <c r="AD1442" s="11"/>
    </row>
    <row r="1443" spans="18:30">
      <c r="R1443" s="187"/>
      <c r="S1443" s="42"/>
      <c r="T1443" s="42"/>
      <c r="U1443" s="188"/>
      <c r="V1443" s="42"/>
      <c r="W1443" s="188"/>
      <c r="X1443" s="42"/>
      <c r="AD1443" s="11"/>
    </row>
    <row r="1444" spans="18:30">
      <c r="R1444" s="187"/>
      <c r="S1444" s="42"/>
      <c r="T1444" s="42"/>
      <c r="U1444" s="188"/>
      <c r="V1444" s="42"/>
      <c r="W1444" s="188"/>
      <c r="X1444" s="42"/>
      <c r="AD1444" s="11"/>
    </row>
    <row r="1445" spans="18:30">
      <c r="R1445" s="187"/>
      <c r="S1445" s="42"/>
      <c r="T1445" s="42"/>
      <c r="U1445" s="188"/>
      <c r="V1445" s="42"/>
      <c r="W1445" s="188"/>
      <c r="X1445" s="42"/>
      <c r="AD1445" s="11"/>
    </row>
    <row r="1446" spans="18:30">
      <c r="R1446" s="187"/>
      <c r="S1446" s="42"/>
      <c r="T1446" s="42"/>
      <c r="U1446" s="188"/>
      <c r="V1446" s="42"/>
      <c r="W1446" s="188"/>
      <c r="X1446" s="42"/>
      <c r="AD1446" s="11"/>
    </row>
    <row r="1447" spans="18:30">
      <c r="R1447" s="187"/>
      <c r="S1447" s="42"/>
      <c r="T1447" s="42"/>
      <c r="U1447" s="188"/>
      <c r="V1447" s="42"/>
      <c r="W1447" s="188"/>
      <c r="X1447" s="42"/>
      <c r="AD1447" s="11"/>
    </row>
    <row r="1448" spans="18:30">
      <c r="R1448" s="187"/>
      <c r="S1448" s="42"/>
      <c r="T1448" s="42"/>
      <c r="U1448" s="188"/>
      <c r="V1448" s="42"/>
      <c r="W1448" s="188"/>
      <c r="X1448" s="42"/>
      <c r="AD1448" s="11"/>
    </row>
    <row r="1449" spans="18:30">
      <c r="R1449" s="187"/>
      <c r="S1449" s="42"/>
      <c r="T1449" s="42"/>
      <c r="U1449" s="188"/>
      <c r="V1449" s="42"/>
      <c r="W1449" s="188"/>
      <c r="X1449" s="42"/>
      <c r="AD1449" s="11"/>
    </row>
    <row r="1450" spans="18:30">
      <c r="R1450" s="187"/>
      <c r="S1450" s="42"/>
      <c r="T1450" s="42"/>
      <c r="U1450" s="188"/>
      <c r="V1450" s="42"/>
      <c r="W1450" s="188"/>
      <c r="X1450" s="42"/>
      <c r="AD1450" s="11"/>
    </row>
    <row r="1451" spans="18:30">
      <c r="R1451" s="187"/>
      <c r="S1451" s="42"/>
      <c r="T1451" s="42"/>
      <c r="U1451" s="188"/>
      <c r="V1451" s="42"/>
      <c r="W1451" s="188"/>
      <c r="X1451" s="42"/>
      <c r="AD1451" s="11"/>
    </row>
    <row r="1452" spans="18:30">
      <c r="R1452" s="187"/>
      <c r="S1452" s="42"/>
      <c r="T1452" s="42"/>
      <c r="U1452" s="188"/>
      <c r="V1452" s="42"/>
      <c r="W1452" s="188"/>
      <c r="X1452" s="42"/>
      <c r="AD1452" s="11"/>
    </row>
    <row r="1453" spans="18:30">
      <c r="R1453" s="187"/>
      <c r="S1453" s="42"/>
      <c r="T1453" s="42"/>
      <c r="U1453" s="188"/>
      <c r="V1453" s="42"/>
      <c r="W1453" s="188"/>
      <c r="X1453" s="42"/>
      <c r="AD1453" s="11"/>
    </row>
    <row r="1454" spans="18:30">
      <c r="R1454" s="187"/>
      <c r="S1454" s="42"/>
      <c r="T1454" s="42"/>
      <c r="U1454" s="188"/>
      <c r="V1454" s="42"/>
      <c r="W1454" s="188"/>
      <c r="X1454" s="42"/>
      <c r="AD1454" s="11"/>
    </row>
    <row r="1455" spans="18:30">
      <c r="R1455" s="187"/>
      <c r="S1455" s="42"/>
      <c r="T1455" s="42"/>
      <c r="U1455" s="188"/>
      <c r="V1455" s="42"/>
      <c r="W1455" s="188"/>
      <c r="X1455" s="42"/>
      <c r="AD1455" s="11"/>
    </row>
    <row r="1456" spans="18:30">
      <c r="R1456" s="187"/>
      <c r="S1456" s="42"/>
      <c r="T1456" s="42"/>
      <c r="U1456" s="188"/>
      <c r="V1456" s="42"/>
      <c r="W1456" s="188"/>
      <c r="X1456" s="42"/>
      <c r="AD1456" s="11"/>
    </row>
    <row r="1457" spans="18:30">
      <c r="R1457" s="187"/>
      <c r="S1457" s="42"/>
      <c r="T1457" s="42"/>
      <c r="U1457" s="188"/>
      <c r="V1457" s="42"/>
      <c r="W1457" s="188"/>
      <c r="X1457" s="42"/>
      <c r="AD1457" s="11"/>
    </row>
    <row r="1458" spans="18:30">
      <c r="R1458" s="187"/>
      <c r="S1458" s="42"/>
      <c r="T1458" s="42"/>
      <c r="U1458" s="188"/>
      <c r="V1458" s="42"/>
      <c r="W1458" s="188"/>
      <c r="X1458" s="42"/>
      <c r="AD1458" s="10"/>
    </row>
    <row r="1459" spans="18:30">
      <c r="R1459" s="187"/>
      <c r="S1459" s="42"/>
      <c r="T1459" s="42"/>
      <c r="U1459" s="188"/>
      <c r="V1459" s="42"/>
      <c r="W1459" s="188"/>
      <c r="X1459" s="42"/>
      <c r="AD1459" s="10"/>
    </row>
    <row r="1460" spans="18:30">
      <c r="R1460" s="187"/>
      <c r="S1460" s="42"/>
      <c r="T1460" s="42"/>
      <c r="U1460" s="188"/>
      <c r="V1460" s="42"/>
      <c r="W1460" s="188"/>
      <c r="X1460" s="42"/>
      <c r="AD1460" s="10"/>
    </row>
    <row r="1461" spans="18:30">
      <c r="R1461" s="187"/>
      <c r="S1461" s="42"/>
      <c r="T1461" s="42"/>
      <c r="U1461" s="188"/>
      <c r="V1461" s="42"/>
      <c r="W1461" s="188"/>
      <c r="X1461" s="42"/>
      <c r="AD1461" s="10"/>
    </row>
    <row r="1462" spans="18:30">
      <c r="R1462" s="187"/>
      <c r="S1462" s="42"/>
      <c r="T1462" s="42"/>
      <c r="U1462" s="188"/>
      <c r="V1462" s="42"/>
      <c r="W1462" s="188"/>
      <c r="X1462" s="42"/>
      <c r="AD1462" s="10"/>
    </row>
    <row r="1463" spans="18:30">
      <c r="R1463" s="187"/>
      <c r="S1463" s="42"/>
      <c r="T1463" s="42"/>
      <c r="U1463" s="188"/>
      <c r="V1463" s="42"/>
      <c r="W1463" s="188"/>
      <c r="X1463" s="42"/>
      <c r="AD1463" s="10"/>
    </row>
    <row r="1464" spans="18:30">
      <c r="R1464" s="187"/>
      <c r="S1464" s="42"/>
      <c r="T1464" s="42"/>
      <c r="U1464" s="188"/>
      <c r="V1464" s="42"/>
      <c r="W1464" s="188"/>
      <c r="X1464" s="42"/>
      <c r="AD1464" s="10"/>
    </row>
    <row r="1465" spans="18:30">
      <c r="R1465" s="187"/>
      <c r="S1465" s="42"/>
      <c r="T1465" s="42"/>
      <c r="U1465" s="188"/>
      <c r="V1465" s="42"/>
      <c r="W1465" s="188"/>
      <c r="X1465" s="42"/>
      <c r="AD1465" s="10"/>
    </row>
    <row r="1466" spans="18:30">
      <c r="R1466" s="187"/>
      <c r="S1466" s="42"/>
      <c r="T1466" s="42"/>
      <c r="U1466" s="188"/>
      <c r="V1466" s="42"/>
      <c r="W1466" s="188"/>
      <c r="X1466" s="42"/>
      <c r="AD1466" s="10"/>
    </row>
    <row r="1467" spans="18:30">
      <c r="R1467" s="187"/>
      <c r="S1467" s="42"/>
      <c r="T1467" s="42"/>
      <c r="U1467" s="188"/>
      <c r="V1467" s="42"/>
      <c r="W1467" s="188"/>
      <c r="X1467" s="42"/>
      <c r="AD1467" s="10"/>
    </row>
    <row r="1468" spans="18:30">
      <c r="R1468" s="187"/>
      <c r="S1468" s="42"/>
      <c r="T1468" s="42"/>
      <c r="U1468" s="188"/>
      <c r="V1468" s="42"/>
      <c r="W1468" s="188"/>
      <c r="X1468" s="42"/>
      <c r="AD1468" s="10"/>
    </row>
    <row r="1469" spans="18:30">
      <c r="R1469" s="187"/>
      <c r="S1469" s="42"/>
      <c r="T1469" s="42"/>
      <c r="U1469" s="188"/>
      <c r="V1469" s="42"/>
      <c r="W1469" s="188"/>
      <c r="X1469" s="42"/>
      <c r="AD1469" s="10"/>
    </row>
    <row r="1470" spans="18:30">
      <c r="R1470" s="187"/>
      <c r="S1470" s="42"/>
      <c r="T1470" s="42"/>
      <c r="U1470" s="188"/>
      <c r="V1470" s="42"/>
      <c r="W1470" s="188"/>
      <c r="X1470" s="42"/>
      <c r="AD1470" s="10"/>
    </row>
    <row r="1471" spans="18:30">
      <c r="R1471" s="187"/>
      <c r="S1471" s="42"/>
      <c r="T1471" s="42"/>
      <c r="U1471" s="188"/>
      <c r="V1471" s="42"/>
      <c r="W1471" s="188"/>
      <c r="X1471" s="42"/>
      <c r="AD1471" s="10"/>
    </row>
    <row r="1472" spans="18:30">
      <c r="R1472" s="187"/>
      <c r="S1472" s="42"/>
      <c r="T1472" s="42"/>
      <c r="U1472" s="188"/>
      <c r="V1472" s="42"/>
      <c r="W1472" s="188"/>
      <c r="X1472" s="42"/>
      <c r="AD1472" s="10"/>
    </row>
    <row r="1473" spans="18:30">
      <c r="R1473" s="187"/>
      <c r="S1473" s="42"/>
      <c r="T1473" s="42"/>
      <c r="U1473" s="188"/>
      <c r="V1473" s="42"/>
      <c r="W1473" s="188"/>
      <c r="X1473" s="42"/>
      <c r="AD1473" s="10"/>
    </row>
    <row r="1474" spans="18:30">
      <c r="R1474" s="187"/>
      <c r="S1474" s="42"/>
      <c r="T1474" s="42"/>
      <c r="U1474" s="188"/>
      <c r="V1474" s="42"/>
      <c r="W1474" s="188"/>
      <c r="X1474" s="42"/>
      <c r="AD1474" s="10"/>
    </row>
    <row r="1475" spans="18:30">
      <c r="R1475" s="187"/>
      <c r="S1475" s="42"/>
      <c r="T1475" s="42"/>
      <c r="U1475" s="188"/>
      <c r="V1475" s="42"/>
      <c r="W1475" s="188"/>
      <c r="X1475" s="42"/>
      <c r="AD1475" s="10"/>
    </row>
    <row r="1476" spans="18:30">
      <c r="R1476" s="187"/>
      <c r="S1476" s="42"/>
      <c r="T1476" s="42"/>
      <c r="U1476" s="188"/>
      <c r="V1476" s="42"/>
      <c r="W1476" s="188"/>
      <c r="X1476" s="42"/>
      <c r="AD1476" s="10"/>
    </row>
    <row r="1477" spans="18:30">
      <c r="R1477" s="187"/>
      <c r="S1477" s="42"/>
      <c r="T1477" s="42"/>
      <c r="U1477" s="188"/>
      <c r="V1477" s="42"/>
      <c r="W1477" s="188"/>
      <c r="X1477" s="42"/>
      <c r="AD1477" s="10"/>
    </row>
    <row r="1478" spans="18:30">
      <c r="R1478" s="187"/>
      <c r="S1478" s="42"/>
      <c r="T1478" s="42"/>
      <c r="U1478" s="188"/>
      <c r="V1478" s="42"/>
      <c r="W1478" s="188"/>
      <c r="X1478" s="42"/>
      <c r="AD1478" s="10"/>
    </row>
    <row r="1479" spans="18:30">
      <c r="R1479" s="187"/>
      <c r="S1479" s="42"/>
      <c r="T1479" s="42"/>
      <c r="U1479" s="188"/>
      <c r="V1479" s="42"/>
      <c r="W1479" s="188"/>
      <c r="X1479" s="42"/>
      <c r="AD1479" s="10"/>
    </row>
    <row r="1480" spans="18:30">
      <c r="R1480" s="187"/>
      <c r="S1480" s="42"/>
      <c r="T1480" s="42"/>
      <c r="U1480" s="188"/>
      <c r="V1480" s="42"/>
      <c r="W1480" s="188"/>
      <c r="X1480" s="42"/>
      <c r="AD1480" s="10"/>
    </row>
    <row r="1481" spans="18:30">
      <c r="R1481" s="187"/>
      <c r="S1481" s="42"/>
      <c r="T1481" s="42"/>
      <c r="U1481" s="188"/>
      <c r="V1481" s="42"/>
      <c r="W1481" s="188"/>
      <c r="X1481" s="42"/>
      <c r="AD1481" s="10"/>
    </row>
    <row r="1482" spans="18:30">
      <c r="R1482" s="187"/>
      <c r="S1482" s="42"/>
      <c r="T1482" s="42"/>
      <c r="U1482" s="188"/>
      <c r="V1482" s="42"/>
      <c r="W1482" s="188"/>
      <c r="X1482" s="42"/>
      <c r="AD1482" s="10"/>
    </row>
    <row r="1483" spans="18:30">
      <c r="R1483" s="187"/>
      <c r="S1483" s="42"/>
      <c r="T1483" s="42"/>
      <c r="U1483" s="188"/>
      <c r="V1483" s="42"/>
      <c r="W1483" s="188"/>
      <c r="X1483" s="42"/>
      <c r="AD1483" s="10"/>
    </row>
    <row r="1484" spans="18:30">
      <c r="R1484" s="187"/>
      <c r="S1484" s="42"/>
      <c r="T1484" s="42"/>
      <c r="U1484" s="188"/>
      <c r="V1484" s="42"/>
      <c r="W1484" s="188"/>
      <c r="X1484" s="42"/>
      <c r="AD1484" s="10"/>
    </row>
    <row r="1485" spans="18:30">
      <c r="R1485" s="187"/>
      <c r="S1485" s="42"/>
      <c r="T1485" s="42"/>
      <c r="U1485" s="188"/>
      <c r="V1485" s="42"/>
      <c r="W1485" s="188"/>
      <c r="X1485" s="42"/>
      <c r="AD1485" s="10"/>
    </row>
    <row r="1486" spans="18:30">
      <c r="R1486" s="187"/>
      <c r="S1486" s="42"/>
      <c r="T1486" s="42"/>
      <c r="U1486" s="188"/>
      <c r="V1486" s="42"/>
      <c r="W1486" s="188"/>
      <c r="X1486" s="42"/>
      <c r="AD1486" s="10"/>
    </row>
    <row r="1487" spans="18:30">
      <c r="R1487" s="187"/>
      <c r="S1487" s="42"/>
      <c r="T1487" s="42"/>
      <c r="U1487" s="188"/>
      <c r="V1487" s="42"/>
      <c r="W1487" s="188"/>
      <c r="X1487" s="42"/>
      <c r="AD1487" s="10"/>
    </row>
    <row r="1488" spans="18:30">
      <c r="R1488" s="187"/>
      <c r="S1488" s="42"/>
      <c r="T1488" s="42"/>
      <c r="U1488" s="188"/>
      <c r="V1488" s="42"/>
      <c r="W1488" s="188"/>
      <c r="X1488" s="42"/>
      <c r="AD1488" s="10"/>
    </row>
    <row r="1489" spans="18:30">
      <c r="R1489" s="187"/>
      <c r="S1489" s="42"/>
      <c r="T1489" s="42"/>
      <c r="U1489" s="188"/>
      <c r="V1489" s="42"/>
      <c r="W1489" s="188"/>
      <c r="X1489" s="42"/>
      <c r="AD1489" s="10"/>
    </row>
    <row r="1490" spans="18:30">
      <c r="R1490" s="187"/>
      <c r="S1490" s="42"/>
      <c r="T1490" s="42"/>
      <c r="U1490" s="188"/>
      <c r="V1490" s="42"/>
      <c r="W1490" s="188"/>
      <c r="X1490" s="42"/>
      <c r="AD1490" s="10"/>
    </row>
    <row r="1491" spans="18:30">
      <c r="R1491" s="187"/>
      <c r="S1491" s="42"/>
      <c r="T1491" s="42"/>
      <c r="U1491" s="188"/>
      <c r="V1491" s="42"/>
      <c r="W1491" s="188"/>
      <c r="X1491" s="42"/>
      <c r="AD1491" s="10"/>
    </row>
    <row r="1492" spans="18:30">
      <c r="R1492" s="187"/>
      <c r="S1492" s="42"/>
      <c r="T1492" s="42"/>
      <c r="U1492" s="188"/>
      <c r="V1492" s="42"/>
      <c r="W1492" s="188"/>
      <c r="X1492" s="42"/>
      <c r="AD1492" s="10"/>
    </row>
    <row r="1493" spans="18:30">
      <c r="R1493" s="187"/>
      <c r="S1493" s="42"/>
      <c r="T1493" s="42"/>
      <c r="U1493" s="188"/>
      <c r="V1493" s="42"/>
      <c r="W1493" s="188"/>
      <c r="X1493" s="42"/>
      <c r="AD1493" s="10"/>
    </row>
    <row r="1494" spans="18:30">
      <c r="R1494" s="187"/>
      <c r="S1494" s="42"/>
      <c r="T1494" s="42"/>
      <c r="U1494" s="188"/>
      <c r="V1494" s="42"/>
      <c r="W1494" s="188"/>
      <c r="X1494" s="42"/>
      <c r="AD1494" s="10"/>
    </row>
    <row r="1495" spans="18:30">
      <c r="R1495" s="187"/>
      <c r="S1495" s="42"/>
      <c r="T1495" s="42"/>
      <c r="U1495" s="188"/>
      <c r="V1495" s="42"/>
      <c r="W1495" s="188"/>
      <c r="X1495" s="42"/>
      <c r="AD1495" s="10"/>
    </row>
    <row r="1496" spans="18:30">
      <c r="R1496" s="187"/>
      <c r="S1496" s="42"/>
      <c r="T1496" s="42"/>
      <c r="U1496" s="188"/>
      <c r="V1496" s="42"/>
      <c r="W1496" s="188"/>
      <c r="X1496" s="42"/>
      <c r="AD1496" s="10"/>
    </row>
    <row r="1497" spans="18:30">
      <c r="R1497" s="187"/>
      <c r="S1497" s="42"/>
      <c r="T1497" s="42"/>
      <c r="U1497" s="188"/>
      <c r="V1497" s="42"/>
      <c r="W1497" s="188"/>
      <c r="X1497" s="42"/>
      <c r="AD1497" s="10"/>
    </row>
    <row r="1498" spans="18:30">
      <c r="R1498" s="187"/>
      <c r="S1498" s="42"/>
      <c r="T1498" s="42"/>
      <c r="U1498" s="188"/>
      <c r="V1498" s="42"/>
      <c r="W1498" s="188"/>
      <c r="X1498" s="42"/>
      <c r="AD1498" s="10"/>
    </row>
    <row r="1499" spans="18:30">
      <c r="R1499" s="187"/>
      <c r="S1499" s="42"/>
      <c r="T1499" s="42"/>
      <c r="U1499" s="188"/>
      <c r="V1499" s="42"/>
      <c r="W1499" s="188"/>
      <c r="X1499" s="42"/>
      <c r="AD1499" s="10"/>
    </row>
    <row r="1500" spans="18:30">
      <c r="R1500" s="187"/>
      <c r="S1500" s="42"/>
      <c r="T1500" s="42"/>
      <c r="U1500" s="188"/>
      <c r="V1500" s="42"/>
      <c r="W1500" s="188"/>
      <c r="X1500" s="42"/>
      <c r="AD1500" s="10"/>
    </row>
    <row r="1501" spans="18:30">
      <c r="R1501" s="187"/>
      <c r="S1501" s="42"/>
      <c r="T1501" s="42"/>
      <c r="U1501" s="188"/>
      <c r="V1501" s="42"/>
      <c r="W1501" s="188"/>
      <c r="X1501" s="42"/>
      <c r="AD1501" s="10"/>
    </row>
    <row r="1502" spans="18:30">
      <c r="R1502" s="187"/>
      <c r="S1502" s="42"/>
      <c r="T1502" s="42"/>
      <c r="U1502" s="188"/>
      <c r="V1502" s="42"/>
      <c r="W1502" s="188"/>
      <c r="X1502" s="42"/>
      <c r="AD1502" s="10"/>
    </row>
    <row r="1503" spans="18:30">
      <c r="R1503" s="187"/>
      <c r="S1503" s="42"/>
      <c r="T1503" s="42"/>
      <c r="U1503" s="188"/>
      <c r="V1503" s="42"/>
      <c r="W1503" s="188"/>
      <c r="X1503" s="42"/>
      <c r="AD1503" s="10"/>
    </row>
    <row r="1504" spans="18:30">
      <c r="R1504" s="187"/>
      <c r="S1504" s="42"/>
      <c r="T1504" s="42"/>
      <c r="U1504" s="188"/>
      <c r="V1504" s="42"/>
      <c r="W1504" s="188"/>
      <c r="X1504" s="42"/>
      <c r="AD1504" s="10"/>
    </row>
    <row r="1505" spans="18:30">
      <c r="R1505" s="187"/>
      <c r="S1505" s="42"/>
      <c r="T1505" s="42"/>
      <c r="U1505" s="188"/>
      <c r="V1505" s="42"/>
      <c r="W1505" s="188"/>
      <c r="X1505" s="42"/>
      <c r="AD1505" s="10"/>
    </row>
    <row r="1506" spans="18:30">
      <c r="R1506" s="187"/>
      <c r="S1506" s="42"/>
      <c r="T1506" s="42"/>
      <c r="U1506" s="188"/>
      <c r="V1506" s="42"/>
      <c r="W1506" s="188"/>
      <c r="X1506" s="42"/>
      <c r="AD1506" s="10"/>
    </row>
    <row r="1507" spans="18:30">
      <c r="R1507" s="187"/>
      <c r="S1507" s="42"/>
      <c r="T1507" s="42"/>
      <c r="U1507" s="188"/>
      <c r="V1507" s="42"/>
      <c r="W1507" s="188"/>
      <c r="X1507" s="42"/>
      <c r="AD1507" s="10"/>
    </row>
    <row r="1508" spans="18:30">
      <c r="R1508" s="187"/>
      <c r="S1508" s="42"/>
      <c r="T1508" s="42"/>
      <c r="U1508" s="188"/>
      <c r="V1508" s="42"/>
      <c r="W1508" s="188"/>
      <c r="X1508" s="42"/>
      <c r="AD1508" s="10"/>
    </row>
    <row r="1509" spans="18:30">
      <c r="R1509" s="187"/>
      <c r="S1509" s="42"/>
      <c r="T1509" s="42"/>
      <c r="U1509" s="188"/>
      <c r="V1509" s="42"/>
      <c r="W1509" s="188"/>
      <c r="X1509" s="42"/>
      <c r="AD1509" s="10"/>
    </row>
    <row r="1510" spans="18:30">
      <c r="R1510" s="187"/>
      <c r="S1510" s="42"/>
      <c r="T1510" s="42"/>
      <c r="U1510" s="188"/>
      <c r="V1510" s="42"/>
      <c r="W1510" s="188"/>
      <c r="X1510" s="42"/>
      <c r="AD1510" s="10"/>
    </row>
    <row r="1511" spans="18:30">
      <c r="R1511" s="187"/>
      <c r="S1511" s="42"/>
      <c r="T1511" s="42"/>
      <c r="U1511" s="188"/>
      <c r="V1511" s="42"/>
      <c r="W1511" s="188"/>
      <c r="X1511" s="42"/>
      <c r="AD1511" s="10"/>
    </row>
    <row r="1512" spans="18:30">
      <c r="R1512" s="187"/>
      <c r="S1512" s="42"/>
      <c r="T1512" s="42"/>
      <c r="U1512" s="188"/>
      <c r="V1512" s="42"/>
      <c r="W1512" s="188"/>
      <c r="X1512" s="42"/>
      <c r="AD1512" s="10"/>
    </row>
    <row r="1513" spans="18:30">
      <c r="R1513" s="187"/>
      <c r="S1513" s="42"/>
      <c r="T1513" s="42"/>
      <c r="U1513" s="188"/>
      <c r="V1513" s="42"/>
      <c r="W1513" s="188"/>
      <c r="X1513" s="42"/>
      <c r="AD1513" s="10"/>
    </row>
    <row r="1514" spans="18:30">
      <c r="R1514" s="187"/>
      <c r="S1514" s="42"/>
      <c r="T1514" s="42"/>
      <c r="U1514" s="188"/>
      <c r="V1514" s="42"/>
      <c r="W1514" s="188"/>
      <c r="X1514" s="42"/>
      <c r="AD1514" s="10"/>
    </row>
    <row r="1515" spans="18:30">
      <c r="R1515" s="187"/>
      <c r="S1515" s="42"/>
      <c r="T1515" s="42"/>
      <c r="U1515" s="188"/>
      <c r="V1515" s="42"/>
      <c r="W1515" s="188"/>
      <c r="X1515" s="42"/>
      <c r="AD1515" s="10"/>
    </row>
    <row r="1516" spans="18:30">
      <c r="R1516" s="187"/>
      <c r="S1516" s="42"/>
      <c r="T1516" s="42"/>
      <c r="U1516" s="188"/>
      <c r="V1516" s="42"/>
      <c r="W1516" s="188"/>
      <c r="X1516" s="42"/>
      <c r="AD1516" s="10"/>
    </row>
    <row r="1517" spans="18:30">
      <c r="R1517" s="187"/>
      <c r="S1517" s="42"/>
      <c r="T1517" s="42"/>
      <c r="U1517" s="188"/>
      <c r="V1517" s="42"/>
      <c r="W1517" s="188"/>
      <c r="X1517" s="42"/>
      <c r="AD1517" s="10"/>
    </row>
    <row r="1518" spans="18:30">
      <c r="R1518" s="187"/>
      <c r="S1518" s="42"/>
      <c r="T1518" s="42"/>
      <c r="U1518" s="188"/>
      <c r="V1518" s="42"/>
      <c r="W1518" s="188"/>
      <c r="X1518" s="42"/>
      <c r="AD1518" s="10"/>
    </row>
    <row r="1519" spans="18:30">
      <c r="R1519" s="187"/>
      <c r="S1519" s="42"/>
      <c r="T1519" s="42"/>
      <c r="U1519" s="188"/>
      <c r="V1519" s="42"/>
      <c r="W1519" s="188"/>
      <c r="X1519" s="42"/>
      <c r="AD1519" s="10"/>
    </row>
    <row r="1520" spans="18:30">
      <c r="R1520" s="187"/>
      <c r="S1520" s="42"/>
      <c r="T1520" s="42"/>
      <c r="U1520" s="188"/>
      <c r="V1520" s="42"/>
      <c r="W1520" s="188"/>
      <c r="X1520" s="42"/>
      <c r="AD1520" s="10"/>
    </row>
    <row r="1521" spans="18:30">
      <c r="R1521" s="187"/>
      <c r="S1521" s="42"/>
      <c r="T1521" s="42"/>
      <c r="U1521" s="188"/>
      <c r="V1521" s="42"/>
      <c r="W1521" s="188"/>
      <c r="X1521" s="42"/>
      <c r="AD1521" s="10"/>
    </row>
    <row r="1522" spans="18:30">
      <c r="R1522" s="187"/>
      <c r="S1522" s="42"/>
      <c r="T1522" s="42"/>
      <c r="U1522" s="188"/>
      <c r="V1522" s="42"/>
      <c r="W1522" s="188"/>
      <c r="X1522" s="42"/>
      <c r="AD1522" s="10"/>
    </row>
    <row r="1523" spans="18:30">
      <c r="R1523" s="187"/>
      <c r="S1523" s="42"/>
      <c r="T1523" s="42"/>
      <c r="U1523" s="188"/>
      <c r="V1523" s="42"/>
      <c r="W1523" s="188"/>
      <c r="X1523" s="42"/>
      <c r="AD1523" s="10"/>
    </row>
    <row r="1524" spans="18:30">
      <c r="R1524" s="187"/>
      <c r="S1524" s="42"/>
      <c r="T1524" s="42"/>
      <c r="U1524" s="188"/>
      <c r="V1524" s="42"/>
      <c r="W1524" s="188"/>
      <c r="X1524" s="42"/>
      <c r="AD1524" s="10"/>
    </row>
    <row r="1525" spans="18:30">
      <c r="R1525" s="187"/>
      <c r="S1525" s="42"/>
      <c r="T1525" s="42"/>
      <c r="U1525" s="188"/>
      <c r="V1525" s="42"/>
      <c r="W1525" s="188"/>
      <c r="X1525" s="42"/>
      <c r="AD1525" s="10"/>
    </row>
    <row r="1526" spans="18:30">
      <c r="R1526" s="187"/>
      <c r="S1526" s="42"/>
      <c r="T1526" s="42"/>
      <c r="U1526" s="188"/>
      <c r="V1526" s="42"/>
      <c r="W1526" s="188"/>
      <c r="X1526" s="42"/>
      <c r="AD1526" s="10"/>
    </row>
    <row r="1527" spans="18:30">
      <c r="R1527" s="187"/>
      <c r="S1527" s="42"/>
      <c r="T1527" s="42"/>
      <c r="U1527" s="188"/>
      <c r="V1527" s="42"/>
      <c r="W1527" s="188"/>
      <c r="X1527" s="42"/>
      <c r="AD1527" s="10"/>
    </row>
    <row r="1528" spans="18:30">
      <c r="R1528" s="187"/>
      <c r="S1528" s="42"/>
      <c r="T1528" s="42"/>
      <c r="U1528" s="188"/>
      <c r="V1528" s="42"/>
      <c r="W1528" s="188"/>
      <c r="X1528" s="42"/>
      <c r="AD1528" s="10"/>
    </row>
    <row r="1529" spans="18:30">
      <c r="R1529" s="187"/>
      <c r="S1529" s="42"/>
      <c r="T1529" s="42"/>
      <c r="U1529" s="188"/>
      <c r="V1529" s="42"/>
      <c r="W1529" s="188"/>
      <c r="X1529" s="42"/>
      <c r="AD1529" s="10"/>
    </row>
    <row r="1530" spans="18:30">
      <c r="R1530" s="187"/>
      <c r="S1530" s="42"/>
      <c r="T1530" s="42"/>
      <c r="U1530" s="188"/>
      <c r="V1530" s="42"/>
      <c r="W1530" s="188"/>
      <c r="X1530" s="42"/>
      <c r="AD1530" s="10"/>
    </row>
    <row r="1531" spans="18:30">
      <c r="R1531" s="187"/>
      <c r="S1531" s="42"/>
      <c r="T1531" s="42"/>
      <c r="U1531" s="188"/>
      <c r="V1531" s="42"/>
      <c r="W1531" s="188"/>
      <c r="X1531" s="42"/>
      <c r="AD1531" s="10"/>
    </row>
    <row r="1532" spans="18:30">
      <c r="R1532" s="187"/>
      <c r="S1532" s="42"/>
      <c r="T1532" s="42"/>
      <c r="U1532" s="188"/>
      <c r="V1532" s="42"/>
      <c r="W1532" s="188"/>
      <c r="X1532" s="42"/>
      <c r="AD1532" s="10"/>
    </row>
    <row r="1533" spans="18:30">
      <c r="R1533" s="187"/>
      <c r="S1533" s="42"/>
      <c r="T1533" s="42"/>
      <c r="U1533" s="188"/>
      <c r="V1533" s="42"/>
      <c r="W1533" s="188"/>
      <c r="X1533" s="42"/>
      <c r="AD1533" s="10"/>
    </row>
    <row r="1534" spans="18:30">
      <c r="R1534" s="187"/>
      <c r="S1534" s="42"/>
      <c r="T1534" s="42"/>
      <c r="U1534" s="188"/>
      <c r="V1534" s="42"/>
      <c r="W1534" s="188"/>
      <c r="X1534" s="42"/>
      <c r="AD1534" s="10"/>
    </row>
    <row r="1535" spans="18:30">
      <c r="R1535" s="187"/>
      <c r="S1535" s="42"/>
      <c r="T1535" s="42"/>
      <c r="U1535" s="188"/>
      <c r="V1535" s="42"/>
      <c r="W1535" s="188"/>
      <c r="X1535" s="42"/>
      <c r="AD1535" s="10"/>
    </row>
    <row r="1536" spans="18:30">
      <c r="R1536" s="187"/>
      <c r="S1536" s="42"/>
      <c r="T1536" s="42"/>
      <c r="U1536" s="188"/>
      <c r="V1536" s="42"/>
      <c r="W1536" s="188"/>
      <c r="X1536" s="42"/>
      <c r="AD1536" s="10"/>
    </row>
    <row r="1537" spans="18:30">
      <c r="R1537" s="187"/>
      <c r="S1537" s="42"/>
      <c r="T1537" s="42"/>
      <c r="U1537" s="188"/>
      <c r="V1537" s="42"/>
      <c r="W1537" s="188"/>
      <c r="X1537" s="42"/>
      <c r="AD1537" s="10"/>
    </row>
    <row r="1538" spans="18:30">
      <c r="R1538" s="187"/>
      <c r="S1538" s="42"/>
      <c r="T1538" s="42"/>
      <c r="U1538" s="188"/>
      <c r="V1538" s="42"/>
      <c r="W1538" s="188"/>
      <c r="X1538" s="42"/>
      <c r="AD1538" s="10"/>
    </row>
    <row r="1539" spans="18:30">
      <c r="R1539" s="187"/>
      <c r="S1539" s="42"/>
      <c r="T1539" s="42"/>
      <c r="U1539" s="188"/>
      <c r="V1539" s="42"/>
      <c r="W1539" s="188"/>
      <c r="X1539" s="42"/>
      <c r="AD1539" s="10"/>
    </row>
    <row r="1540" spans="18:30">
      <c r="R1540" s="187"/>
      <c r="S1540" s="42"/>
      <c r="T1540" s="42"/>
      <c r="U1540" s="188"/>
      <c r="V1540" s="42"/>
      <c r="W1540" s="188"/>
      <c r="X1540" s="42"/>
      <c r="AD1540" s="10"/>
    </row>
    <row r="1541" spans="18:30">
      <c r="R1541" s="187"/>
      <c r="S1541" s="42"/>
      <c r="T1541" s="42"/>
      <c r="U1541" s="188"/>
      <c r="V1541" s="42"/>
      <c r="W1541" s="188"/>
      <c r="X1541" s="42"/>
      <c r="AD1541" s="10"/>
    </row>
    <row r="1542" spans="18:30">
      <c r="R1542" s="187"/>
      <c r="S1542" s="42"/>
      <c r="T1542" s="42"/>
      <c r="U1542" s="188"/>
      <c r="V1542" s="42"/>
      <c r="W1542" s="188"/>
      <c r="X1542" s="42"/>
      <c r="AD1542" s="10"/>
    </row>
    <row r="1543" spans="18:30">
      <c r="R1543" s="187"/>
      <c r="S1543" s="42"/>
      <c r="T1543" s="42"/>
      <c r="U1543" s="188"/>
      <c r="V1543" s="42"/>
      <c r="W1543" s="188"/>
      <c r="X1543" s="42"/>
      <c r="AD1543" s="10"/>
    </row>
    <row r="1544" spans="18:30">
      <c r="R1544" s="187"/>
      <c r="S1544" s="42"/>
      <c r="T1544" s="42"/>
      <c r="U1544" s="188"/>
      <c r="V1544" s="42"/>
      <c r="W1544" s="188"/>
      <c r="X1544" s="42"/>
      <c r="AD1544" s="10"/>
    </row>
    <row r="1545" spans="18:30">
      <c r="R1545" s="187"/>
      <c r="S1545" s="42"/>
      <c r="T1545" s="42"/>
      <c r="U1545" s="188"/>
      <c r="V1545" s="42"/>
      <c r="W1545" s="188"/>
      <c r="X1545" s="42"/>
      <c r="AD1545" s="10"/>
    </row>
    <row r="1546" spans="18:30">
      <c r="R1546" s="187"/>
      <c r="S1546" s="42"/>
      <c r="T1546" s="42"/>
      <c r="U1546" s="188"/>
      <c r="V1546" s="42"/>
      <c r="W1546" s="188"/>
      <c r="X1546" s="42"/>
      <c r="AD1546" s="10"/>
    </row>
    <row r="1547" spans="18:30">
      <c r="R1547" s="187"/>
      <c r="S1547" s="42"/>
      <c r="T1547" s="42"/>
      <c r="U1547" s="188"/>
      <c r="V1547" s="42"/>
      <c r="W1547" s="188"/>
      <c r="X1547" s="42"/>
      <c r="AD1547" s="10"/>
    </row>
    <row r="1548" spans="18:30">
      <c r="R1548" s="187"/>
      <c r="S1548" s="42"/>
      <c r="T1548" s="42"/>
      <c r="U1548" s="188"/>
      <c r="V1548" s="42"/>
      <c r="W1548" s="188"/>
      <c r="X1548" s="42"/>
      <c r="AD1548" s="10"/>
    </row>
    <row r="1549" spans="18:30">
      <c r="R1549" s="187"/>
      <c r="S1549" s="42"/>
      <c r="T1549" s="42"/>
      <c r="U1549" s="188"/>
      <c r="V1549" s="42"/>
      <c r="W1549" s="188"/>
      <c r="X1549" s="42"/>
      <c r="AD1549" s="10"/>
    </row>
    <row r="1550" spans="18:30">
      <c r="R1550" s="187"/>
      <c r="S1550" s="42"/>
      <c r="T1550" s="42"/>
      <c r="U1550" s="188"/>
      <c r="V1550" s="42"/>
      <c r="W1550" s="188"/>
      <c r="X1550" s="42"/>
      <c r="AD1550" s="10"/>
    </row>
    <row r="1551" spans="18:30">
      <c r="R1551" s="187"/>
      <c r="S1551" s="42"/>
      <c r="T1551" s="42"/>
      <c r="U1551" s="188"/>
      <c r="V1551" s="42"/>
      <c r="W1551" s="188"/>
      <c r="X1551" s="42"/>
      <c r="AD1551" s="10"/>
    </row>
    <row r="1552" spans="18:30">
      <c r="R1552" s="187"/>
      <c r="S1552" s="42"/>
      <c r="T1552" s="42"/>
      <c r="U1552" s="188"/>
      <c r="V1552" s="42"/>
      <c r="W1552" s="188"/>
      <c r="X1552" s="42"/>
      <c r="AD1552" s="10"/>
    </row>
    <row r="1553" spans="18:30">
      <c r="R1553" s="187"/>
      <c r="S1553" s="42"/>
      <c r="T1553" s="42"/>
      <c r="U1553" s="188"/>
      <c r="V1553" s="42"/>
      <c r="W1553" s="188"/>
      <c r="X1553" s="42"/>
      <c r="AD1553" s="10"/>
    </row>
    <row r="1554" spans="18:30">
      <c r="R1554" s="187"/>
      <c r="S1554" s="42"/>
      <c r="T1554" s="42"/>
      <c r="U1554" s="188"/>
      <c r="V1554" s="42"/>
      <c r="W1554" s="188"/>
      <c r="X1554" s="42"/>
      <c r="AD1554" s="10"/>
    </row>
    <row r="1555" spans="18:30">
      <c r="R1555" s="187"/>
      <c r="S1555" s="42"/>
      <c r="T1555" s="42"/>
      <c r="U1555" s="188"/>
      <c r="V1555" s="42"/>
      <c r="W1555" s="188"/>
      <c r="X1555" s="42"/>
      <c r="AD1555" s="10"/>
    </row>
    <row r="1556" spans="18:30">
      <c r="R1556" s="187"/>
      <c r="S1556" s="42"/>
      <c r="T1556" s="42"/>
      <c r="U1556" s="188"/>
      <c r="V1556" s="42"/>
      <c r="W1556" s="188"/>
      <c r="X1556" s="42"/>
      <c r="AD1556" s="10"/>
    </row>
    <row r="1557" spans="18:30">
      <c r="R1557" s="187"/>
      <c r="S1557" s="42"/>
      <c r="T1557" s="42"/>
      <c r="U1557" s="188"/>
      <c r="V1557" s="42"/>
      <c r="W1557" s="188"/>
      <c r="X1557" s="42"/>
      <c r="AD1557" s="10"/>
    </row>
    <row r="1558" spans="18:30">
      <c r="R1558" s="187"/>
      <c r="S1558" s="42"/>
      <c r="T1558" s="42"/>
      <c r="U1558" s="188"/>
      <c r="V1558" s="42"/>
      <c r="W1558" s="188"/>
      <c r="X1558" s="42"/>
      <c r="AD1558" s="10"/>
    </row>
    <row r="1559" spans="18:30">
      <c r="R1559" s="187"/>
      <c r="S1559" s="42"/>
      <c r="T1559" s="42"/>
      <c r="U1559" s="188"/>
      <c r="V1559" s="42"/>
      <c r="W1559" s="188"/>
      <c r="X1559" s="42"/>
      <c r="AD1559" s="10"/>
    </row>
    <row r="1560" spans="18:30">
      <c r="R1560" s="187"/>
      <c r="S1560" s="42"/>
      <c r="T1560" s="42"/>
      <c r="U1560" s="188"/>
      <c r="V1560" s="42"/>
      <c r="W1560" s="188"/>
      <c r="X1560" s="42"/>
      <c r="AD1560" s="10"/>
    </row>
    <row r="1561" spans="18:30">
      <c r="R1561" s="187"/>
      <c r="S1561" s="42"/>
      <c r="T1561" s="42"/>
      <c r="U1561" s="188"/>
      <c r="V1561" s="42"/>
      <c r="W1561" s="188"/>
      <c r="X1561" s="42"/>
      <c r="AD1561" s="10"/>
    </row>
    <row r="1562" spans="18:30">
      <c r="R1562" s="187"/>
      <c r="S1562" s="42"/>
      <c r="T1562" s="42"/>
      <c r="U1562" s="188"/>
      <c r="V1562" s="42"/>
      <c r="W1562" s="188"/>
      <c r="X1562" s="42"/>
      <c r="AD1562" s="10"/>
    </row>
    <row r="1563" spans="18:30">
      <c r="R1563" s="187"/>
      <c r="S1563" s="42"/>
      <c r="T1563" s="42"/>
      <c r="U1563" s="188"/>
      <c r="V1563" s="42"/>
      <c r="W1563" s="188"/>
      <c r="X1563" s="42"/>
      <c r="AD1563" s="10"/>
    </row>
    <row r="1564" spans="18:30">
      <c r="R1564" s="187"/>
      <c r="S1564" s="42"/>
      <c r="T1564" s="42"/>
      <c r="U1564" s="188"/>
      <c r="V1564" s="42"/>
      <c r="W1564" s="188"/>
      <c r="X1564" s="42"/>
      <c r="AD1564" s="10"/>
    </row>
    <row r="1565" spans="18:30">
      <c r="R1565" s="187"/>
      <c r="S1565" s="42"/>
      <c r="T1565" s="42"/>
      <c r="U1565" s="188"/>
      <c r="V1565" s="42"/>
      <c r="W1565" s="188"/>
      <c r="X1565" s="42"/>
      <c r="AD1565" s="10"/>
    </row>
    <row r="1566" spans="18:30">
      <c r="R1566" s="187"/>
      <c r="S1566" s="42"/>
      <c r="T1566" s="42"/>
      <c r="U1566" s="188"/>
      <c r="V1566" s="42"/>
      <c r="W1566" s="188"/>
      <c r="X1566" s="42"/>
      <c r="AD1566" s="10"/>
    </row>
    <row r="1567" spans="18:30">
      <c r="R1567" s="187"/>
      <c r="S1567" s="42"/>
      <c r="T1567" s="42"/>
      <c r="U1567" s="188"/>
      <c r="V1567" s="42"/>
      <c r="W1567" s="188"/>
      <c r="X1567" s="42"/>
      <c r="AD1567" s="10"/>
    </row>
    <row r="1568" spans="18:30">
      <c r="R1568" s="187"/>
      <c r="S1568" s="42"/>
      <c r="T1568" s="42"/>
      <c r="U1568" s="188"/>
      <c r="V1568" s="42"/>
      <c r="W1568" s="188"/>
      <c r="X1568" s="42"/>
      <c r="AD1568" s="10"/>
    </row>
    <row r="1569" spans="18:30">
      <c r="R1569" s="187"/>
      <c r="S1569" s="42"/>
      <c r="T1569" s="42"/>
      <c r="U1569" s="188"/>
      <c r="V1569" s="42"/>
      <c r="W1569" s="188"/>
      <c r="X1569" s="42"/>
      <c r="AD1569" s="10"/>
    </row>
    <row r="1570" spans="18:30">
      <c r="R1570" s="187"/>
      <c r="S1570" s="42"/>
      <c r="T1570" s="42"/>
      <c r="U1570" s="188"/>
      <c r="V1570" s="42"/>
      <c r="W1570" s="188"/>
      <c r="X1570" s="42"/>
      <c r="AD1570" s="10"/>
    </row>
    <row r="1571" spans="18:30">
      <c r="R1571" s="187"/>
      <c r="S1571" s="42"/>
      <c r="T1571" s="42"/>
      <c r="U1571" s="188"/>
      <c r="V1571" s="42"/>
      <c r="W1571" s="188"/>
      <c r="X1571" s="42"/>
      <c r="AD1571" s="10"/>
    </row>
    <row r="1572" spans="18:30">
      <c r="R1572" s="187"/>
      <c r="S1572" s="42"/>
      <c r="T1572" s="42"/>
      <c r="U1572" s="188"/>
      <c r="V1572" s="42"/>
      <c r="W1572" s="188"/>
      <c r="X1572" s="42"/>
      <c r="AD1572" s="10"/>
    </row>
    <row r="1573" spans="18:30">
      <c r="R1573" s="187"/>
      <c r="S1573" s="42"/>
      <c r="T1573" s="42"/>
      <c r="U1573" s="188"/>
      <c r="V1573" s="42"/>
      <c r="W1573" s="188"/>
      <c r="X1573" s="42"/>
      <c r="AD1573" s="10"/>
    </row>
    <row r="1574" spans="18:30">
      <c r="R1574" s="187"/>
      <c r="S1574" s="42"/>
      <c r="T1574" s="42"/>
      <c r="U1574" s="188"/>
      <c r="V1574" s="42"/>
      <c r="W1574" s="188"/>
      <c r="X1574" s="42"/>
      <c r="AD1574" s="10"/>
    </row>
    <row r="1575" spans="18:30">
      <c r="R1575" s="187"/>
      <c r="S1575" s="42"/>
      <c r="T1575" s="42"/>
      <c r="U1575" s="188"/>
      <c r="V1575" s="42"/>
      <c r="W1575" s="188"/>
      <c r="X1575" s="42"/>
      <c r="AD1575" s="10"/>
    </row>
    <row r="1576" spans="18:30">
      <c r="R1576" s="187"/>
      <c r="S1576" s="42"/>
      <c r="T1576" s="42"/>
      <c r="U1576" s="188"/>
      <c r="V1576" s="42"/>
      <c r="W1576" s="188"/>
      <c r="X1576" s="42"/>
      <c r="AD1576" s="10"/>
    </row>
    <row r="1577" spans="18:30">
      <c r="R1577" s="187"/>
      <c r="S1577" s="42"/>
      <c r="T1577" s="42"/>
      <c r="U1577" s="188"/>
      <c r="V1577" s="42"/>
      <c r="W1577" s="188"/>
      <c r="X1577" s="42"/>
      <c r="AD1577" s="10"/>
    </row>
    <row r="1578" spans="18:30">
      <c r="R1578" s="187"/>
      <c r="S1578" s="42"/>
      <c r="T1578" s="42"/>
      <c r="U1578" s="188"/>
      <c r="V1578" s="42"/>
      <c r="W1578" s="188"/>
      <c r="X1578" s="42"/>
      <c r="AD1578" s="10"/>
    </row>
    <row r="1579" spans="18:30">
      <c r="R1579" s="187"/>
      <c r="S1579" s="42"/>
      <c r="T1579" s="42"/>
      <c r="U1579" s="188"/>
      <c r="V1579" s="42"/>
      <c r="W1579" s="188"/>
      <c r="X1579" s="42"/>
      <c r="AD1579" s="10"/>
    </row>
    <row r="1580" spans="18:30">
      <c r="R1580" s="187"/>
      <c r="S1580" s="42"/>
      <c r="T1580" s="42"/>
      <c r="U1580" s="188"/>
      <c r="V1580" s="42"/>
      <c r="W1580" s="188"/>
      <c r="X1580" s="42"/>
      <c r="AD1580" s="10"/>
    </row>
    <row r="1581" spans="18:30">
      <c r="R1581" s="187"/>
      <c r="S1581" s="42"/>
      <c r="T1581" s="42"/>
      <c r="U1581" s="188"/>
      <c r="V1581" s="42"/>
      <c r="W1581" s="188"/>
      <c r="X1581" s="42"/>
      <c r="AD1581" s="10"/>
    </row>
    <row r="1582" spans="18:30">
      <c r="R1582" s="187"/>
      <c r="S1582" s="42"/>
      <c r="T1582" s="42"/>
      <c r="U1582" s="188"/>
      <c r="V1582" s="42"/>
      <c r="W1582" s="188"/>
      <c r="X1582" s="42"/>
      <c r="AD1582" s="10"/>
    </row>
    <row r="1583" spans="18:30">
      <c r="R1583" s="187"/>
      <c r="S1583" s="42"/>
      <c r="T1583" s="42"/>
      <c r="U1583" s="188"/>
      <c r="V1583" s="42"/>
      <c r="W1583" s="188"/>
      <c r="X1583" s="42"/>
      <c r="AD1583" s="10"/>
    </row>
    <row r="1584" spans="18:30">
      <c r="R1584" s="187"/>
      <c r="S1584" s="42"/>
      <c r="T1584" s="42"/>
      <c r="U1584" s="188"/>
      <c r="V1584" s="42"/>
      <c r="W1584" s="188"/>
      <c r="X1584" s="42"/>
      <c r="AD1584" s="10"/>
    </row>
    <row r="1585" spans="18:30">
      <c r="R1585" s="187"/>
      <c r="S1585" s="42"/>
      <c r="T1585" s="42"/>
      <c r="U1585" s="188"/>
      <c r="V1585" s="42"/>
      <c r="W1585" s="188"/>
      <c r="X1585" s="42"/>
      <c r="AD1585" s="10"/>
    </row>
    <row r="1586" spans="18:30">
      <c r="R1586" s="187"/>
      <c r="S1586" s="42"/>
      <c r="T1586" s="42"/>
      <c r="U1586" s="188"/>
      <c r="V1586" s="42"/>
      <c r="W1586" s="188"/>
      <c r="X1586" s="42"/>
      <c r="AD1586" s="10"/>
    </row>
    <row r="1587" spans="18:30">
      <c r="R1587" s="187"/>
      <c r="S1587" s="42"/>
      <c r="T1587" s="42"/>
      <c r="U1587" s="188"/>
      <c r="V1587" s="42"/>
      <c r="W1587" s="188"/>
      <c r="X1587" s="42"/>
      <c r="AD1587" s="10"/>
    </row>
    <row r="1588" spans="18:30">
      <c r="R1588" s="187"/>
      <c r="S1588" s="42"/>
      <c r="T1588" s="42"/>
      <c r="U1588" s="188"/>
      <c r="V1588" s="42"/>
      <c r="W1588" s="188"/>
      <c r="X1588" s="42"/>
      <c r="AD1588" s="10"/>
    </row>
    <row r="1589" spans="18:30">
      <c r="R1589" s="187"/>
      <c r="S1589" s="42"/>
      <c r="T1589" s="42"/>
      <c r="U1589" s="188"/>
      <c r="V1589" s="42"/>
      <c r="W1589" s="188"/>
      <c r="X1589" s="42"/>
      <c r="AD1589" s="10"/>
    </row>
    <row r="1590" spans="18:30">
      <c r="R1590" s="187"/>
      <c r="S1590" s="42"/>
      <c r="T1590" s="42"/>
      <c r="U1590" s="188"/>
      <c r="V1590" s="42"/>
      <c r="W1590" s="188"/>
      <c r="X1590" s="42"/>
      <c r="AD1590" s="10"/>
    </row>
    <row r="1591" spans="18:30">
      <c r="R1591" s="187"/>
      <c r="S1591" s="42"/>
      <c r="T1591" s="42"/>
      <c r="U1591" s="188"/>
      <c r="V1591" s="42"/>
      <c r="W1591" s="188"/>
      <c r="X1591" s="42"/>
      <c r="AD1591" s="10"/>
    </row>
    <row r="1592" spans="18:30">
      <c r="R1592" s="187"/>
      <c r="S1592" s="42"/>
      <c r="T1592" s="42"/>
      <c r="U1592" s="188"/>
      <c r="V1592" s="42"/>
      <c r="W1592" s="188"/>
      <c r="X1592" s="42"/>
      <c r="AD1592" s="10"/>
    </row>
    <row r="1593" spans="18:30">
      <c r="R1593" s="187"/>
      <c r="S1593" s="42"/>
      <c r="T1593" s="42"/>
      <c r="U1593" s="188"/>
      <c r="V1593" s="42"/>
      <c r="W1593" s="188"/>
      <c r="X1593" s="42"/>
      <c r="AD1593" s="10"/>
    </row>
    <row r="1594" spans="18:30">
      <c r="R1594" s="187"/>
      <c r="S1594" s="42"/>
      <c r="T1594" s="42"/>
      <c r="U1594" s="188"/>
      <c r="V1594" s="42"/>
      <c r="W1594" s="188"/>
      <c r="X1594" s="42"/>
      <c r="AD1594" s="10"/>
    </row>
    <row r="1595" spans="18:30">
      <c r="R1595" s="187"/>
      <c r="S1595" s="42"/>
      <c r="T1595" s="42"/>
      <c r="U1595" s="188"/>
      <c r="V1595" s="42"/>
      <c r="W1595" s="188"/>
      <c r="X1595" s="42"/>
      <c r="AD1595" s="10"/>
    </row>
    <row r="1596" spans="18:30">
      <c r="R1596" s="187"/>
      <c r="S1596" s="42"/>
      <c r="T1596" s="42"/>
      <c r="U1596" s="188"/>
      <c r="V1596" s="42"/>
      <c r="W1596" s="188"/>
      <c r="X1596" s="42"/>
      <c r="AD1596" s="10"/>
    </row>
    <row r="1597" spans="18:30">
      <c r="R1597" s="187"/>
      <c r="S1597" s="42"/>
      <c r="T1597" s="42"/>
      <c r="U1597" s="188"/>
      <c r="V1597" s="42"/>
      <c r="W1597" s="188"/>
      <c r="X1597" s="42"/>
      <c r="AD1597" s="10"/>
    </row>
    <row r="1598" spans="18:30">
      <c r="R1598" s="187"/>
      <c r="S1598" s="42"/>
      <c r="T1598" s="42"/>
      <c r="U1598" s="188"/>
      <c r="V1598" s="42"/>
      <c r="W1598" s="188"/>
      <c r="X1598" s="42"/>
      <c r="AD1598" s="10"/>
    </row>
    <row r="1599" spans="18:30">
      <c r="R1599" s="187"/>
      <c r="S1599" s="42"/>
      <c r="T1599" s="42"/>
      <c r="U1599" s="188"/>
      <c r="V1599" s="42"/>
      <c r="W1599" s="188"/>
      <c r="X1599" s="42"/>
      <c r="AD1599" s="10"/>
    </row>
    <row r="1600" spans="18:30">
      <c r="R1600" s="187"/>
      <c r="S1600" s="42"/>
      <c r="T1600" s="42"/>
      <c r="U1600" s="188"/>
      <c r="V1600" s="42"/>
      <c r="W1600" s="188"/>
      <c r="X1600" s="42"/>
      <c r="AD1600" s="10"/>
    </row>
    <row r="1601" spans="18:30">
      <c r="R1601" s="187"/>
      <c r="S1601" s="42"/>
      <c r="T1601" s="42"/>
      <c r="U1601" s="188"/>
      <c r="V1601" s="42"/>
      <c r="W1601" s="188"/>
      <c r="X1601" s="42"/>
      <c r="AD1601" s="10"/>
    </row>
    <row r="1602" spans="18:30">
      <c r="R1602" s="187"/>
      <c r="S1602" s="42"/>
      <c r="T1602" s="42"/>
      <c r="U1602" s="188"/>
      <c r="V1602" s="42"/>
      <c r="W1602" s="188"/>
      <c r="X1602" s="42"/>
      <c r="AD1602" s="10"/>
    </row>
    <row r="1603" spans="18:30">
      <c r="R1603" s="187"/>
      <c r="S1603" s="42"/>
      <c r="T1603" s="42"/>
      <c r="U1603" s="188"/>
      <c r="V1603" s="42"/>
      <c r="W1603" s="188"/>
      <c r="X1603" s="42"/>
      <c r="AD1603" s="10"/>
    </row>
    <row r="1604" spans="18:30">
      <c r="R1604" s="187"/>
      <c r="S1604" s="42"/>
      <c r="T1604" s="42"/>
      <c r="U1604" s="188"/>
      <c r="V1604" s="42"/>
      <c r="W1604" s="188"/>
      <c r="X1604" s="42"/>
      <c r="AD1604" s="10"/>
    </row>
    <row r="1605" spans="18:30">
      <c r="R1605" s="187"/>
      <c r="S1605" s="42"/>
      <c r="T1605" s="42"/>
      <c r="U1605" s="188"/>
      <c r="V1605" s="42"/>
      <c r="W1605" s="188"/>
      <c r="X1605" s="42"/>
      <c r="AD1605" s="10"/>
    </row>
    <row r="1606" spans="18:30">
      <c r="R1606" s="187"/>
      <c r="S1606" s="42"/>
      <c r="T1606" s="42"/>
      <c r="U1606" s="188"/>
      <c r="V1606" s="42"/>
      <c r="W1606" s="188"/>
      <c r="X1606" s="42"/>
      <c r="AD1606" s="10"/>
    </row>
    <row r="1607" spans="18:30">
      <c r="R1607" s="187"/>
      <c r="S1607" s="42"/>
      <c r="T1607" s="42"/>
      <c r="U1607" s="188"/>
      <c r="V1607" s="42"/>
      <c r="W1607" s="188"/>
      <c r="X1607" s="42"/>
      <c r="AD1607" s="10"/>
    </row>
    <row r="1608" spans="18:30">
      <c r="R1608" s="187"/>
      <c r="S1608" s="42"/>
      <c r="T1608" s="42"/>
      <c r="U1608" s="188"/>
      <c r="V1608" s="42"/>
      <c r="W1608" s="188"/>
      <c r="X1608" s="42"/>
      <c r="AD1608" s="10"/>
    </row>
    <row r="1609" spans="18:30">
      <c r="R1609" s="187"/>
      <c r="S1609" s="42"/>
      <c r="T1609" s="42"/>
      <c r="U1609" s="188"/>
      <c r="V1609" s="42"/>
      <c r="W1609" s="188"/>
      <c r="X1609" s="42"/>
      <c r="AD1609" s="10"/>
    </row>
    <row r="1610" spans="18:30">
      <c r="R1610" s="187"/>
      <c r="S1610" s="42"/>
      <c r="T1610" s="42"/>
      <c r="U1610" s="188"/>
      <c r="V1610" s="42"/>
      <c r="W1610" s="188"/>
      <c r="X1610" s="42"/>
      <c r="AD1610" s="10"/>
    </row>
    <row r="1611" spans="18:30">
      <c r="R1611" s="187"/>
      <c r="S1611" s="42"/>
      <c r="T1611" s="42"/>
      <c r="U1611" s="188"/>
      <c r="V1611" s="42"/>
      <c r="W1611" s="188"/>
      <c r="X1611" s="42"/>
      <c r="AD1611" s="10"/>
    </row>
    <row r="1612" spans="18:30">
      <c r="R1612" s="187"/>
      <c r="S1612" s="42"/>
      <c r="T1612" s="42"/>
      <c r="U1612" s="188"/>
      <c r="V1612" s="42"/>
      <c r="W1612" s="188"/>
      <c r="X1612" s="42"/>
      <c r="AD1612" s="10"/>
    </row>
    <row r="1613" spans="18:30">
      <c r="R1613" s="187"/>
      <c r="S1613" s="42"/>
      <c r="T1613" s="42"/>
      <c r="U1613" s="188"/>
      <c r="V1613" s="42"/>
      <c r="W1613" s="188"/>
      <c r="X1613" s="42"/>
      <c r="AD1613" s="10"/>
    </row>
    <row r="1614" spans="18:30">
      <c r="R1614" s="187"/>
      <c r="S1614" s="42"/>
      <c r="T1614" s="42"/>
      <c r="U1614" s="188"/>
      <c r="V1614" s="42"/>
      <c r="W1614" s="188"/>
      <c r="X1614" s="42"/>
      <c r="AD1614" s="10"/>
    </row>
    <row r="1615" spans="18:30">
      <c r="R1615" s="187"/>
      <c r="S1615" s="42"/>
      <c r="T1615" s="42"/>
      <c r="U1615" s="188"/>
      <c r="V1615" s="42"/>
      <c r="W1615" s="188"/>
      <c r="X1615" s="42"/>
      <c r="AD1615" s="10"/>
    </row>
    <row r="1616" spans="18:30">
      <c r="R1616" s="187"/>
      <c r="S1616" s="42"/>
      <c r="T1616" s="42"/>
      <c r="U1616" s="188"/>
      <c r="V1616" s="42"/>
      <c r="W1616" s="188"/>
      <c r="X1616" s="42"/>
      <c r="AD1616" s="10"/>
    </row>
    <row r="1617" spans="18:30">
      <c r="R1617" s="187"/>
      <c r="S1617" s="42"/>
      <c r="T1617" s="42"/>
      <c r="U1617" s="188"/>
      <c r="V1617" s="42"/>
      <c r="W1617" s="188"/>
      <c r="X1617" s="42"/>
      <c r="AD1617" s="10"/>
    </row>
    <row r="1618" spans="18:30">
      <c r="R1618" s="187"/>
      <c r="S1618" s="42"/>
      <c r="T1618" s="42"/>
      <c r="U1618" s="188"/>
      <c r="V1618" s="42"/>
      <c r="W1618" s="188"/>
      <c r="X1618" s="42"/>
      <c r="AD1618" s="10"/>
    </row>
    <row r="1619" spans="18:30">
      <c r="R1619" s="187"/>
      <c r="S1619" s="42"/>
      <c r="T1619" s="42"/>
      <c r="U1619" s="188"/>
      <c r="V1619" s="42"/>
      <c r="W1619" s="188"/>
      <c r="X1619" s="42"/>
      <c r="AD1619" s="10"/>
    </row>
    <row r="1620" spans="18:30">
      <c r="R1620" s="187"/>
      <c r="S1620" s="42"/>
      <c r="T1620" s="42"/>
      <c r="U1620" s="188"/>
      <c r="V1620" s="42"/>
      <c r="W1620" s="188"/>
      <c r="X1620" s="42"/>
      <c r="AD1620" s="10"/>
    </row>
    <row r="1621" spans="18:30">
      <c r="R1621" s="187"/>
      <c r="S1621" s="42"/>
      <c r="T1621" s="42"/>
      <c r="U1621" s="188"/>
      <c r="V1621" s="42"/>
      <c r="W1621" s="188"/>
      <c r="X1621" s="42"/>
      <c r="AD1621" s="10"/>
    </row>
    <row r="1622" spans="18:30">
      <c r="R1622" s="187"/>
      <c r="S1622" s="42"/>
      <c r="T1622" s="42"/>
      <c r="U1622" s="188"/>
      <c r="V1622" s="42"/>
      <c r="W1622" s="188"/>
      <c r="X1622" s="42"/>
      <c r="AD1622" s="10"/>
    </row>
    <row r="1623" spans="18:30">
      <c r="R1623" s="187"/>
      <c r="S1623" s="42"/>
      <c r="T1623" s="42"/>
      <c r="U1623" s="188"/>
      <c r="V1623" s="42"/>
      <c r="W1623" s="188"/>
      <c r="X1623" s="42"/>
      <c r="AD1623" s="10"/>
    </row>
    <row r="1624" spans="18:30">
      <c r="R1624" s="187"/>
      <c r="S1624" s="42"/>
      <c r="T1624" s="42"/>
      <c r="U1624" s="188"/>
      <c r="V1624" s="42"/>
      <c r="W1624" s="188"/>
      <c r="X1624" s="42"/>
      <c r="AD1624" s="10"/>
    </row>
    <row r="1625" spans="18:30">
      <c r="R1625" s="187"/>
      <c r="S1625" s="42"/>
      <c r="T1625" s="42"/>
      <c r="U1625" s="188"/>
      <c r="V1625" s="42"/>
      <c r="W1625" s="188"/>
      <c r="X1625" s="42"/>
      <c r="AD1625" s="10"/>
    </row>
    <row r="1626" spans="18:30">
      <c r="R1626" s="187"/>
      <c r="S1626" s="42"/>
      <c r="T1626" s="42"/>
      <c r="U1626" s="188"/>
      <c r="V1626" s="42"/>
      <c r="W1626" s="188"/>
      <c r="X1626" s="42"/>
      <c r="AD1626" s="10"/>
    </row>
    <row r="1627" spans="18:30">
      <c r="R1627" s="187"/>
      <c r="S1627" s="42"/>
      <c r="T1627" s="42"/>
      <c r="U1627" s="188"/>
      <c r="V1627" s="42"/>
      <c r="W1627" s="188"/>
      <c r="X1627" s="42"/>
      <c r="AD1627" s="10"/>
    </row>
    <row r="1628" spans="18:30">
      <c r="R1628" s="187"/>
      <c r="S1628" s="42"/>
      <c r="T1628" s="42"/>
      <c r="U1628" s="188"/>
      <c r="V1628" s="42"/>
      <c r="W1628" s="188"/>
      <c r="X1628" s="42"/>
      <c r="AD1628" s="10"/>
    </row>
    <row r="1629" spans="18:30">
      <c r="R1629" s="187"/>
      <c r="S1629" s="42"/>
      <c r="T1629" s="42"/>
      <c r="U1629" s="188"/>
      <c r="V1629" s="42"/>
      <c r="W1629" s="188"/>
      <c r="X1629" s="42"/>
      <c r="AD1629" s="10"/>
    </row>
    <row r="1630" spans="18:30">
      <c r="R1630" s="187"/>
      <c r="S1630" s="42"/>
      <c r="T1630" s="42"/>
      <c r="U1630" s="188"/>
      <c r="V1630" s="42"/>
      <c r="W1630" s="188"/>
      <c r="X1630" s="42"/>
      <c r="AD1630" s="10"/>
    </row>
    <row r="1631" spans="18:30">
      <c r="R1631" s="187"/>
      <c r="S1631" s="42"/>
      <c r="T1631" s="42"/>
      <c r="U1631" s="188"/>
      <c r="V1631" s="42"/>
      <c r="W1631" s="188"/>
      <c r="X1631" s="42"/>
      <c r="AD1631" s="10"/>
    </row>
    <row r="1632" spans="18:30">
      <c r="R1632" s="187"/>
      <c r="S1632" s="42"/>
      <c r="T1632" s="42"/>
      <c r="U1632" s="188"/>
      <c r="V1632" s="42"/>
      <c r="W1632" s="188"/>
      <c r="X1632" s="42"/>
      <c r="AD1632" s="10"/>
    </row>
    <row r="1633" spans="18:30">
      <c r="R1633" s="187"/>
      <c r="S1633" s="42"/>
      <c r="T1633" s="42"/>
      <c r="U1633" s="188"/>
      <c r="V1633" s="42"/>
      <c r="W1633" s="188"/>
      <c r="X1633" s="42"/>
      <c r="AD1633" s="10"/>
    </row>
    <row r="1634" spans="18:30">
      <c r="R1634" s="187"/>
      <c r="S1634" s="42"/>
      <c r="T1634" s="42"/>
      <c r="U1634" s="188"/>
      <c r="V1634" s="42"/>
      <c r="W1634" s="188"/>
      <c r="X1634" s="42"/>
      <c r="AD1634" s="10"/>
    </row>
    <row r="1635" spans="18:30">
      <c r="R1635" s="187"/>
      <c r="S1635" s="42"/>
      <c r="T1635" s="42"/>
      <c r="U1635" s="188"/>
      <c r="V1635" s="42"/>
      <c r="W1635" s="188"/>
      <c r="X1635" s="42"/>
      <c r="AD1635" s="10"/>
    </row>
    <row r="1636" spans="18:30">
      <c r="R1636" s="187"/>
      <c r="S1636" s="42"/>
      <c r="T1636" s="42"/>
      <c r="U1636" s="188"/>
      <c r="V1636" s="42"/>
      <c r="W1636" s="188"/>
      <c r="X1636" s="42"/>
      <c r="AD1636" s="10"/>
    </row>
    <row r="1637" spans="18:30">
      <c r="R1637" s="187"/>
      <c r="S1637" s="42"/>
      <c r="T1637" s="42"/>
      <c r="U1637" s="188"/>
      <c r="V1637" s="42"/>
      <c r="W1637" s="188"/>
      <c r="X1637" s="42"/>
      <c r="AD1637" s="10"/>
    </row>
    <row r="1638" spans="18:30">
      <c r="R1638" s="187"/>
      <c r="S1638" s="42"/>
      <c r="T1638" s="42"/>
      <c r="U1638" s="188"/>
      <c r="V1638" s="42"/>
      <c r="W1638" s="188"/>
      <c r="X1638" s="42"/>
      <c r="AD1638" s="10"/>
    </row>
    <row r="1639" spans="18:30">
      <c r="R1639" s="187"/>
      <c r="S1639" s="42"/>
      <c r="T1639" s="42"/>
      <c r="U1639" s="188"/>
      <c r="V1639" s="42"/>
      <c r="W1639" s="188"/>
      <c r="X1639" s="42"/>
      <c r="AD1639" s="10"/>
    </row>
    <row r="1640" spans="18:30">
      <c r="R1640" s="187"/>
      <c r="S1640" s="42"/>
      <c r="T1640" s="42"/>
      <c r="U1640" s="188"/>
      <c r="V1640" s="42"/>
      <c r="W1640" s="188"/>
      <c r="X1640" s="42"/>
      <c r="AD1640" s="10"/>
    </row>
    <row r="1641" spans="18:30">
      <c r="R1641" s="187"/>
      <c r="S1641" s="42"/>
      <c r="T1641" s="42"/>
      <c r="U1641" s="188"/>
      <c r="V1641" s="42"/>
      <c r="W1641" s="188"/>
      <c r="X1641" s="42"/>
      <c r="AD1641" s="10"/>
    </row>
    <row r="1642" spans="18:30">
      <c r="R1642" s="187"/>
      <c r="S1642" s="42"/>
      <c r="T1642" s="42"/>
      <c r="U1642" s="188"/>
      <c r="V1642" s="42"/>
      <c r="W1642" s="188"/>
      <c r="X1642" s="42"/>
      <c r="AD1642" s="10"/>
    </row>
    <row r="1643" spans="18:30">
      <c r="R1643" s="187"/>
      <c r="S1643" s="42"/>
      <c r="T1643" s="42"/>
      <c r="U1643" s="188"/>
      <c r="V1643" s="42"/>
      <c r="W1643" s="188"/>
      <c r="X1643" s="42"/>
      <c r="AD1643" s="10"/>
    </row>
    <row r="1644" spans="18:30">
      <c r="R1644" s="187"/>
      <c r="S1644" s="42"/>
      <c r="T1644" s="42"/>
      <c r="U1644" s="188"/>
      <c r="V1644" s="42"/>
      <c r="W1644" s="188"/>
      <c r="X1644" s="42"/>
      <c r="AD1644" s="10"/>
    </row>
    <row r="1645" spans="18:30">
      <c r="R1645" s="187"/>
      <c r="S1645" s="42"/>
      <c r="T1645" s="42"/>
      <c r="U1645" s="188"/>
      <c r="V1645" s="42"/>
      <c r="W1645" s="188"/>
      <c r="X1645" s="42"/>
      <c r="AD1645" s="10"/>
    </row>
    <row r="1646" spans="18:30">
      <c r="R1646" s="187"/>
      <c r="S1646" s="42"/>
      <c r="T1646" s="42"/>
      <c r="U1646" s="188"/>
      <c r="V1646" s="42"/>
      <c r="W1646" s="188"/>
      <c r="X1646" s="42"/>
      <c r="AD1646" s="10"/>
    </row>
    <row r="1647" spans="18:30">
      <c r="R1647" s="187"/>
      <c r="S1647" s="42"/>
      <c r="T1647" s="42"/>
      <c r="U1647" s="188"/>
      <c r="V1647" s="42"/>
      <c r="W1647" s="188"/>
      <c r="X1647" s="42"/>
      <c r="AD1647" s="10"/>
    </row>
    <row r="1648" spans="18:30">
      <c r="R1648" s="187"/>
      <c r="S1648" s="42"/>
      <c r="T1648" s="42"/>
      <c r="U1648" s="188"/>
      <c r="V1648" s="42"/>
      <c r="W1648" s="188"/>
      <c r="X1648" s="42"/>
      <c r="AD1648" s="10"/>
    </row>
    <row r="1649" spans="18:30">
      <c r="R1649" s="187"/>
      <c r="S1649" s="42"/>
      <c r="T1649" s="42"/>
      <c r="U1649" s="188"/>
      <c r="V1649" s="42"/>
      <c r="W1649" s="188"/>
      <c r="X1649" s="42"/>
      <c r="AD1649" s="10"/>
    </row>
    <row r="1650" spans="18:30">
      <c r="R1650" s="187"/>
      <c r="S1650" s="42"/>
      <c r="T1650" s="42"/>
      <c r="U1650" s="188"/>
      <c r="V1650" s="42"/>
      <c r="W1650" s="188"/>
      <c r="X1650" s="42"/>
      <c r="AD1650" s="10"/>
    </row>
    <row r="1651" spans="18:30">
      <c r="R1651" s="187"/>
      <c r="S1651" s="42"/>
      <c r="T1651" s="42"/>
      <c r="U1651" s="188"/>
      <c r="V1651" s="42"/>
      <c r="W1651" s="188"/>
      <c r="X1651" s="42"/>
      <c r="AD1651" s="10"/>
    </row>
    <row r="1652" spans="18:30">
      <c r="R1652" s="187"/>
      <c r="S1652" s="42"/>
      <c r="T1652" s="42"/>
      <c r="U1652" s="188"/>
      <c r="V1652" s="42"/>
      <c r="W1652" s="188"/>
      <c r="X1652" s="42"/>
      <c r="AD1652" s="10"/>
    </row>
    <row r="1653" spans="18:30">
      <c r="R1653" s="187"/>
      <c r="S1653" s="42"/>
      <c r="T1653" s="42"/>
      <c r="U1653" s="188"/>
      <c r="V1653" s="42"/>
      <c r="W1653" s="188"/>
      <c r="X1653" s="42"/>
      <c r="AD1653" s="10"/>
    </row>
    <row r="1654" spans="18:30">
      <c r="R1654" s="187"/>
      <c r="S1654" s="42"/>
      <c r="T1654" s="42"/>
      <c r="U1654" s="188"/>
      <c r="V1654" s="42"/>
      <c r="W1654" s="188"/>
      <c r="X1654" s="42"/>
      <c r="AD1654" s="10"/>
    </row>
    <row r="1655" spans="18:30">
      <c r="R1655" s="187"/>
      <c r="S1655" s="42"/>
      <c r="T1655" s="42"/>
      <c r="U1655" s="188"/>
      <c r="V1655" s="42"/>
      <c r="W1655" s="188"/>
      <c r="X1655" s="42"/>
      <c r="AD1655" s="10"/>
    </row>
    <row r="1656" spans="18:30">
      <c r="R1656" s="187"/>
      <c r="S1656" s="42"/>
      <c r="T1656" s="42"/>
      <c r="U1656" s="188"/>
      <c r="V1656" s="42"/>
      <c r="W1656" s="188"/>
      <c r="X1656" s="42"/>
      <c r="AD1656" s="10"/>
    </row>
    <row r="1657" spans="18:30">
      <c r="R1657" s="187"/>
      <c r="S1657" s="42"/>
      <c r="T1657" s="42"/>
      <c r="U1657" s="188"/>
      <c r="V1657" s="42"/>
      <c r="W1657" s="188"/>
      <c r="X1657" s="42"/>
      <c r="AD1657" s="10"/>
    </row>
    <row r="1658" spans="18:30">
      <c r="R1658" s="187"/>
      <c r="S1658" s="42"/>
      <c r="T1658" s="42"/>
      <c r="U1658" s="188"/>
      <c r="V1658" s="42"/>
      <c r="W1658" s="188"/>
      <c r="X1658" s="42"/>
      <c r="AD1658" s="10"/>
    </row>
    <row r="1659" spans="18:30">
      <c r="R1659" s="187"/>
      <c r="S1659" s="42"/>
      <c r="T1659" s="42"/>
      <c r="U1659" s="188"/>
      <c r="V1659" s="42"/>
      <c r="W1659" s="188"/>
      <c r="X1659" s="42"/>
      <c r="AD1659" s="10"/>
    </row>
    <row r="1660" spans="18:30">
      <c r="R1660" s="187"/>
      <c r="S1660" s="42"/>
      <c r="T1660" s="42"/>
      <c r="U1660" s="188"/>
      <c r="V1660" s="42"/>
      <c r="W1660" s="188"/>
      <c r="X1660" s="42"/>
      <c r="AD1660" s="10"/>
    </row>
    <row r="1661" spans="18:30">
      <c r="R1661" s="187"/>
      <c r="S1661" s="42"/>
      <c r="T1661" s="42"/>
      <c r="U1661" s="188"/>
      <c r="V1661" s="42"/>
      <c r="W1661" s="188"/>
      <c r="X1661" s="42"/>
      <c r="AD1661" s="10"/>
    </row>
    <row r="1662" spans="18:30">
      <c r="R1662" s="187"/>
      <c r="S1662" s="42"/>
      <c r="T1662" s="42"/>
      <c r="U1662" s="188"/>
      <c r="V1662" s="42"/>
      <c r="W1662" s="188"/>
      <c r="X1662" s="42"/>
      <c r="AD1662" s="10"/>
    </row>
    <row r="1663" spans="18:30">
      <c r="R1663" s="187"/>
      <c r="S1663" s="42"/>
      <c r="T1663" s="42"/>
      <c r="U1663" s="188"/>
      <c r="V1663" s="42"/>
      <c r="W1663" s="188"/>
      <c r="X1663" s="42"/>
      <c r="AD1663" s="10"/>
    </row>
    <row r="1664" spans="18:30">
      <c r="R1664" s="187"/>
      <c r="S1664" s="42"/>
      <c r="T1664" s="42"/>
      <c r="U1664" s="188"/>
      <c r="V1664" s="42"/>
      <c r="W1664" s="188"/>
      <c r="X1664" s="42"/>
      <c r="AD1664" s="10"/>
    </row>
    <row r="1665" spans="18:30">
      <c r="R1665" s="187"/>
      <c r="S1665" s="42"/>
      <c r="T1665" s="42"/>
      <c r="U1665" s="188"/>
      <c r="V1665" s="42"/>
      <c r="W1665" s="188"/>
      <c r="X1665" s="42"/>
      <c r="AD1665" s="10"/>
    </row>
    <row r="1666" spans="18:30">
      <c r="R1666" s="187"/>
      <c r="S1666" s="42"/>
      <c r="T1666" s="42"/>
      <c r="U1666" s="188"/>
      <c r="V1666" s="42"/>
      <c r="W1666" s="188"/>
      <c r="X1666" s="42"/>
      <c r="AD1666" s="10"/>
    </row>
    <row r="1667" spans="18:30">
      <c r="R1667" s="187"/>
      <c r="S1667" s="42"/>
      <c r="T1667" s="42"/>
      <c r="U1667" s="188"/>
      <c r="V1667" s="42"/>
      <c r="W1667" s="188"/>
      <c r="X1667" s="42"/>
      <c r="AD1667" s="10"/>
    </row>
    <row r="1668" spans="18:30">
      <c r="R1668" s="187"/>
      <c r="S1668" s="42"/>
      <c r="T1668" s="42"/>
      <c r="U1668" s="188"/>
      <c r="V1668" s="42"/>
      <c r="W1668" s="188"/>
      <c r="X1668" s="42"/>
      <c r="AD1668" s="10"/>
    </row>
    <row r="1669" spans="18:30">
      <c r="R1669" s="187"/>
      <c r="S1669" s="42"/>
      <c r="T1669" s="42"/>
      <c r="U1669" s="188"/>
      <c r="V1669" s="42"/>
      <c r="W1669" s="188"/>
      <c r="X1669" s="42"/>
      <c r="AD1669" s="10"/>
    </row>
    <row r="1670" spans="18:30">
      <c r="R1670" s="187"/>
      <c r="S1670" s="42"/>
      <c r="T1670" s="42"/>
      <c r="U1670" s="188"/>
      <c r="V1670" s="42"/>
      <c r="W1670" s="188"/>
      <c r="X1670" s="42"/>
      <c r="AD1670" s="10"/>
    </row>
    <row r="1671" spans="18:30">
      <c r="R1671" s="187"/>
      <c r="S1671" s="42"/>
      <c r="T1671" s="42"/>
      <c r="U1671" s="188"/>
      <c r="V1671" s="42"/>
      <c r="W1671" s="188"/>
      <c r="X1671" s="42"/>
      <c r="AD1671" s="10"/>
    </row>
    <row r="1672" spans="18:30">
      <c r="R1672" s="187"/>
      <c r="S1672" s="42"/>
      <c r="T1672" s="42"/>
      <c r="U1672" s="188"/>
      <c r="V1672" s="42"/>
      <c r="W1672" s="188"/>
      <c r="X1672" s="42"/>
      <c r="AD1672" s="10"/>
    </row>
    <row r="1673" spans="18:30">
      <c r="R1673" s="187"/>
      <c r="S1673" s="42"/>
      <c r="T1673" s="42"/>
      <c r="U1673" s="188"/>
      <c r="V1673" s="42"/>
      <c r="W1673" s="188"/>
      <c r="X1673" s="42"/>
      <c r="AD1673" s="10"/>
    </row>
    <row r="1674" spans="18:30">
      <c r="R1674" s="187"/>
      <c r="S1674" s="42"/>
      <c r="T1674" s="42"/>
      <c r="U1674" s="188"/>
      <c r="V1674" s="42"/>
      <c r="W1674" s="188"/>
      <c r="X1674" s="42"/>
      <c r="AD1674" s="12"/>
    </row>
    <row r="1675" spans="18:30">
      <c r="R1675" s="187"/>
      <c r="S1675" s="42"/>
      <c r="T1675" s="42"/>
      <c r="U1675" s="188"/>
      <c r="V1675" s="42"/>
      <c r="W1675" s="188"/>
      <c r="X1675" s="42"/>
      <c r="AD1675" s="12"/>
    </row>
    <row r="1676" spans="18:30">
      <c r="R1676" s="187"/>
      <c r="S1676" s="42"/>
      <c r="T1676" s="42"/>
      <c r="U1676" s="188"/>
      <c r="V1676" s="42"/>
      <c r="W1676" s="188"/>
      <c r="X1676" s="42"/>
      <c r="AD1676" s="12"/>
    </row>
    <row r="1677" spans="18:30">
      <c r="R1677" s="187"/>
      <c r="S1677" s="42"/>
      <c r="T1677" s="42"/>
      <c r="U1677" s="188"/>
      <c r="V1677" s="42"/>
      <c r="W1677" s="188"/>
      <c r="X1677" s="42"/>
      <c r="AD1677" s="12"/>
    </row>
    <row r="1678" spans="18:30">
      <c r="R1678" s="187"/>
      <c r="S1678" s="42"/>
      <c r="T1678" s="42"/>
      <c r="U1678" s="188"/>
      <c r="V1678" s="42"/>
      <c r="W1678" s="188"/>
      <c r="X1678" s="42"/>
      <c r="AD1678" s="12"/>
    </row>
    <row r="1679" spans="18:30">
      <c r="R1679" s="187"/>
      <c r="S1679" s="42"/>
      <c r="T1679" s="42"/>
      <c r="U1679" s="188"/>
      <c r="V1679" s="42"/>
      <c r="W1679" s="188"/>
      <c r="X1679" s="42"/>
      <c r="AD1679" s="12"/>
    </row>
    <row r="1680" spans="18:30">
      <c r="R1680" s="187"/>
      <c r="S1680" s="42"/>
      <c r="T1680" s="42"/>
      <c r="U1680" s="188"/>
      <c r="V1680" s="42"/>
      <c r="W1680" s="188"/>
      <c r="X1680" s="42"/>
      <c r="AD1680" s="12"/>
    </row>
    <row r="1681" spans="18:30">
      <c r="R1681" s="187"/>
      <c r="S1681" s="42"/>
      <c r="T1681" s="42"/>
      <c r="U1681" s="188"/>
      <c r="V1681" s="42"/>
      <c r="W1681" s="188"/>
      <c r="X1681" s="42"/>
      <c r="AD1681" s="12"/>
    </row>
    <row r="1682" spans="18:30">
      <c r="R1682" s="187"/>
      <c r="S1682" s="42"/>
      <c r="T1682" s="42"/>
      <c r="U1682" s="188"/>
      <c r="V1682" s="42"/>
      <c r="W1682" s="188"/>
      <c r="X1682" s="42"/>
      <c r="AD1682" s="12"/>
    </row>
    <row r="1683" spans="18:30">
      <c r="R1683" s="187"/>
      <c r="S1683" s="42"/>
      <c r="T1683" s="42"/>
      <c r="U1683" s="188"/>
      <c r="V1683" s="42"/>
      <c r="W1683" s="188"/>
      <c r="X1683" s="42"/>
      <c r="AD1683" s="12"/>
    </row>
    <row r="1684" spans="18:30">
      <c r="R1684" s="187"/>
      <c r="S1684" s="42"/>
      <c r="T1684" s="42"/>
      <c r="U1684" s="188"/>
      <c r="V1684" s="42"/>
      <c r="W1684" s="188"/>
      <c r="X1684" s="42"/>
      <c r="AD1684" s="12"/>
    </row>
    <row r="1685" spans="18:30">
      <c r="R1685" s="187"/>
      <c r="S1685" s="42"/>
      <c r="T1685" s="42"/>
      <c r="U1685" s="188"/>
      <c r="V1685" s="42"/>
      <c r="W1685" s="188"/>
      <c r="X1685" s="42"/>
      <c r="AD1685" s="12"/>
    </row>
    <row r="1686" spans="18:30">
      <c r="R1686" s="187"/>
      <c r="S1686" s="42"/>
      <c r="T1686" s="42"/>
      <c r="U1686" s="188"/>
      <c r="V1686" s="42"/>
      <c r="W1686" s="188"/>
      <c r="X1686" s="42"/>
      <c r="AD1686" s="12"/>
    </row>
    <row r="1687" spans="18:30">
      <c r="R1687" s="187"/>
      <c r="S1687" s="42"/>
      <c r="T1687" s="42"/>
      <c r="U1687" s="188"/>
      <c r="V1687" s="42"/>
      <c r="W1687" s="188"/>
      <c r="X1687" s="42"/>
      <c r="AD1687" s="12"/>
    </row>
    <row r="1688" spans="18:30">
      <c r="R1688" s="187"/>
      <c r="S1688" s="42"/>
      <c r="T1688" s="42"/>
      <c r="U1688" s="188"/>
      <c r="V1688" s="42"/>
      <c r="W1688" s="188"/>
      <c r="X1688" s="42"/>
      <c r="AD1688" s="12"/>
    </row>
    <row r="1689" spans="18:30">
      <c r="R1689" s="187"/>
      <c r="S1689" s="42"/>
      <c r="T1689" s="42"/>
      <c r="U1689" s="188"/>
      <c r="V1689" s="42"/>
      <c r="W1689" s="188"/>
      <c r="X1689" s="42"/>
      <c r="AD1689" s="12"/>
    </row>
    <row r="1690" spans="18:30">
      <c r="R1690" s="187"/>
      <c r="S1690" s="42"/>
      <c r="T1690" s="42"/>
      <c r="U1690" s="188"/>
      <c r="V1690" s="42"/>
      <c r="W1690" s="188"/>
      <c r="X1690" s="42"/>
      <c r="AD1690" s="12"/>
    </row>
    <row r="1691" spans="18:30">
      <c r="R1691" s="187"/>
      <c r="S1691" s="42"/>
      <c r="T1691" s="42"/>
      <c r="U1691" s="188"/>
      <c r="V1691" s="42"/>
      <c r="W1691" s="188"/>
      <c r="X1691" s="42"/>
      <c r="AD1691" s="12"/>
    </row>
    <row r="1692" spans="18:30">
      <c r="R1692" s="187"/>
      <c r="S1692" s="42"/>
      <c r="T1692" s="42"/>
      <c r="U1692" s="188"/>
      <c r="V1692" s="42"/>
      <c r="W1692" s="188"/>
      <c r="X1692" s="42"/>
      <c r="AD1692" s="12"/>
    </row>
    <row r="1693" spans="18:30">
      <c r="R1693" s="187"/>
      <c r="S1693" s="42"/>
      <c r="T1693" s="42"/>
      <c r="U1693" s="188"/>
      <c r="V1693" s="42"/>
      <c r="W1693" s="188"/>
      <c r="X1693" s="42"/>
      <c r="AD1693" s="12"/>
    </row>
    <row r="1694" spans="18:30">
      <c r="R1694" s="187"/>
      <c r="S1694" s="42"/>
      <c r="T1694" s="42"/>
      <c r="U1694" s="188"/>
      <c r="V1694" s="42"/>
      <c r="W1694" s="188"/>
      <c r="X1694" s="42"/>
      <c r="AD1694" s="12"/>
    </row>
    <row r="1695" spans="18:30">
      <c r="R1695" s="187"/>
      <c r="S1695" s="42"/>
      <c r="T1695" s="42"/>
      <c r="U1695" s="188"/>
      <c r="V1695" s="42"/>
      <c r="W1695" s="188"/>
      <c r="X1695" s="42"/>
      <c r="AD1695" s="12"/>
    </row>
    <row r="1696" spans="18:30">
      <c r="R1696" s="187"/>
      <c r="S1696" s="42"/>
      <c r="T1696" s="42"/>
      <c r="U1696" s="188"/>
      <c r="V1696" s="42"/>
      <c r="W1696" s="188"/>
      <c r="X1696" s="42"/>
      <c r="AD1696" s="12"/>
    </row>
    <row r="1697" spans="18:30">
      <c r="R1697" s="187"/>
      <c r="S1697" s="42"/>
      <c r="T1697" s="42"/>
      <c r="U1697" s="188"/>
      <c r="V1697" s="42"/>
      <c r="W1697" s="188"/>
      <c r="X1697" s="42"/>
      <c r="AD1697" s="12"/>
    </row>
    <row r="1698" spans="18:30">
      <c r="R1698" s="187"/>
      <c r="S1698" s="42"/>
      <c r="T1698" s="42"/>
      <c r="U1698" s="188"/>
      <c r="V1698" s="42"/>
      <c r="W1698" s="188"/>
      <c r="X1698" s="42"/>
      <c r="AD1698" s="10"/>
    </row>
    <row r="1699" spans="18:30">
      <c r="R1699" s="187"/>
      <c r="S1699" s="42"/>
      <c r="T1699" s="42"/>
      <c r="U1699" s="188"/>
      <c r="V1699" s="42"/>
      <c r="W1699" s="188"/>
      <c r="X1699" s="42"/>
      <c r="AD1699" s="10"/>
    </row>
    <row r="1700" spans="18:30">
      <c r="R1700" s="187"/>
      <c r="S1700" s="42"/>
      <c r="T1700" s="42"/>
      <c r="U1700" s="188"/>
      <c r="V1700" s="42"/>
      <c r="W1700" s="188"/>
      <c r="X1700" s="42"/>
      <c r="AD1700" s="10"/>
    </row>
    <row r="1701" spans="18:30">
      <c r="R1701" s="187"/>
      <c r="S1701" s="42"/>
      <c r="T1701" s="42"/>
      <c r="U1701" s="188"/>
      <c r="V1701" s="42"/>
      <c r="W1701" s="188"/>
      <c r="X1701" s="42"/>
      <c r="AD1701" s="10"/>
    </row>
    <row r="1702" spans="18:30">
      <c r="R1702" s="187"/>
      <c r="S1702" s="42"/>
      <c r="T1702" s="42"/>
      <c r="U1702" s="188"/>
      <c r="V1702" s="42"/>
      <c r="W1702" s="188"/>
      <c r="X1702" s="42"/>
      <c r="AD1702" s="10"/>
    </row>
    <row r="1703" spans="18:30">
      <c r="R1703" s="187"/>
      <c r="S1703" s="42"/>
      <c r="T1703" s="42"/>
      <c r="U1703" s="188"/>
      <c r="V1703" s="42"/>
      <c r="W1703" s="188"/>
      <c r="X1703" s="42"/>
      <c r="AD1703" s="10"/>
    </row>
    <row r="1704" spans="18:30">
      <c r="R1704" s="187"/>
      <c r="S1704" s="42"/>
      <c r="T1704" s="42"/>
      <c r="U1704" s="188"/>
      <c r="V1704" s="42"/>
      <c r="W1704" s="188"/>
      <c r="X1704" s="42"/>
      <c r="AD1704" s="10"/>
    </row>
    <row r="1705" spans="18:30">
      <c r="R1705" s="187"/>
      <c r="S1705" s="42"/>
      <c r="T1705" s="42"/>
      <c r="U1705" s="188"/>
      <c r="V1705" s="42"/>
      <c r="W1705" s="188"/>
      <c r="X1705" s="42"/>
      <c r="AD1705" s="10"/>
    </row>
    <row r="1706" spans="18:30">
      <c r="R1706" s="187"/>
      <c r="S1706" s="42"/>
      <c r="T1706" s="42"/>
      <c r="U1706" s="188"/>
      <c r="V1706" s="42"/>
      <c r="W1706" s="188"/>
      <c r="X1706" s="42"/>
      <c r="AD1706" s="10"/>
    </row>
    <row r="1707" spans="18:30">
      <c r="R1707" s="187"/>
      <c r="S1707" s="42"/>
      <c r="T1707" s="42"/>
      <c r="U1707" s="188"/>
      <c r="V1707" s="42"/>
      <c r="W1707" s="188"/>
      <c r="X1707" s="42"/>
      <c r="AD1707" s="10"/>
    </row>
    <row r="1708" spans="18:30">
      <c r="R1708" s="187"/>
      <c r="S1708" s="42"/>
      <c r="T1708" s="42"/>
      <c r="U1708" s="188"/>
      <c r="V1708" s="42"/>
      <c r="W1708" s="188"/>
      <c r="X1708" s="42"/>
      <c r="AD1708" s="10"/>
    </row>
    <row r="1709" spans="18:30">
      <c r="R1709" s="187"/>
      <c r="S1709" s="42"/>
      <c r="T1709" s="42"/>
      <c r="U1709" s="188"/>
      <c r="V1709" s="42"/>
      <c r="W1709" s="188"/>
      <c r="X1709" s="42"/>
      <c r="AD1709" s="10"/>
    </row>
    <row r="1710" spans="18:30">
      <c r="R1710" s="187"/>
      <c r="S1710" s="42"/>
      <c r="T1710" s="42"/>
      <c r="U1710" s="188"/>
      <c r="V1710" s="42"/>
      <c r="W1710" s="188"/>
      <c r="X1710" s="42"/>
      <c r="AD1710" s="10"/>
    </row>
    <row r="1711" spans="18:30">
      <c r="R1711" s="187"/>
      <c r="S1711" s="42"/>
      <c r="T1711" s="42"/>
      <c r="U1711" s="188"/>
      <c r="V1711" s="42"/>
      <c r="W1711" s="188"/>
      <c r="X1711" s="42"/>
      <c r="AD1711" s="10"/>
    </row>
    <row r="1712" spans="18:30">
      <c r="R1712" s="187"/>
      <c r="S1712" s="42"/>
      <c r="T1712" s="42"/>
      <c r="U1712" s="188"/>
      <c r="V1712" s="42"/>
      <c r="W1712" s="188"/>
      <c r="X1712" s="42"/>
      <c r="AD1712" s="10"/>
    </row>
    <row r="1713" spans="18:30">
      <c r="R1713" s="187"/>
      <c r="S1713" s="42"/>
      <c r="T1713" s="42"/>
      <c r="U1713" s="188"/>
      <c r="V1713" s="42"/>
      <c r="W1713" s="188"/>
      <c r="X1713" s="42"/>
      <c r="AD1713" s="10"/>
    </row>
    <row r="1714" spans="18:30">
      <c r="R1714" s="187"/>
      <c r="S1714" s="42"/>
      <c r="T1714" s="42"/>
      <c r="U1714" s="188"/>
      <c r="V1714" s="42"/>
      <c r="W1714" s="188"/>
      <c r="X1714" s="42"/>
      <c r="AD1714" s="10"/>
    </row>
    <row r="1715" spans="18:30">
      <c r="R1715" s="187"/>
      <c r="S1715" s="42"/>
      <c r="T1715" s="42"/>
      <c r="U1715" s="188"/>
      <c r="V1715" s="42"/>
      <c r="W1715" s="188"/>
      <c r="X1715" s="42"/>
      <c r="AD1715" s="10"/>
    </row>
    <row r="1716" spans="18:30">
      <c r="R1716" s="187"/>
      <c r="S1716" s="42"/>
      <c r="T1716" s="42"/>
      <c r="U1716" s="188"/>
      <c r="V1716" s="42"/>
      <c r="W1716" s="188"/>
      <c r="X1716" s="42"/>
      <c r="AD1716" s="10"/>
    </row>
    <row r="1717" spans="18:30">
      <c r="R1717" s="187"/>
      <c r="S1717" s="42"/>
      <c r="T1717" s="42"/>
      <c r="U1717" s="188"/>
      <c r="V1717" s="42"/>
      <c r="W1717" s="188"/>
      <c r="X1717" s="42"/>
      <c r="AD1717" s="10"/>
    </row>
    <row r="1718" spans="18:30">
      <c r="R1718" s="187"/>
      <c r="S1718" s="42"/>
      <c r="T1718" s="42"/>
      <c r="U1718" s="188"/>
      <c r="V1718" s="42"/>
      <c r="W1718" s="188"/>
      <c r="X1718" s="42"/>
      <c r="AD1718" s="10"/>
    </row>
    <row r="1719" spans="18:30">
      <c r="R1719" s="187"/>
      <c r="S1719" s="42"/>
      <c r="T1719" s="42"/>
      <c r="U1719" s="188"/>
      <c r="V1719" s="42"/>
      <c r="W1719" s="188"/>
      <c r="X1719" s="42"/>
      <c r="AD1719" s="10"/>
    </row>
    <row r="1720" spans="18:30">
      <c r="R1720" s="187"/>
      <c r="S1720" s="42"/>
      <c r="T1720" s="42"/>
      <c r="U1720" s="188"/>
      <c r="V1720" s="42"/>
      <c r="W1720" s="188"/>
      <c r="X1720" s="42"/>
      <c r="AD1720" s="10"/>
    </row>
    <row r="1721" spans="18:30">
      <c r="R1721" s="187"/>
      <c r="S1721" s="42"/>
      <c r="T1721" s="42"/>
      <c r="U1721" s="188"/>
      <c r="V1721" s="42"/>
      <c r="W1721" s="188"/>
      <c r="X1721" s="42"/>
      <c r="AD1721" s="10"/>
    </row>
    <row r="1722" spans="18:30">
      <c r="R1722" s="187"/>
      <c r="S1722" s="42"/>
      <c r="T1722" s="42"/>
      <c r="U1722" s="188"/>
      <c r="V1722" s="42"/>
      <c r="W1722" s="188"/>
      <c r="X1722" s="42"/>
      <c r="AD1722" s="10"/>
    </row>
    <row r="1723" spans="18:30">
      <c r="R1723" s="187"/>
      <c r="S1723" s="42"/>
      <c r="T1723" s="42"/>
      <c r="U1723" s="188"/>
      <c r="V1723" s="42"/>
      <c r="W1723" s="188"/>
      <c r="X1723" s="42"/>
      <c r="AD1723" s="10"/>
    </row>
    <row r="1724" spans="18:30">
      <c r="R1724" s="187"/>
      <c r="S1724" s="42"/>
      <c r="T1724" s="42"/>
      <c r="U1724" s="188"/>
      <c r="V1724" s="42"/>
      <c r="W1724" s="188"/>
      <c r="X1724" s="42"/>
      <c r="AD1724" s="10"/>
    </row>
    <row r="1725" spans="18:30">
      <c r="R1725" s="187"/>
      <c r="S1725" s="42"/>
      <c r="T1725" s="42"/>
      <c r="U1725" s="188"/>
      <c r="V1725" s="42"/>
      <c r="W1725" s="188"/>
      <c r="X1725" s="42"/>
      <c r="AD1725" s="10"/>
    </row>
    <row r="1726" spans="18:30">
      <c r="R1726" s="187"/>
      <c r="S1726" s="42"/>
      <c r="T1726" s="42"/>
      <c r="U1726" s="188"/>
      <c r="V1726" s="42"/>
      <c r="W1726" s="188"/>
      <c r="X1726" s="42"/>
      <c r="AD1726" s="10"/>
    </row>
    <row r="1727" spans="18:30">
      <c r="R1727" s="187"/>
      <c r="S1727" s="42"/>
      <c r="T1727" s="42"/>
      <c r="U1727" s="188"/>
      <c r="V1727" s="42"/>
      <c r="W1727" s="188"/>
      <c r="X1727" s="42"/>
      <c r="AD1727" s="10"/>
    </row>
    <row r="1728" spans="18:30">
      <c r="R1728" s="187"/>
      <c r="S1728" s="42"/>
      <c r="T1728" s="42"/>
      <c r="U1728" s="188"/>
      <c r="V1728" s="42"/>
      <c r="W1728" s="188"/>
      <c r="X1728" s="42"/>
      <c r="AD1728" s="10"/>
    </row>
    <row r="1729" spans="18:30">
      <c r="R1729" s="187"/>
      <c r="S1729" s="42"/>
      <c r="T1729" s="42"/>
      <c r="U1729" s="188"/>
      <c r="V1729" s="42"/>
      <c r="W1729" s="188"/>
      <c r="X1729" s="42"/>
      <c r="AD1729" s="10"/>
    </row>
    <row r="1730" spans="18:30">
      <c r="R1730" s="187"/>
      <c r="S1730" s="42"/>
      <c r="T1730" s="42"/>
      <c r="U1730" s="188"/>
      <c r="V1730" s="42"/>
      <c r="W1730" s="188"/>
      <c r="X1730" s="42"/>
      <c r="AD1730" s="10"/>
    </row>
    <row r="1731" spans="18:30">
      <c r="R1731" s="187"/>
      <c r="S1731" s="42"/>
      <c r="T1731" s="42"/>
      <c r="U1731" s="188"/>
      <c r="V1731" s="42"/>
      <c r="W1731" s="188"/>
      <c r="X1731" s="42"/>
      <c r="AD1731" s="10"/>
    </row>
    <row r="1732" spans="18:30">
      <c r="R1732" s="187"/>
      <c r="S1732" s="42"/>
      <c r="T1732" s="42"/>
      <c r="U1732" s="188"/>
      <c r="V1732" s="42"/>
      <c r="W1732" s="188"/>
      <c r="X1732" s="42"/>
      <c r="AD1732" s="10"/>
    </row>
    <row r="1733" spans="18:30">
      <c r="R1733" s="187"/>
      <c r="S1733" s="42"/>
      <c r="T1733" s="42"/>
      <c r="U1733" s="188"/>
      <c r="V1733" s="42"/>
      <c r="W1733" s="188"/>
      <c r="X1733" s="42"/>
      <c r="AD1733" s="10"/>
    </row>
    <row r="1734" spans="18:30">
      <c r="R1734" s="187"/>
      <c r="S1734" s="42"/>
      <c r="T1734" s="42"/>
      <c r="U1734" s="188"/>
      <c r="V1734" s="42"/>
      <c r="W1734" s="188"/>
      <c r="X1734" s="42"/>
      <c r="AD1734" s="10"/>
    </row>
    <row r="1735" spans="18:30">
      <c r="R1735" s="187"/>
      <c r="S1735" s="42"/>
      <c r="T1735" s="42"/>
      <c r="U1735" s="188"/>
      <c r="V1735" s="42"/>
      <c r="W1735" s="188"/>
      <c r="X1735" s="42"/>
      <c r="AD1735" s="10"/>
    </row>
    <row r="1736" spans="18:30">
      <c r="R1736" s="187"/>
      <c r="S1736" s="42"/>
      <c r="T1736" s="42"/>
      <c r="U1736" s="188"/>
      <c r="V1736" s="42"/>
      <c r="W1736" s="188"/>
      <c r="X1736" s="42"/>
      <c r="AD1736" s="10"/>
    </row>
    <row r="1737" spans="18:30">
      <c r="R1737" s="187"/>
      <c r="S1737" s="42"/>
      <c r="T1737" s="42"/>
      <c r="U1737" s="188"/>
      <c r="V1737" s="42"/>
      <c r="W1737" s="188"/>
      <c r="X1737" s="42"/>
      <c r="AD1737" s="10"/>
    </row>
    <row r="1738" spans="18:30">
      <c r="R1738" s="187"/>
      <c r="S1738" s="42"/>
      <c r="T1738" s="42"/>
      <c r="U1738" s="188"/>
      <c r="V1738" s="42"/>
      <c r="W1738" s="188"/>
      <c r="X1738" s="42"/>
      <c r="AD1738" s="10"/>
    </row>
    <row r="1739" spans="18:30">
      <c r="R1739" s="187"/>
      <c r="S1739" s="42"/>
      <c r="T1739" s="42"/>
      <c r="U1739" s="188"/>
      <c r="V1739" s="42"/>
      <c r="W1739" s="188"/>
      <c r="X1739" s="42"/>
      <c r="AD1739" s="10"/>
    </row>
    <row r="1740" spans="18:30">
      <c r="R1740" s="187"/>
      <c r="S1740" s="42"/>
      <c r="T1740" s="42"/>
      <c r="U1740" s="188"/>
      <c r="V1740" s="42"/>
      <c r="W1740" s="188"/>
      <c r="X1740" s="42"/>
      <c r="AD1740" s="10"/>
    </row>
    <row r="1741" spans="18:30">
      <c r="R1741" s="187"/>
      <c r="S1741" s="42"/>
      <c r="T1741" s="42"/>
      <c r="U1741" s="188"/>
      <c r="V1741" s="42"/>
      <c r="W1741" s="188"/>
      <c r="X1741" s="42"/>
      <c r="AD1741" s="10"/>
    </row>
    <row r="1742" spans="18:30">
      <c r="R1742" s="187"/>
      <c r="S1742" s="42"/>
      <c r="T1742" s="42"/>
      <c r="U1742" s="188"/>
      <c r="V1742" s="42"/>
      <c r="W1742" s="188"/>
      <c r="X1742" s="42"/>
      <c r="AD1742" s="10"/>
    </row>
    <row r="1743" spans="18:30">
      <c r="R1743" s="187"/>
      <c r="S1743" s="42"/>
      <c r="T1743" s="42"/>
      <c r="U1743" s="188"/>
      <c r="V1743" s="42"/>
      <c r="W1743" s="188"/>
      <c r="X1743" s="42"/>
      <c r="AD1743" s="10"/>
    </row>
    <row r="1744" spans="18:30">
      <c r="R1744" s="187"/>
      <c r="S1744" s="42"/>
      <c r="T1744" s="42"/>
      <c r="U1744" s="188"/>
      <c r="V1744" s="42"/>
      <c r="W1744" s="188"/>
      <c r="X1744" s="42"/>
      <c r="AD1744" s="10"/>
    </row>
    <row r="1745" spans="18:30">
      <c r="R1745" s="187"/>
      <c r="S1745" s="42"/>
      <c r="T1745" s="42"/>
      <c r="U1745" s="188"/>
      <c r="V1745" s="42"/>
      <c r="W1745" s="188"/>
      <c r="X1745" s="42"/>
      <c r="AD1745" s="10"/>
    </row>
    <row r="1746" spans="18:30">
      <c r="R1746" s="187"/>
      <c r="S1746" s="42"/>
      <c r="T1746" s="42"/>
      <c r="U1746" s="188"/>
      <c r="V1746" s="42"/>
      <c r="W1746" s="188"/>
      <c r="X1746" s="42"/>
      <c r="AD1746" s="10"/>
    </row>
    <row r="1747" spans="18:30">
      <c r="R1747" s="187"/>
      <c r="S1747" s="42"/>
      <c r="T1747" s="42"/>
      <c r="U1747" s="188"/>
      <c r="V1747" s="42"/>
      <c r="W1747" s="188"/>
      <c r="X1747" s="42"/>
      <c r="AD1747" s="10"/>
    </row>
    <row r="1748" spans="18:30">
      <c r="R1748" s="187"/>
      <c r="S1748" s="42"/>
      <c r="T1748" s="42"/>
      <c r="U1748" s="188"/>
      <c r="V1748" s="42"/>
      <c r="W1748" s="188"/>
      <c r="X1748" s="42"/>
      <c r="AD1748" s="10"/>
    </row>
    <row r="1749" spans="18:30">
      <c r="R1749" s="187"/>
      <c r="S1749" s="42"/>
      <c r="T1749" s="42"/>
      <c r="U1749" s="188"/>
      <c r="V1749" s="42"/>
      <c r="W1749" s="188"/>
      <c r="X1749" s="42"/>
      <c r="AD1749" s="10"/>
    </row>
    <row r="1750" spans="18:30">
      <c r="R1750" s="187"/>
      <c r="S1750" s="42"/>
      <c r="T1750" s="42"/>
      <c r="U1750" s="188"/>
      <c r="V1750" s="42"/>
      <c r="W1750" s="188"/>
      <c r="X1750" s="42"/>
      <c r="AD1750" s="10"/>
    </row>
    <row r="1751" spans="18:30">
      <c r="R1751" s="187"/>
      <c r="S1751" s="42"/>
      <c r="T1751" s="42"/>
      <c r="U1751" s="188"/>
      <c r="V1751" s="42"/>
      <c r="W1751" s="188"/>
      <c r="X1751" s="42"/>
      <c r="AD1751" s="10"/>
    </row>
    <row r="1752" spans="18:30">
      <c r="R1752" s="187"/>
      <c r="S1752" s="42"/>
      <c r="T1752" s="42"/>
      <c r="U1752" s="188"/>
      <c r="V1752" s="42"/>
      <c r="W1752" s="188"/>
      <c r="X1752" s="42"/>
      <c r="AD1752" s="10"/>
    </row>
    <row r="1753" spans="18:30">
      <c r="R1753" s="187"/>
      <c r="S1753" s="42"/>
      <c r="T1753" s="42"/>
      <c r="U1753" s="188"/>
      <c r="V1753" s="42"/>
      <c r="W1753" s="188"/>
      <c r="X1753" s="42"/>
      <c r="AD1753" s="10"/>
    </row>
    <row r="1754" spans="18:30">
      <c r="R1754" s="187"/>
      <c r="S1754" s="42"/>
      <c r="T1754" s="42"/>
      <c r="U1754" s="188"/>
      <c r="V1754" s="42"/>
      <c r="W1754" s="188"/>
      <c r="X1754" s="42"/>
      <c r="AD1754" s="10"/>
    </row>
    <row r="1755" spans="18:30">
      <c r="R1755" s="187"/>
      <c r="S1755" s="42"/>
      <c r="T1755" s="42"/>
      <c r="U1755" s="188"/>
      <c r="V1755" s="42"/>
      <c r="W1755" s="188"/>
      <c r="X1755" s="42"/>
      <c r="AD1755" s="10"/>
    </row>
    <row r="1756" spans="18:30">
      <c r="R1756" s="187"/>
      <c r="S1756" s="42"/>
      <c r="T1756" s="42"/>
      <c r="U1756" s="188"/>
      <c r="V1756" s="42"/>
      <c r="W1756" s="188"/>
      <c r="X1756" s="42"/>
      <c r="AD1756" s="10"/>
    </row>
    <row r="1757" spans="18:30">
      <c r="R1757" s="187"/>
      <c r="S1757" s="42"/>
      <c r="T1757" s="42"/>
      <c r="U1757" s="188"/>
      <c r="V1757" s="42"/>
      <c r="W1757" s="188"/>
      <c r="X1757" s="42"/>
      <c r="AD1757" s="10"/>
    </row>
    <row r="1758" spans="18:30">
      <c r="R1758" s="187"/>
      <c r="S1758" s="42"/>
      <c r="T1758" s="42"/>
      <c r="U1758" s="188"/>
      <c r="V1758" s="42"/>
      <c r="W1758" s="188"/>
      <c r="X1758" s="42"/>
      <c r="AD1758" s="10"/>
    </row>
    <row r="1759" spans="18:30">
      <c r="R1759" s="187"/>
      <c r="S1759" s="42"/>
      <c r="T1759" s="42"/>
      <c r="U1759" s="188"/>
      <c r="V1759" s="42"/>
      <c r="W1759" s="188"/>
      <c r="X1759" s="42"/>
      <c r="AD1759" s="10"/>
    </row>
    <row r="1760" spans="18:30">
      <c r="R1760" s="187"/>
      <c r="S1760" s="42"/>
      <c r="T1760" s="42"/>
      <c r="U1760" s="188"/>
      <c r="V1760" s="42"/>
      <c r="W1760" s="188"/>
      <c r="X1760" s="42"/>
      <c r="AD1760" s="10"/>
    </row>
    <row r="1761" spans="18:30">
      <c r="R1761" s="187"/>
      <c r="S1761" s="42"/>
      <c r="T1761" s="42"/>
      <c r="U1761" s="188"/>
      <c r="V1761" s="42"/>
      <c r="W1761" s="188"/>
      <c r="X1761" s="42"/>
      <c r="AD1761" s="10"/>
    </row>
    <row r="1762" spans="18:30">
      <c r="R1762" s="187"/>
      <c r="S1762" s="42"/>
      <c r="T1762" s="42"/>
      <c r="U1762" s="188"/>
      <c r="V1762" s="42"/>
      <c r="W1762" s="188"/>
      <c r="X1762" s="42"/>
      <c r="AD1762" s="10"/>
    </row>
    <row r="1763" spans="18:30">
      <c r="R1763" s="187"/>
      <c r="S1763" s="42"/>
      <c r="T1763" s="42"/>
      <c r="U1763" s="188"/>
      <c r="V1763" s="42"/>
      <c r="W1763" s="188"/>
      <c r="X1763" s="42"/>
      <c r="AD1763" s="10"/>
    </row>
    <row r="1764" spans="18:30">
      <c r="R1764" s="187"/>
      <c r="S1764" s="42"/>
      <c r="T1764" s="42"/>
      <c r="U1764" s="188"/>
      <c r="V1764" s="42"/>
      <c r="W1764" s="188"/>
      <c r="X1764" s="42"/>
      <c r="AD1764" s="10"/>
    </row>
    <row r="1765" spans="18:30">
      <c r="R1765" s="187"/>
      <c r="S1765" s="42"/>
      <c r="T1765" s="42"/>
      <c r="U1765" s="188"/>
      <c r="V1765" s="42"/>
      <c r="W1765" s="188"/>
      <c r="X1765" s="42"/>
      <c r="AD1765" s="10"/>
    </row>
    <row r="1766" spans="18:30">
      <c r="R1766" s="187"/>
      <c r="S1766" s="42"/>
      <c r="T1766" s="42"/>
      <c r="U1766" s="188"/>
      <c r="V1766" s="42"/>
      <c r="W1766" s="188"/>
      <c r="X1766" s="42"/>
      <c r="AD1766" s="10"/>
    </row>
    <row r="1767" spans="18:30">
      <c r="R1767" s="187"/>
      <c r="S1767" s="42"/>
      <c r="T1767" s="42"/>
      <c r="U1767" s="188"/>
      <c r="V1767" s="42"/>
      <c r="W1767" s="188"/>
      <c r="X1767" s="42"/>
      <c r="AD1767" s="10"/>
    </row>
    <row r="1768" spans="18:30">
      <c r="R1768" s="187"/>
      <c r="S1768" s="42"/>
      <c r="T1768" s="42"/>
      <c r="U1768" s="188"/>
      <c r="V1768" s="42"/>
      <c r="W1768" s="188"/>
      <c r="X1768" s="42"/>
      <c r="AD1768" s="10"/>
    </row>
    <row r="1769" spans="18:30">
      <c r="R1769" s="187"/>
      <c r="S1769" s="42"/>
      <c r="T1769" s="42"/>
      <c r="U1769" s="188"/>
      <c r="V1769" s="42"/>
      <c r="W1769" s="188"/>
      <c r="X1769" s="42"/>
      <c r="AD1769" s="10"/>
    </row>
    <row r="1770" spans="18:30">
      <c r="R1770" s="187"/>
      <c r="S1770" s="42"/>
      <c r="T1770" s="42"/>
      <c r="U1770" s="188"/>
      <c r="V1770" s="42"/>
      <c r="W1770" s="188"/>
      <c r="X1770" s="42"/>
      <c r="AD1770" s="10"/>
    </row>
    <row r="1771" spans="18:30">
      <c r="R1771" s="187"/>
      <c r="S1771" s="42"/>
      <c r="T1771" s="42"/>
      <c r="U1771" s="188"/>
      <c r="V1771" s="42"/>
      <c r="W1771" s="188"/>
      <c r="X1771" s="42"/>
      <c r="AD1771" s="10"/>
    </row>
    <row r="1772" spans="18:30">
      <c r="R1772" s="187"/>
      <c r="S1772" s="42"/>
      <c r="T1772" s="42"/>
      <c r="U1772" s="188"/>
      <c r="V1772" s="42"/>
      <c r="W1772" s="188"/>
      <c r="X1772" s="42"/>
      <c r="AD1772" s="10"/>
    </row>
    <row r="1773" spans="18:30">
      <c r="R1773" s="187"/>
      <c r="S1773" s="42"/>
      <c r="T1773" s="42"/>
      <c r="U1773" s="188"/>
      <c r="V1773" s="42"/>
      <c r="W1773" s="188"/>
      <c r="X1773" s="42"/>
      <c r="AD1773" s="10"/>
    </row>
    <row r="1774" spans="18:30">
      <c r="R1774" s="187"/>
      <c r="S1774" s="42"/>
      <c r="T1774" s="42"/>
      <c r="U1774" s="188"/>
      <c r="V1774" s="42"/>
      <c r="W1774" s="188"/>
      <c r="X1774" s="42"/>
      <c r="AD1774" s="10"/>
    </row>
    <row r="1775" spans="18:30">
      <c r="R1775" s="187"/>
      <c r="S1775" s="42"/>
      <c r="T1775" s="42"/>
      <c r="U1775" s="188"/>
      <c r="V1775" s="42"/>
      <c r="W1775" s="188"/>
      <c r="X1775" s="42"/>
      <c r="AD1775" s="10"/>
    </row>
    <row r="1776" spans="18:30">
      <c r="R1776" s="187"/>
      <c r="S1776" s="42"/>
      <c r="T1776" s="42"/>
      <c r="U1776" s="188"/>
      <c r="V1776" s="42"/>
      <c r="W1776" s="188"/>
      <c r="X1776" s="42"/>
      <c r="AD1776" s="10"/>
    </row>
    <row r="1777" spans="18:30">
      <c r="R1777" s="187"/>
      <c r="S1777" s="42"/>
      <c r="T1777" s="42"/>
      <c r="U1777" s="188"/>
      <c r="V1777" s="42"/>
      <c r="W1777" s="188"/>
      <c r="X1777" s="42"/>
      <c r="AD1777" s="10"/>
    </row>
    <row r="1778" spans="18:30">
      <c r="R1778" s="187"/>
      <c r="S1778" s="42"/>
      <c r="T1778" s="42"/>
      <c r="U1778" s="188"/>
      <c r="V1778" s="42"/>
      <c r="W1778" s="188"/>
      <c r="X1778" s="42"/>
      <c r="AD1778" s="10"/>
    </row>
    <row r="1779" spans="18:30">
      <c r="R1779" s="187"/>
      <c r="S1779" s="42"/>
      <c r="T1779" s="42"/>
      <c r="U1779" s="188"/>
      <c r="V1779" s="42"/>
      <c r="W1779" s="188"/>
      <c r="X1779" s="42"/>
      <c r="AD1779" s="10"/>
    </row>
    <row r="1780" spans="18:30">
      <c r="R1780" s="187"/>
      <c r="S1780" s="42"/>
      <c r="T1780" s="42"/>
      <c r="U1780" s="188"/>
      <c r="V1780" s="42"/>
      <c r="W1780" s="188"/>
      <c r="X1780" s="42"/>
      <c r="AD1780" s="10"/>
    </row>
    <row r="1781" spans="18:30">
      <c r="R1781" s="187"/>
      <c r="S1781" s="42"/>
      <c r="T1781" s="42"/>
      <c r="U1781" s="188"/>
      <c r="V1781" s="42"/>
      <c r="W1781" s="188"/>
      <c r="X1781" s="42"/>
      <c r="AD1781" s="10"/>
    </row>
    <row r="1782" spans="18:30">
      <c r="R1782" s="187"/>
      <c r="S1782" s="42"/>
      <c r="T1782" s="42"/>
      <c r="U1782" s="188"/>
      <c r="V1782" s="42"/>
      <c r="W1782" s="188"/>
      <c r="X1782" s="42"/>
      <c r="AD1782" s="10"/>
    </row>
    <row r="1783" spans="18:30">
      <c r="R1783" s="187"/>
      <c r="S1783" s="42"/>
      <c r="T1783" s="42"/>
      <c r="U1783" s="188"/>
      <c r="V1783" s="42"/>
      <c r="W1783" s="188"/>
      <c r="X1783" s="42"/>
      <c r="AD1783" s="10"/>
    </row>
    <row r="1784" spans="18:30">
      <c r="R1784" s="187"/>
      <c r="S1784" s="42"/>
      <c r="T1784" s="42"/>
      <c r="U1784" s="188"/>
      <c r="V1784" s="42"/>
      <c r="W1784" s="188"/>
      <c r="X1784" s="42"/>
      <c r="AD1784" s="10"/>
    </row>
    <row r="1785" spans="18:30">
      <c r="R1785" s="187"/>
      <c r="S1785" s="42"/>
      <c r="T1785" s="42"/>
      <c r="U1785" s="188"/>
      <c r="V1785" s="42"/>
      <c r="W1785" s="188"/>
      <c r="X1785" s="42"/>
      <c r="AD1785" s="10"/>
    </row>
    <row r="1786" spans="18:30">
      <c r="R1786" s="187"/>
      <c r="S1786" s="42"/>
      <c r="T1786" s="42"/>
      <c r="U1786" s="188"/>
      <c r="V1786" s="42"/>
      <c r="W1786" s="188"/>
      <c r="X1786" s="42"/>
      <c r="AD1786" s="10"/>
    </row>
    <row r="1787" spans="18:30">
      <c r="R1787" s="187"/>
      <c r="S1787" s="42"/>
      <c r="T1787" s="42"/>
      <c r="U1787" s="188"/>
      <c r="V1787" s="42"/>
      <c r="W1787" s="188"/>
      <c r="X1787" s="42"/>
      <c r="AD1787" s="10"/>
    </row>
    <row r="1788" spans="18:30">
      <c r="R1788" s="187"/>
      <c r="S1788" s="42"/>
      <c r="T1788" s="42"/>
      <c r="U1788" s="188"/>
      <c r="V1788" s="42"/>
      <c r="W1788" s="188"/>
      <c r="X1788" s="42"/>
      <c r="AD1788" s="10"/>
    </row>
    <row r="1789" spans="18:30">
      <c r="R1789" s="187"/>
      <c r="S1789" s="42"/>
      <c r="T1789" s="42"/>
      <c r="U1789" s="188"/>
      <c r="V1789" s="42"/>
      <c r="W1789" s="188"/>
      <c r="X1789" s="42"/>
      <c r="AD1789" s="10"/>
    </row>
    <row r="1790" spans="18:30">
      <c r="R1790" s="187"/>
      <c r="S1790" s="42"/>
      <c r="T1790" s="42"/>
      <c r="U1790" s="188"/>
      <c r="V1790" s="42"/>
      <c r="W1790" s="188"/>
      <c r="X1790" s="42"/>
      <c r="AD1790" s="10"/>
    </row>
    <row r="1791" spans="18:30">
      <c r="R1791" s="187"/>
      <c r="S1791" s="42"/>
      <c r="T1791" s="42"/>
      <c r="U1791" s="188"/>
      <c r="V1791" s="42"/>
      <c r="W1791" s="188"/>
      <c r="X1791" s="42"/>
      <c r="AD1791" s="10"/>
    </row>
    <row r="1792" spans="18:30">
      <c r="R1792" s="187"/>
      <c r="S1792" s="42"/>
      <c r="T1792" s="42"/>
      <c r="U1792" s="188"/>
      <c r="V1792" s="42"/>
      <c r="W1792" s="188"/>
      <c r="X1792" s="42"/>
      <c r="AD1792" s="10"/>
    </row>
    <row r="1793" spans="18:30">
      <c r="R1793" s="187"/>
      <c r="S1793" s="42"/>
      <c r="T1793" s="42"/>
      <c r="U1793" s="188"/>
      <c r="V1793" s="42"/>
      <c r="W1793" s="188"/>
      <c r="X1793" s="42"/>
      <c r="AD1793" s="10"/>
    </row>
    <row r="1794" spans="18:30">
      <c r="R1794" s="187"/>
      <c r="S1794" s="42"/>
      <c r="T1794" s="42"/>
      <c r="U1794" s="188"/>
      <c r="V1794" s="42"/>
      <c r="W1794" s="188"/>
      <c r="X1794" s="42"/>
      <c r="AD1794" s="10"/>
    </row>
    <row r="1795" spans="18:30">
      <c r="R1795" s="187"/>
      <c r="S1795" s="42"/>
      <c r="T1795" s="42"/>
      <c r="U1795" s="188"/>
      <c r="V1795" s="42"/>
      <c r="W1795" s="188"/>
      <c r="X1795" s="42"/>
      <c r="AD1795" s="10"/>
    </row>
    <row r="1796" spans="18:30">
      <c r="R1796" s="187"/>
      <c r="S1796" s="42"/>
      <c r="T1796" s="42"/>
      <c r="U1796" s="188"/>
      <c r="V1796" s="42"/>
      <c r="W1796" s="188"/>
      <c r="X1796" s="42"/>
      <c r="AD1796" s="10"/>
    </row>
    <row r="1797" spans="18:30">
      <c r="R1797" s="187"/>
      <c r="S1797" s="42"/>
      <c r="T1797" s="42"/>
      <c r="U1797" s="188"/>
      <c r="V1797" s="42"/>
      <c r="W1797" s="188"/>
      <c r="X1797" s="42"/>
      <c r="AD1797" s="10"/>
    </row>
    <row r="1798" spans="18:30">
      <c r="R1798" s="187"/>
      <c r="S1798" s="42"/>
      <c r="T1798" s="42"/>
      <c r="U1798" s="188"/>
      <c r="V1798" s="42"/>
      <c r="W1798" s="188"/>
      <c r="X1798" s="42"/>
      <c r="AD1798" s="10"/>
    </row>
    <row r="1799" spans="18:30">
      <c r="R1799" s="187"/>
      <c r="S1799" s="42"/>
      <c r="T1799" s="42"/>
      <c r="U1799" s="188"/>
      <c r="V1799" s="42"/>
      <c r="W1799" s="188"/>
      <c r="X1799" s="42"/>
      <c r="AD1799" s="10"/>
    </row>
    <row r="1800" spans="18:30">
      <c r="R1800" s="187"/>
      <c r="S1800" s="42"/>
      <c r="T1800" s="42"/>
      <c r="U1800" s="188"/>
      <c r="V1800" s="42"/>
      <c r="W1800" s="188"/>
      <c r="X1800" s="42"/>
      <c r="AD1800" s="10"/>
    </row>
    <row r="1801" spans="18:30">
      <c r="R1801" s="187"/>
      <c r="S1801" s="42"/>
      <c r="T1801" s="42"/>
      <c r="U1801" s="188"/>
      <c r="V1801" s="42"/>
      <c r="W1801" s="188"/>
      <c r="X1801" s="42"/>
      <c r="AD1801" s="10"/>
    </row>
    <row r="1802" spans="18:30">
      <c r="R1802" s="187"/>
      <c r="S1802" s="42"/>
      <c r="T1802" s="42"/>
      <c r="U1802" s="188"/>
      <c r="V1802" s="42"/>
      <c r="W1802" s="188"/>
      <c r="X1802" s="42"/>
      <c r="AD1802" s="10"/>
    </row>
    <row r="1803" spans="18:30">
      <c r="R1803" s="187"/>
      <c r="S1803" s="42"/>
      <c r="T1803" s="42"/>
      <c r="U1803" s="188"/>
      <c r="V1803" s="42"/>
      <c r="W1803" s="188"/>
      <c r="X1803" s="42"/>
      <c r="AD1803" s="10"/>
    </row>
    <row r="1804" spans="18:30">
      <c r="R1804" s="187"/>
      <c r="S1804" s="42"/>
      <c r="T1804" s="42"/>
      <c r="U1804" s="188"/>
      <c r="V1804" s="42"/>
      <c r="W1804" s="188"/>
      <c r="X1804" s="42"/>
      <c r="AD1804" s="10"/>
    </row>
    <row r="1805" spans="18:30">
      <c r="R1805" s="187"/>
      <c r="S1805" s="42"/>
      <c r="T1805" s="42"/>
      <c r="U1805" s="188"/>
      <c r="V1805" s="42"/>
      <c r="W1805" s="188"/>
      <c r="X1805" s="42"/>
      <c r="AD1805" s="10"/>
    </row>
    <row r="1806" spans="18:30">
      <c r="R1806" s="187"/>
      <c r="S1806" s="42"/>
      <c r="T1806" s="42"/>
      <c r="U1806" s="188"/>
      <c r="V1806" s="42"/>
      <c r="W1806" s="188"/>
      <c r="X1806" s="42"/>
      <c r="AD1806" s="10"/>
    </row>
    <row r="1807" spans="18:30">
      <c r="R1807" s="187"/>
      <c r="S1807" s="42"/>
      <c r="T1807" s="42"/>
      <c r="U1807" s="188"/>
      <c r="V1807" s="42"/>
      <c r="W1807" s="188"/>
      <c r="X1807" s="42"/>
      <c r="AD1807" s="10"/>
    </row>
    <row r="1808" spans="18:30">
      <c r="R1808" s="187"/>
      <c r="S1808" s="42"/>
      <c r="T1808" s="42"/>
      <c r="U1808" s="188"/>
      <c r="V1808" s="42"/>
      <c r="W1808" s="188"/>
      <c r="X1808" s="42"/>
      <c r="AD1808" s="10"/>
    </row>
    <row r="1809" spans="18:30">
      <c r="R1809" s="187"/>
      <c r="S1809" s="42"/>
      <c r="T1809" s="42"/>
      <c r="U1809" s="188"/>
      <c r="V1809" s="42"/>
      <c r="W1809" s="188"/>
      <c r="X1809" s="42"/>
      <c r="AD1809" s="10"/>
    </row>
    <row r="1810" spans="18:30">
      <c r="R1810" s="187"/>
      <c r="S1810" s="42"/>
      <c r="T1810" s="42"/>
      <c r="U1810" s="188"/>
      <c r="V1810" s="42"/>
      <c r="W1810" s="188"/>
      <c r="X1810" s="42"/>
      <c r="AD1810" s="10"/>
    </row>
    <row r="1811" spans="18:30">
      <c r="R1811" s="187"/>
      <c r="S1811" s="42"/>
      <c r="T1811" s="42"/>
      <c r="U1811" s="188"/>
      <c r="V1811" s="42"/>
      <c r="W1811" s="188"/>
      <c r="X1811" s="42"/>
      <c r="AD1811" s="10"/>
    </row>
    <row r="1812" spans="18:30">
      <c r="R1812" s="187"/>
      <c r="S1812" s="42"/>
      <c r="T1812" s="42"/>
      <c r="U1812" s="188"/>
      <c r="V1812" s="42"/>
      <c r="W1812" s="188"/>
      <c r="X1812" s="42"/>
      <c r="AD1812" s="10"/>
    </row>
    <row r="1813" spans="18:30">
      <c r="R1813" s="187"/>
      <c r="S1813" s="42"/>
      <c r="T1813" s="42"/>
      <c r="U1813" s="188"/>
      <c r="V1813" s="42"/>
      <c r="W1813" s="188"/>
      <c r="X1813" s="42"/>
      <c r="AD1813" s="10"/>
    </row>
    <row r="1814" spans="18:30">
      <c r="R1814" s="187"/>
      <c r="S1814" s="42"/>
      <c r="T1814" s="42"/>
      <c r="U1814" s="188"/>
      <c r="V1814" s="42"/>
      <c r="W1814" s="188"/>
      <c r="X1814" s="42"/>
      <c r="AD1814" s="10"/>
    </row>
    <row r="1815" spans="18:30">
      <c r="R1815" s="187"/>
      <c r="S1815" s="42"/>
      <c r="T1815" s="42"/>
      <c r="U1815" s="188"/>
      <c r="V1815" s="42"/>
      <c r="W1815" s="188"/>
      <c r="X1815" s="42"/>
      <c r="AD1815" s="10"/>
    </row>
    <row r="1816" spans="18:30">
      <c r="R1816" s="187"/>
      <c r="S1816" s="42"/>
      <c r="T1816" s="42"/>
      <c r="U1816" s="188"/>
      <c r="V1816" s="42"/>
      <c r="W1816" s="188"/>
      <c r="X1816" s="42"/>
      <c r="AD1816" s="10"/>
    </row>
    <row r="1817" spans="18:30">
      <c r="R1817" s="187"/>
      <c r="S1817" s="42"/>
      <c r="T1817" s="42"/>
      <c r="U1817" s="188"/>
      <c r="V1817" s="42"/>
      <c r="W1817" s="188"/>
      <c r="X1817" s="42"/>
      <c r="AD1817" s="10"/>
    </row>
    <row r="1818" spans="18:30">
      <c r="R1818" s="187"/>
      <c r="S1818" s="42"/>
      <c r="T1818" s="42"/>
      <c r="U1818" s="188"/>
      <c r="V1818" s="42"/>
      <c r="W1818" s="188"/>
      <c r="X1818" s="42"/>
      <c r="AD1818" s="10"/>
    </row>
    <row r="1819" spans="18:30">
      <c r="R1819" s="187"/>
      <c r="S1819" s="42"/>
      <c r="T1819" s="42"/>
      <c r="U1819" s="188"/>
      <c r="V1819" s="42"/>
      <c r="W1819" s="188"/>
      <c r="X1819" s="42"/>
      <c r="AD1819" s="10"/>
    </row>
    <row r="1820" spans="18:30">
      <c r="R1820" s="187"/>
      <c r="S1820" s="42"/>
      <c r="T1820" s="42"/>
      <c r="U1820" s="188"/>
      <c r="V1820" s="42"/>
      <c r="W1820" s="188"/>
      <c r="X1820" s="42"/>
      <c r="AD1820" s="10"/>
    </row>
    <row r="1821" spans="18:30">
      <c r="R1821" s="187"/>
      <c r="S1821" s="42"/>
      <c r="T1821" s="42"/>
      <c r="U1821" s="188"/>
      <c r="V1821" s="42"/>
      <c r="W1821" s="188"/>
      <c r="X1821" s="42"/>
      <c r="AD1821" s="10"/>
    </row>
    <row r="1822" spans="18:30">
      <c r="R1822" s="187"/>
      <c r="S1822" s="42"/>
      <c r="T1822" s="42"/>
      <c r="U1822" s="188"/>
      <c r="V1822" s="42"/>
      <c r="W1822" s="188"/>
      <c r="X1822" s="42"/>
      <c r="AD1822" s="10"/>
    </row>
    <row r="1823" spans="18:30">
      <c r="R1823" s="187"/>
      <c r="S1823" s="42"/>
      <c r="T1823" s="42"/>
      <c r="U1823" s="188"/>
      <c r="V1823" s="42"/>
      <c r="W1823" s="188"/>
      <c r="X1823" s="42"/>
      <c r="AD1823" s="10"/>
    </row>
    <row r="1824" spans="18:30">
      <c r="R1824" s="187"/>
      <c r="S1824" s="42"/>
      <c r="T1824" s="42"/>
      <c r="U1824" s="188"/>
      <c r="V1824" s="42"/>
      <c r="W1824" s="188"/>
      <c r="X1824" s="42"/>
      <c r="AD1824" s="10"/>
    </row>
    <row r="1825" spans="18:30">
      <c r="R1825" s="187"/>
      <c r="S1825" s="42"/>
      <c r="T1825" s="42"/>
      <c r="U1825" s="188"/>
      <c r="V1825" s="42"/>
      <c r="W1825" s="188"/>
      <c r="X1825" s="42"/>
      <c r="AD1825" s="10"/>
    </row>
    <row r="1826" spans="18:30">
      <c r="R1826" s="187"/>
      <c r="S1826" s="42"/>
      <c r="T1826" s="42"/>
      <c r="U1826" s="188"/>
      <c r="V1826" s="42"/>
      <c r="W1826" s="188"/>
      <c r="X1826" s="42"/>
      <c r="AD1826" s="10"/>
    </row>
    <row r="1827" spans="18:30">
      <c r="R1827" s="187"/>
      <c r="S1827" s="42"/>
      <c r="T1827" s="42"/>
      <c r="U1827" s="188"/>
      <c r="V1827" s="42"/>
      <c r="W1827" s="188"/>
      <c r="X1827" s="42"/>
      <c r="AD1827" s="10"/>
    </row>
    <row r="1828" spans="18:30">
      <c r="R1828" s="187"/>
      <c r="S1828" s="42"/>
      <c r="T1828" s="42"/>
      <c r="U1828" s="188"/>
      <c r="V1828" s="42"/>
      <c r="W1828" s="188"/>
      <c r="X1828" s="42"/>
      <c r="AD1828" s="10"/>
    </row>
    <row r="1829" spans="18:30">
      <c r="R1829" s="187"/>
      <c r="S1829" s="42"/>
      <c r="T1829" s="42"/>
      <c r="U1829" s="188"/>
      <c r="V1829" s="42"/>
      <c r="W1829" s="188"/>
      <c r="X1829" s="42"/>
      <c r="AD1829" s="10"/>
    </row>
    <row r="1830" spans="18:30">
      <c r="R1830" s="187"/>
      <c r="S1830" s="42"/>
      <c r="T1830" s="42"/>
      <c r="U1830" s="188"/>
      <c r="V1830" s="42"/>
      <c r="W1830" s="188"/>
      <c r="X1830" s="42"/>
      <c r="AD1830" s="10"/>
    </row>
    <row r="1831" spans="18:30">
      <c r="R1831" s="187"/>
      <c r="S1831" s="42"/>
      <c r="T1831" s="42"/>
      <c r="U1831" s="188"/>
      <c r="V1831" s="42"/>
      <c r="W1831" s="188"/>
      <c r="X1831" s="42"/>
      <c r="AD1831" s="10"/>
    </row>
    <row r="1832" spans="18:30">
      <c r="R1832" s="187"/>
      <c r="S1832" s="42"/>
      <c r="T1832" s="42"/>
      <c r="U1832" s="188"/>
      <c r="V1832" s="42"/>
      <c r="W1832" s="188"/>
      <c r="X1832" s="42"/>
      <c r="AD1832" s="10"/>
    </row>
    <row r="1833" spans="18:30">
      <c r="R1833" s="187"/>
      <c r="S1833" s="42"/>
      <c r="T1833" s="42"/>
      <c r="U1833" s="188"/>
      <c r="V1833" s="42"/>
      <c r="W1833" s="188"/>
      <c r="X1833" s="42"/>
      <c r="AD1833" s="10"/>
    </row>
    <row r="1834" spans="18:30">
      <c r="R1834" s="187"/>
      <c r="S1834" s="42"/>
      <c r="T1834" s="42"/>
      <c r="U1834" s="188"/>
      <c r="V1834" s="42"/>
      <c r="W1834" s="188"/>
      <c r="X1834" s="42"/>
      <c r="AD1834" s="10"/>
    </row>
    <row r="1835" spans="18:30">
      <c r="R1835" s="187"/>
      <c r="S1835" s="42"/>
      <c r="T1835" s="42"/>
      <c r="U1835" s="188"/>
      <c r="V1835" s="42"/>
      <c r="W1835" s="188"/>
      <c r="X1835" s="42"/>
      <c r="AD1835" s="10"/>
    </row>
    <row r="1836" spans="18:30">
      <c r="R1836" s="187"/>
      <c r="S1836" s="42"/>
      <c r="T1836" s="42"/>
      <c r="U1836" s="188"/>
      <c r="V1836" s="42"/>
      <c r="W1836" s="188"/>
      <c r="X1836" s="42"/>
      <c r="AD1836" s="10"/>
    </row>
    <row r="1837" spans="18:30">
      <c r="R1837" s="187"/>
      <c r="S1837" s="42"/>
      <c r="T1837" s="42"/>
      <c r="U1837" s="188"/>
      <c r="V1837" s="42"/>
      <c r="W1837" s="188"/>
      <c r="X1837" s="42"/>
      <c r="AD1837" s="10"/>
    </row>
    <row r="1838" spans="18:30">
      <c r="R1838" s="187"/>
      <c r="S1838" s="42"/>
      <c r="T1838" s="42"/>
      <c r="U1838" s="188"/>
      <c r="V1838" s="42"/>
      <c r="W1838" s="188"/>
      <c r="X1838" s="42"/>
      <c r="AD1838" s="10"/>
    </row>
    <row r="1839" spans="18:30">
      <c r="R1839" s="187"/>
      <c r="S1839" s="42"/>
      <c r="T1839" s="42"/>
      <c r="U1839" s="188"/>
      <c r="V1839" s="42"/>
      <c r="W1839" s="188"/>
      <c r="X1839" s="42"/>
      <c r="AD1839" s="10"/>
    </row>
    <row r="1840" spans="18:30">
      <c r="R1840" s="187"/>
      <c r="S1840" s="42"/>
      <c r="T1840" s="42"/>
      <c r="U1840" s="188"/>
      <c r="V1840" s="42"/>
      <c r="W1840" s="188"/>
      <c r="X1840" s="42"/>
      <c r="AD1840" s="10"/>
    </row>
    <row r="1841" spans="18:30">
      <c r="R1841" s="187"/>
      <c r="S1841" s="42"/>
      <c r="T1841" s="42"/>
      <c r="U1841" s="188"/>
      <c r="V1841" s="42"/>
      <c r="W1841" s="188"/>
      <c r="X1841" s="42"/>
      <c r="AD1841" s="10"/>
    </row>
    <row r="1842" spans="18:30">
      <c r="R1842" s="187"/>
      <c r="S1842" s="42"/>
      <c r="T1842" s="42"/>
      <c r="U1842" s="188"/>
      <c r="V1842" s="42"/>
      <c r="W1842" s="188"/>
      <c r="X1842" s="42"/>
      <c r="AD1842" s="10"/>
    </row>
    <row r="1843" spans="18:30">
      <c r="R1843" s="187"/>
      <c r="S1843" s="42"/>
      <c r="T1843" s="42"/>
      <c r="U1843" s="188"/>
      <c r="V1843" s="42"/>
      <c r="W1843" s="188"/>
      <c r="X1843" s="42"/>
      <c r="AD1843" s="10"/>
    </row>
    <row r="1844" spans="18:30">
      <c r="R1844" s="187"/>
      <c r="S1844" s="42"/>
      <c r="T1844" s="42"/>
      <c r="U1844" s="188"/>
      <c r="V1844" s="42"/>
      <c r="W1844" s="188"/>
      <c r="X1844" s="42"/>
      <c r="AD1844" s="10"/>
    </row>
    <row r="1845" spans="18:30">
      <c r="R1845" s="187"/>
      <c r="S1845" s="42"/>
      <c r="T1845" s="42"/>
      <c r="U1845" s="188"/>
      <c r="V1845" s="42"/>
      <c r="W1845" s="188"/>
      <c r="X1845" s="42"/>
      <c r="AD1845" s="10"/>
    </row>
    <row r="1846" spans="18:30">
      <c r="R1846" s="187"/>
      <c r="S1846" s="42"/>
      <c r="T1846" s="42"/>
      <c r="U1846" s="188"/>
      <c r="V1846" s="42"/>
      <c r="W1846" s="188"/>
      <c r="X1846" s="42"/>
      <c r="AD1846" s="10"/>
    </row>
    <row r="1847" spans="18:30">
      <c r="R1847" s="187"/>
      <c r="S1847" s="42"/>
      <c r="T1847" s="42"/>
      <c r="U1847" s="188"/>
      <c r="V1847" s="42"/>
      <c r="W1847" s="188"/>
      <c r="X1847" s="42"/>
      <c r="AD1847" s="10"/>
    </row>
    <row r="1848" spans="18:30">
      <c r="R1848" s="187"/>
      <c r="S1848" s="42"/>
      <c r="T1848" s="42"/>
      <c r="U1848" s="188"/>
      <c r="V1848" s="42"/>
      <c r="W1848" s="188"/>
      <c r="X1848" s="42"/>
      <c r="AD1848" s="10"/>
    </row>
    <row r="1849" spans="18:30">
      <c r="R1849" s="187"/>
      <c r="S1849" s="42"/>
      <c r="T1849" s="42"/>
      <c r="U1849" s="188"/>
      <c r="V1849" s="42"/>
      <c r="W1849" s="188"/>
      <c r="X1849" s="42"/>
      <c r="AD1849" s="10"/>
    </row>
    <row r="1850" spans="18:30">
      <c r="R1850" s="187"/>
      <c r="S1850" s="42"/>
      <c r="T1850" s="42"/>
      <c r="U1850" s="188"/>
      <c r="V1850" s="42"/>
      <c r="W1850" s="188"/>
      <c r="X1850" s="42"/>
      <c r="AD1850" s="10"/>
    </row>
    <row r="1851" spans="18:30">
      <c r="R1851" s="187"/>
      <c r="S1851" s="42"/>
      <c r="T1851" s="42"/>
      <c r="U1851" s="188"/>
      <c r="V1851" s="42"/>
      <c r="W1851" s="188"/>
      <c r="X1851" s="42"/>
      <c r="AD1851" s="10"/>
    </row>
    <row r="1852" spans="18:30">
      <c r="R1852" s="187"/>
      <c r="S1852" s="42"/>
      <c r="T1852" s="42"/>
      <c r="U1852" s="188"/>
      <c r="V1852" s="42"/>
      <c r="W1852" s="188"/>
      <c r="X1852" s="42"/>
      <c r="AD1852" s="10"/>
    </row>
    <row r="1853" spans="18:30">
      <c r="R1853" s="187"/>
      <c r="S1853" s="42"/>
      <c r="T1853" s="42"/>
      <c r="U1853" s="188"/>
      <c r="V1853" s="42"/>
      <c r="W1853" s="188"/>
      <c r="X1853" s="42"/>
      <c r="AD1853" s="10"/>
    </row>
    <row r="1854" spans="18:30">
      <c r="R1854" s="187"/>
      <c r="S1854" s="42"/>
      <c r="T1854" s="42"/>
      <c r="U1854" s="188"/>
      <c r="V1854" s="42"/>
      <c r="W1854" s="188"/>
      <c r="X1854" s="42"/>
      <c r="AD1854" s="10"/>
    </row>
    <row r="1855" spans="18:30">
      <c r="R1855" s="187"/>
      <c r="S1855" s="42"/>
      <c r="T1855" s="42"/>
      <c r="U1855" s="188"/>
      <c r="V1855" s="42"/>
      <c r="W1855" s="188"/>
      <c r="X1855" s="42"/>
      <c r="AD1855" s="10"/>
    </row>
    <row r="1856" spans="18:30">
      <c r="R1856" s="187"/>
      <c r="S1856" s="42"/>
      <c r="T1856" s="42"/>
      <c r="U1856" s="188"/>
      <c r="V1856" s="42"/>
      <c r="W1856" s="188"/>
      <c r="X1856" s="42"/>
      <c r="AD1856" s="10"/>
    </row>
    <row r="1857" spans="18:30">
      <c r="R1857" s="187"/>
      <c r="S1857" s="42"/>
      <c r="T1857" s="42"/>
      <c r="U1857" s="188"/>
      <c r="V1857" s="42"/>
      <c r="W1857" s="188"/>
      <c r="X1857" s="42"/>
      <c r="AD1857" s="10"/>
    </row>
    <row r="1858" spans="18:30">
      <c r="R1858" s="187"/>
      <c r="S1858" s="42"/>
      <c r="T1858" s="42"/>
      <c r="U1858" s="188"/>
      <c r="V1858" s="42"/>
      <c r="W1858" s="188"/>
      <c r="X1858" s="42"/>
      <c r="AD1858" s="10"/>
    </row>
    <row r="1859" spans="18:30">
      <c r="R1859" s="187"/>
      <c r="S1859" s="42"/>
      <c r="T1859" s="42"/>
      <c r="U1859" s="188"/>
      <c r="V1859" s="42"/>
      <c r="W1859" s="188"/>
      <c r="X1859" s="42"/>
      <c r="AD1859" s="10"/>
    </row>
    <row r="1860" spans="18:30">
      <c r="R1860" s="187"/>
      <c r="S1860" s="42"/>
      <c r="T1860" s="42"/>
      <c r="U1860" s="188"/>
      <c r="V1860" s="42"/>
      <c r="W1860" s="188"/>
      <c r="X1860" s="42"/>
      <c r="AD1860" s="10"/>
    </row>
    <row r="1861" spans="18:30">
      <c r="R1861" s="187"/>
      <c r="S1861" s="42"/>
      <c r="T1861" s="42"/>
      <c r="U1861" s="188"/>
      <c r="V1861" s="42"/>
      <c r="W1861" s="188"/>
      <c r="X1861" s="42"/>
      <c r="AD1861" s="10"/>
    </row>
    <row r="1862" spans="18:30">
      <c r="R1862" s="187"/>
      <c r="S1862" s="42"/>
      <c r="T1862" s="42"/>
      <c r="U1862" s="188"/>
      <c r="V1862" s="42"/>
      <c r="W1862" s="188"/>
      <c r="X1862" s="42"/>
      <c r="AD1862" s="10"/>
    </row>
    <row r="1863" spans="18:30">
      <c r="R1863" s="187"/>
      <c r="S1863" s="42"/>
      <c r="T1863" s="42"/>
      <c r="U1863" s="188"/>
      <c r="V1863" s="42"/>
      <c r="W1863" s="188"/>
      <c r="X1863" s="42"/>
      <c r="AD1863" s="10"/>
    </row>
    <row r="1864" spans="18:30">
      <c r="R1864" s="187"/>
      <c r="S1864" s="42"/>
      <c r="T1864" s="42"/>
      <c r="U1864" s="188"/>
      <c r="V1864" s="42"/>
      <c r="W1864" s="188"/>
      <c r="X1864" s="42"/>
      <c r="AD1864" s="10"/>
    </row>
    <row r="1865" spans="18:30">
      <c r="R1865" s="187"/>
      <c r="S1865" s="42"/>
      <c r="T1865" s="42"/>
      <c r="U1865" s="188"/>
      <c r="V1865" s="42"/>
      <c r="W1865" s="188"/>
      <c r="X1865" s="42"/>
      <c r="AD1865" s="10"/>
    </row>
    <row r="1866" spans="18:30">
      <c r="R1866" s="187"/>
      <c r="S1866" s="42"/>
      <c r="T1866" s="42"/>
      <c r="U1866" s="188"/>
      <c r="V1866" s="42"/>
      <c r="W1866" s="188"/>
      <c r="X1866" s="42"/>
      <c r="AD1866" s="10"/>
    </row>
    <row r="1867" spans="18:30">
      <c r="R1867" s="187"/>
      <c r="S1867" s="42"/>
      <c r="T1867" s="42"/>
      <c r="U1867" s="188"/>
      <c r="V1867" s="42"/>
      <c r="W1867" s="188"/>
      <c r="X1867" s="42"/>
      <c r="AD1867" s="10"/>
    </row>
    <row r="1868" spans="18:30">
      <c r="R1868" s="187"/>
      <c r="S1868" s="42"/>
      <c r="T1868" s="42"/>
      <c r="U1868" s="188"/>
      <c r="V1868" s="42"/>
      <c r="W1868" s="188"/>
      <c r="X1868" s="42"/>
      <c r="AD1868" s="10"/>
    </row>
    <row r="1869" spans="18:30">
      <c r="R1869" s="187"/>
      <c r="S1869" s="42"/>
      <c r="T1869" s="42"/>
      <c r="U1869" s="188"/>
      <c r="V1869" s="42"/>
      <c r="W1869" s="188"/>
      <c r="X1869" s="42"/>
      <c r="AD1869" s="10"/>
    </row>
    <row r="1870" spans="18:30">
      <c r="R1870" s="187"/>
      <c r="S1870" s="42"/>
      <c r="T1870" s="42"/>
      <c r="U1870" s="188"/>
      <c r="V1870" s="42"/>
      <c r="W1870" s="188"/>
      <c r="X1870" s="42"/>
      <c r="AD1870" s="10"/>
    </row>
    <row r="1871" spans="18:30">
      <c r="R1871" s="187"/>
      <c r="S1871" s="42"/>
      <c r="T1871" s="42"/>
      <c r="U1871" s="188"/>
      <c r="V1871" s="42"/>
      <c r="W1871" s="188"/>
      <c r="X1871" s="42"/>
      <c r="AD1871" s="10"/>
    </row>
    <row r="1872" spans="18:30">
      <c r="R1872" s="187"/>
      <c r="S1872" s="42"/>
      <c r="T1872" s="42"/>
      <c r="U1872" s="188"/>
      <c r="V1872" s="42"/>
      <c r="W1872" s="188"/>
      <c r="X1872" s="42"/>
      <c r="AD1872" s="10"/>
    </row>
    <row r="1873" spans="18:30">
      <c r="R1873" s="187"/>
      <c r="S1873" s="42"/>
      <c r="T1873" s="42"/>
      <c r="U1873" s="188"/>
      <c r="V1873" s="42"/>
      <c r="W1873" s="188"/>
      <c r="X1873" s="42"/>
      <c r="AD1873" s="10"/>
    </row>
    <row r="1874" spans="18:30">
      <c r="R1874" s="187"/>
      <c r="S1874" s="42"/>
      <c r="T1874" s="42"/>
      <c r="U1874" s="188"/>
      <c r="V1874" s="42"/>
      <c r="W1874" s="188"/>
      <c r="X1874" s="42"/>
      <c r="AD1874" s="10"/>
    </row>
    <row r="1875" spans="18:30">
      <c r="R1875" s="187"/>
      <c r="S1875" s="42"/>
      <c r="T1875" s="42"/>
      <c r="U1875" s="188"/>
      <c r="V1875" s="42"/>
      <c r="W1875" s="188"/>
      <c r="X1875" s="42"/>
      <c r="AD1875" s="10"/>
    </row>
    <row r="1876" spans="18:30">
      <c r="R1876" s="187"/>
      <c r="S1876" s="42"/>
      <c r="T1876" s="42"/>
      <c r="U1876" s="188"/>
      <c r="V1876" s="189"/>
      <c r="W1876" s="188"/>
      <c r="X1876" s="42"/>
      <c r="AD1876" s="10"/>
    </row>
    <row r="1877" spans="18:30">
      <c r="R1877" s="187"/>
      <c r="S1877" s="42"/>
      <c r="T1877" s="42"/>
      <c r="U1877" s="188"/>
      <c r="V1877" s="189"/>
      <c r="W1877" s="188"/>
      <c r="X1877" s="42"/>
      <c r="AD1877" s="10"/>
    </row>
    <row r="1878" spans="18:30">
      <c r="R1878" s="187"/>
      <c r="S1878" s="42"/>
      <c r="T1878" s="42"/>
      <c r="U1878" s="188"/>
      <c r="V1878" s="189"/>
      <c r="W1878" s="188"/>
      <c r="X1878" s="42"/>
      <c r="AD1878" s="10"/>
    </row>
    <row r="1879" spans="18:30">
      <c r="R1879" s="187"/>
      <c r="S1879" s="42"/>
      <c r="T1879" s="42"/>
      <c r="U1879" s="188"/>
      <c r="V1879" s="189"/>
      <c r="W1879" s="188"/>
      <c r="X1879" s="42"/>
      <c r="AD1879" s="10"/>
    </row>
    <row r="1880" spans="18:30">
      <c r="R1880" s="187"/>
      <c r="S1880" s="42"/>
      <c r="T1880" s="42"/>
      <c r="U1880" s="188"/>
      <c r="V1880" s="189"/>
      <c r="W1880" s="188"/>
      <c r="X1880" s="42"/>
      <c r="AD1880" s="10"/>
    </row>
    <row r="1881" spans="18:30">
      <c r="R1881" s="187"/>
      <c r="S1881" s="42"/>
      <c r="T1881" s="42"/>
      <c r="U1881" s="188"/>
      <c r="V1881" s="189"/>
      <c r="W1881" s="188"/>
      <c r="X1881" s="42"/>
      <c r="AD1881" s="10"/>
    </row>
    <row r="1882" spans="18:30">
      <c r="R1882" s="187"/>
      <c r="S1882" s="42"/>
      <c r="T1882" s="42"/>
      <c r="U1882" s="188"/>
      <c r="V1882" s="189"/>
      <c r="W1882" s="188"/>
      <c r="X1882" s="42"/>
      <c r="AD1882" s="10"/>
    </row>
    <row r="1883" spans="18:30">
      <c r="R1883" s="187"/>
      <c r="S1883" s="42"/>
      <c r="T1883" s="42"/>
      <c r="U1883" s="188"/>
      <c r="V1883" s="189"/>
      <c r="W1883" s="188"/>
      <c r="X1883" s="42"/>
      <c r="AD1883" s="10"/>
    </row>
    <row r="1884" spans="18:30">
      <c r="R1884" s="187"/>
      <c r="S1884" s="42"/>
      <c r="T1884" s="42"/>
      <c r="U1884" s="188"/>
      <c r="V1884" s="189"/>
      <c r="W1884" s="188"/>
      <c r="X1884" s="42"/>
      <c r="AD1884" s="10"/>
    </row>
    <row r="1885" spans="18:30">
      <c r="R1885" s="187"/>
      <c r="S1885" s="42"/>
      <c r="T1885" s="42"/>
      <c r="U1885" s="188"/>
      <c r="V1885" s="189"/>
      <c r="W1885" s="188"/>
      <c r="X1885" s="42"/>
      <c r="AD1885" s="10"/>
    </row>
    <row r="1886" spans="18:30">
      <c r="R1886" s="187"/>
      <c r="S1886" s="42"/>
      <c r="T1886" s="42"/>
      <c r="U1886" s="188"/>
      <c r="V1886" s="189"/>
      <c r="W1886" s="188"/>
      <c r="X1886" s="42"/>
      <c r="AD1886" s="10"/>
    </row>
    <row r="1887" spans="18:30">
      <c r="R1887" s="187"/>
      <c r="S1887" s="42"/>
      <c r="T1887" s="42"/>
      <c r="U1887" s="188"/>
      <c r="V1887" s="189"/>
      <c r="W1887" s="188"/>
      <c r="X1887" s="42"/>
      <c r="AD1887" s="10"/>
    </row>
    <row r="1888" spans="18:30">
      <c r="R1888" s="187"/>
      <c r="S1888" s="42"/>
      <c r="T1888" s="42"/>
      <c r="U1888" s="188"/>
      <c r="V1888" s="189"/>
      <c r="W1888" s="188"/>
      <c r="X1888" s="42"/>
      <c r="AD1888" s="10"/>
    </row>
    <row r="1889" spans="18:30">
      <c r="R1889" s="187"/>
      <c r="S1889" s="42"/>
      <c r="T1889" s="42"/>
      <c r="U1889" s="188"/>
      <c r="V1889" s="189"/>
      <c r="W1889" s="188"/>
      <c r="X1889" s="42"/>
      <c r="AD1889" s="10"/>
    </row>
    <row r="1890" spans="18:30">
      <c r="R1890" s="187"/>
      <c r="S1890" s="42"/>
      <c r="T1890" s="42"/>
      <c r="U1890" s="188"/>
      <c r="V1890" s="189"/>
      <c r="W1890" s="188"/>
      <c r="X1890" s="42"/>
      <c r="AD1890" s="10"/>
    </row>
    <row r="1891" spans="18:30">
      <c r="R1891" s="187"/>
      <c r="S1891" s="42"/>
      <c r="T1891" s="42"/>
      <c r="U1891" s="188"/>
      <c r="V1891" s="189"/>
      <c r="W1891" s="188"/>
      <c r="X1891" s="42"/>
      <c r="AD1891" s="10"/>
    </row>
    <row r="1892" spans="18:30">
      <c r="R1892" s="187"/>
      <c r="S1892" s="42"/>
      <c r="T1892" s="42"/>
      <c r="U1892" s="188"/>
      <c r="V1892" s="189"/>
      <c r="W1892" s="188"/>
      <c r="X1892" s="42"/>
      <c r="AD1892" s="10"/>
    </row>
    <row r="1893" spans="18:30">
      <c r="R1893" s="187"/>
      <c r="S1893" s="42"/>
      <c r="T1893" s="42"/>
      <c r="U1893" s="188"/>
      <c r="V1893" s="189"/>
      <c r="W1893" s="188"/>
      <c r="X1893" s="42"/>
      <c r="AD1893" s="10"/>
    </row>
    <row r="1894" spans="18:30">
      <c r="R1894" s="187"/>
      <c r="S1894" s="42"/>
      <c r="T1894" s="42"/>
      <c r="U1894" s="188"/>
      <c r="V1894" s="189"/>
      <c r="W1894" s="188"/>
      <c r="X1894" s="42"/>
      <c r="AD1894" s="10"/>
    </row>
    <row r="1895" spans="18:30">
      <c r="R1895" s="187"/>
      <c r="S1895" s="42"/>
      <c r="T1895" s="42"/>
      <c r="U1895" s="188"/>
      <c r="V1895" s="189"/>
      <c r="W1895" s="188"/>
      <c r="X1895" s="42"/>
      <c r="AD1895" s="10"/>
    </row>
    <row r="1896" spans="18:30">
      <c r="R1896" s="187"/>
      <c r="S1896" s="42"/>
      <c r="T1896" s="42"/>
      <c r="U1896" s="188"/>
      <c r="V1896" s="189"/>
      <c r="W1896" s="188"/>
      <c r="X1896" s="42"/>
      <c r="AD1896" s="10"/>
    </row>
    <row r="1897" spans="18:30">
      <c r="R1897" s="187"/>
      <c r="S1897" s="42"/>
      <c r="T1897" s="42"/>
      <c r="U1897" s="188"/>
      <c r="V1897" s="189"/>
      <c r="W1897" s="188"/>
      <c r="X1897" s="42"/>
      <c r="AD1897" s="10"/>
    </row>
    <row r="1898" spans="18:30">
      <c r="R1898" s="187"/>
      <c r="S1898" s="42"/>
      <c r="T1898" s="42"/>
      <c r="U1898" s="188"/>
      <c r="V1898" s="189"/>
      <c r="W1898" s="188"/>
      <c r="X1898" s="42"/>
      <c r="AD1898" s="10"/>
    </row>
    <row r="1899" spans="18:30">
      <c r="R1899" s="187"/>
      <c r="S1899" s="42"/>
      <c r="T1899" s="42"/>
      <c r="U1899" s="188"/>
      <c r="V1899" s="189"/>
      <c r="W1899" s="188"/>
      <c r="X1899" s="42"/>
      <c r="AD1899" s="10"/>
    </row>
    <row r="1900" spans="18:30">
      <c r="R1900" s="187"/>
      <c r="S1900" s="42"/>
      <c r="T1900" s="42"/>
      <c r="U1900" s="188"/>
      <c r="V1900" s="189"/>
      <c r="W1900" s="188"/>
      <c r="X1900" s="42"/>
      <c r="AD1900" s="10"/>
    </row>
    <row r="1901" spans="18:30">
      <c r="R1901" s="187"/>
      <c r="S1901" s="42"/>
      <c r="T1901" s="42"/>
      <c r="U1901" s="188"/>
      <c r="V1901" s="189"/>
      <c r="W1901" s="188"/>
      <c r="X1901" s="42"/>
      <c r="AD1901" s="10"/>
    </row>
    <row r="1902" spans="18:30">
      <c r="R1902" s="187"/>
      <c r="S1902" s="42"/>
      <c r="T1902" s="42"/>
      <c r="U1902" s="188"/>
      <c r="V1902" s="189"/>
      <c r="W1902" s="188"/>
      <c r="X1902" s="42"/>
      <c r="AD1902" s="10"/>
    </row>
    <row r="1903" spans="18:30">
      <c r="R1903" s="187"/>
      <c r="S1903" s="42"/>
      <c r="T1903" s="42"/>
      <c r="U1903" s="188"/>
      <c r="V1903" s="189"/>
      <c r="W1903" s="188"/>
      <c r="X1903" s="42"/>
      <c r="AD1903" s="10"/>
    </row>
    <row r="1904" spans="18:30">
      <c r="R1904" s="187"/>
      <c r="S1904" s="42"/>
      <c r="T1904" s="42"/>
      <c r="U1904" s="188"/>
      <c r="V1904" s="189"/>
      <c r="W1904" s="188"/>
      <c r="X1904" s="42"/>
      <c r="AD1904" s="10"/>
    </row>
    <row r="1905" spans="18:30">
      <c r="R1905" s="187"/>
      <c r="S1905" s="42"/>
      <c r="T1905" s="42"/>
      <c r="U1905" s="188"/>
      <c r="V1905" s="189"/>
      <c r="W1905" s="188"/>
      <c r="X1905" s="42"/>
      <c r="AD1905" s="10"/>
    </row>
    <row r="1906" spans="18:30">
      <c r="R1906" s="187"/>
      <c r="S1906" s="42"/>
      <c r="T1906" s="42"/>
      <c r="U1906" s="188"/>
      <c r="V1906" s="189"/>
      <c r="W1906" s="188"/>
      <c r="X1906" s="42"/>
      <c r="AD1906" s="10"/>
    </row>
    <row r="1907" spans="18:30">
      <c r="R1907" s="187"/>
      <c r="S1907" s="42"/>
      <c r="T1907" s="42"/>
      <c r="U1907" s="188"/>
      <c r="V1907" s="189"/>
      <c r="W1907" s="188"/>
      <c r="X1907" s="42"/>
      <c r="AD1907" s="10"/>
    </row>
    <row r="1908" spans="18:30">
      <c r="R1908" s="187"/>
      <c r="S1908" s="42"/>
      <c r="T1908" s="42"/>
      <c r="U1908" s="188"/>
      <c r="V1908" s="189"/>
      <c r="W1908" s="188"/>
      <c r="X1908" s="42"/>
      <c r="AD1908" s="10"/>
    </row>
    <row r="1909" spans="18:30">
      <c r="R1909" s="187"/>
      <c r="S1909" s="42"/>
      <c r="T1909" s="42"/>
      <c r="U1909" s="188"/>
      <c r="V1909" s="189"/>
      <c r="W1909" s="188"/>
      <c r="X1909" s="42"/>
      <c r="AD1909" s="10"/>
    </row>
    <row r="1910" spans="18:30">
      <c r="R1910" s="187"/>
      <c r="S1910" s="42"/>
      <c r="T1910" s="42"/>
      <c r="U1910" s="188"/>
      <c r="V1910" s="189"/>
      <c r="W1910" s="188"/>
      <c r="X1910" s="42"/>
      <c r="AD1910" s="10"/>
    </row>
    <row r="1911" spans="18:30">
      <c r="R1911" s="187"/>
      <c r="S1911" s="42"/>
      <c r="T1911" s="42"/>
      <c r="U1911" s="188"/>
      <c r="V1911" s="189"/>
      <c r="W1911" s="188"/>
      <c r="X1911" s="42"/>
      <c r="AD1911" s="10"/>
    </row>
    <row r="1912" spans="18:30">
      <c r="R1912" s="187"/>
      <c r="S1912" s="42"/>
      <c r="T1912" s="42"/>
      <c r="U1912" s="188"/>
      <c r="V1912" s="189"/>
      <c r="W1912" s="188"/>
      <c r="X1912" s="42"/>
      <c r="AD1912" s="10"/>
    </row>
    <row r="1913" spans="18:30">
      <c r="R1913" s="187"/>
      <c r="S1913" s="42"/>
      <c r="T1913" s="42"/>
      <c r="U1913" s="188"/>
      <c r="V1913" s="189"/>
      <c r="W1913" s="188"/>
      <c r="X1913" s="42"/>
      <c r="AD1913" s="10"/>
    </row>
    <row r="1914" spans="18:30">
      <c r="R1914" s="187"/>
      <c r="S1914" s="42"/>
      <c r="T1914" s="42"/>
      <c r="U1914" s="188"/>
      <c r="V1914" s="189"/>
      <c r="W1914" s="188"/>
      <c r="X1914" s="42"/>
      <c r="AD1914" s="10"/>
    </row>
    <row r="1915" spans="18:30">
      <c r="R1915" s="187"/>
      <c r="S1915" s="42"/>
      <c r="T1915" s="42"/>
      <c r="U1915" s="188"/>
      <c r="V1915" s="189"/>
      <c r="W1915" s="188"/>
      <c r="X1915" s="42"/>
      <c r="AD1915" s="10"/>
    </row>
    <row r="1916" spans="18:30">
      <c r="R1916" s="187"/>
      <c r="S1916" s="42"/>
      <c r="T1916" s="42"/>
      <c r="U1916" s="188"/>
      <c r="V1916" s="189"/>
      <c r="W1916" s="188"/>
      <c r="X1916" s="42"/>
      <c r="AD1916" s="10"/>
    </row>
    <row r="1917" spans="18:30">
      <c r="R1917" s="187"/>
      <c r="S1917" s="42"/>
      <c r="T1917" s="42"/>
      <c r="U1917" s="188"/>
      <c r="V1917" s="189"/>
      <c r="W1917" s="188"/>
      <c r="X1917" s="42"/>
      <c r="AD1917" s="10"/>
    </row>
    <row r="1918" spans="18:30">
      <c r="R1918" s="187"/>
      <c r="S1918" s="42"/>
      <c r="T1918" s="42"/>
      <c r="U1918" s="188"/>
      <c r="V1918" s="189"/>
      <c r="W1918" s="188"/>
      <c r="X1918" s="42"/>
      <c r="AD1918" s="10"/>
    </row>
    <row r="1919" spans="18:30">
      <c r="R1919" s="187"/>
      <c r="S1919" s="42"/>
      <c r="T1919" s="42"/>
      <c r="U1919" s="188"/>
      <c r="V1919" s="189"/>
      <c r="W1919" s="188"/>
      <c r="X1919" s="42"/>
      <c r="AD1919" s="10"/>
    </row>
    <row r="1920" spans="18:30">
      <c r="R1920" s="187"/>
      <c r="S1920" s="42"/>
      <c r="T1920" s="42"/>
      <c r="U1920" s="188"/>
      <c r="V1920" s="189"/>
      <c r="W1920" s="188"/>
      <c r="X1920" s="42"/>
      <c r="AD1920" s="10"/>
    </row>
    <row r="1921" spans="18:30">
      <c r="R1921" s="187"/>
      <c r="S1921" s="42"/>
      <c r="T1921" s="42"/>
      <c r="U1921" s="188"/>
      <c r="V1921" s="189"/>
      <c r="W1921" s="188"/>
      <c r="X1921" s="42"/>
      <c r="AD1921" s="10"/>
    </row>
    <row r="1922" spans="18:30">
      <c r="R1922" s="187"/>
      <c r="S1922" s="42"/>
      <c r="T1922" s="42"/>
      <c r="U1922" s="188"/>
      <c r="V1922" s="189"/>
      <c r="W1922" s="188"/>
      <c r="X1922" s="42"/>
      <c r="AD1922" s="10"/>
    </row>
    <row r="1923" spans="18:30">
      <c r="R1923" s="187"/>
      <c r="S1923" s="42"/>
      <c r="T1923" s="42"/>
      <c r="U1923" s="188"/>
      <c r="V1923" s="189"/>
      <c r="W1923" s="188"/>
      <c r="X1923" s="42"/>
      <c r="AD1923" s="10"/>
    </row>
    <row r="1924" spans="18:30">
      <c r="R1924" s="187"/>
      <c r="S1924" s="42"/>
      <c r="T1924" s="42"/>
      <c r="U1924" s="188"/>
      <c r="V1924" s="189"/>
      <c r="W1924" s="188"/>
      <c r="X1924" s="42"/>
      <c r="AD1924" s="10"/>
    </row>
    <row r="1925" spans="18:30">
      <c r="R1925" s="187"/>
      <c r="S1925" s="42"/>
      <c r="T1925" s="42"/>
      <c r="U1925" s="188"/>
      <c r="V1925" s="189"/>
      <c r="W1925" s="188"/>
      <c r="X1925" s="42"/>
      <c r="AD1925" s="10"/>
    </row>
    <row r="1926" spans="18:30">
      <c r="R1926" s="187"/>
      <c r="S1926" s="42"/>
      <c r="T1926" s="42"/>
      <c r="U1926" s="188"/>
      <c r="V1926" s="189"/>
      <c r="W1926" s="188"/>
      <c r="X1926" s="42"/>
      <c r="AD1926" s="10"/>
    </row>
    <row r="1927" spans="18:30">
      <c r="R1927" s="187"/>
      <c r="S1927" s="42"/>
      <c r="T1927" s="42"/>
      <c r="U1927" s="188"/>
      <c r="V1927" s="189"/>
      <c r="W1927" s="188"/>
      <c r="X1927" s="42"/>
      <c r="AD1927" s="10"/>
    </row>
    <row r="1928" spans="18:30">
      <c r="R1928" s="187"/>
      <c r="S1928" s="42"/>
      <c r="T1928" s="42"/>
      <c r="U1928" s="188"/>
      <c r="V1928" s="189"/>
      <c r="W1928" s="188"/>
      <c r="X1928" s="42"/>
      <c r="AD1928" s="10"/>
    </row>
    <row r="1929" spans="18:30">
      <c r="R1929" s="187"/>
      <c r="S1929" s="42"/>
      <c r="T1929" s="42"/>
      <c r="U1929" s="188"/>
      <c r="V1929" s="189"/>
      <c r="W1929" s="188"/>
      <c r="X1929" s="42"/>
      <c r="AD1929" s="10"/>
    </row>
    <row r="1930" spans="18:30">
      <c r="R1930" s="187"/>
      <c r="S1930" s="42"/>
      <c r="T1930" s="42"/>
      <c r="U1930" s="188"/>
      <c r="V1930" s="189"/>
      <c r="W1930" s="188"/>
      <c r="X1930" s="42"/>
      <c r="AD1930" s="10"/>
    </row>
    <row r="1931" spans="18:30">
      <c r="R1931" s="187"/>
      <c r="S1931" s="42"/>
      <c r="T1931" s="42"/>
      <c r="U1931" s="188"/>
      <c r="V1931" s="189"/>
      <c r="W1931" s="188"/>
      <c r="X1931" s="42"/>
      <c r="AD1931" s="10"/>
    </row>
    <row r="1932" spans="18:30">
      <c r="R1932" s="187"/>
      <c r="S1932" s="42"/>
      <c r="T1932" s="42"/>
      <c r="U1932" s="188"/>
      <c r="V1932" s="189"/>
      <c r="W1932" s="188"/>
      <c r="X1932" s="42"/>
      <c r="AD1932" s="10"/>
    </row>
    <row r="1933" spans="18:30">
      <c r="R1933" s="187"/>
      <c r="S1933" s="42"/>
      <c r="T1933" s="42"/>
      <c r="U1933" s="188"/>
      <c r="V1933" s="189"/>
      <c r="W1933" s="188"/>
      <c r="X1933" s="42"/>
      <c r="AD1933" s="10"/>
    </row>
    <row r="1934" spans="18:30">
      <c r="R1934" s="187"/>
      <c r="S1934" s="42"/>
      <c r="T1934" s="42"/>
      <c r="U1934" s="188"/>
      <c r="V1934" s="189"/>
      <c r="W1934" s="188"/>
      <c r="X1934" s="42"/>
      <c r="AD1934" s="10"/>
    </row>
    <row r="1935" spans="18:30">
      <c r="R1935" s="187"/>
      <c r="S1935" s="42"/>
      <c r="T1935" s="42"/>
      <c r="U1935" s="188"/>
      <c r="V1935" s="189"/>
      <c r="W1935" s="188"/>
      <c r="X1935" s="42"/>
      <c r="AD1935" s="10"/>
    </row>
    <row r="1936" spans="18:30">
      <c r="R1936" s="187"/>
      <c r="S1936" s="42"/>
      <c r="T1936" s="42"/>
      <c r="U1936" s="188"/>
      <c r="V1936" s="189"/>
      <c r="W1936" s="188"/>
      <c r="X1936" s="42"/>
      <c r="AD1936" s="10"/>
    </row>
    <row r="1937" spans="18:30">
      <c r="R1937" s="187"/>
      <c r="S1937" s="42"/>
      <c r="T1937" s="42"/>
      <c r="U1937" s="188"/>
      <c r="V1937" s="189"/>
      <c r="W1937" s="188"/>
      <c r="X1937" s="42"/>
      <c r="AD1937" s="10"/>
    </row>
    <row r="1938" spans="18:30">
      <c r="R1938" s="187"/>
      <c r="S1938" s="42"/>
      <c r="T1938" s="42"/>
      <c r="U1938" s="188"/>
      <c r="V1938" s="189"/>
      <c r="W1938" s="188"/>
      <c r="X1938" s="42"/>
      <c r="AD1938" s="10"/>
    </row>
    <row r="1939" spans="18:30">
      <c r="R1939" s="187"/>
      <c r="S1939" s="42"/>
      <c r="T1939" s="42"/>
      <c r="U1939" s="188"/>
      <c r="V1939" s="189"/>
      <c r="W1939" s="188"/>
      <c r="X1939" s="42"/>
      <c r="AD1939" s="10"/>
    </row>
    <row r="1940" spans="18:30">
      <c r="R1940" s="187"/>
      <c r="S1940" s="42"/>
      <c r="T1940" s="42"/>
      <c r="U1940" s="188"/>
      <c r="V1940" s="189"/>
      <c r="W1940" s="188"/>
      <c r="X1940" s="42"/>
      <c r="AD1940" s="10"/>
    </row>
    <row r="1941" spans="18:30">
      <c r="R1941" s="187"/>
      <c r="S1941" s="42"/>
      <c r="T1941" s="42"/>
      <c r="U1941" s="188"/>
      <c r="V1941" s="189"/>
      <c r="W1941" s="188"/>
      <c r="X1941" s="42"/>
      <c r="AD1941" s="10"/>
    </row>
    <row r="1942" spans="18:30">
      <c r="R1942" s="187"/>
      <c r="S1942" s="42"/>
      <c r="T1942" s="42"/>
      <c r="U1942" s="188"/>
      <c r="V1942" s="189"/>
      <c r="W1942" s="188"/>
      <c r="X1942" s="42"/>
      <c r="AD1942" s="10"/>
    </row>
    <row r="1943" spans="18:30">
      <c r="R1943" s="187"/>
      <c r="S1943" s="42"/>
      <c r="T1943" s="42"/>
      <c r="U1943" s="188"/>
      <c r="V1943" s="189"/>
      <c r="W1943" s="188"/>
      <c r="X1943" s="42"/>
      <c r="AD1943" s="10"/>
    </row>
    <row r="1944" spans="18:30">
      <c r="R1944" s="187"/>
      <c r="S1944" s="42"/>
      <c r="T1944" s="42"/>
      <c r="U1944" s="188"/>
      <c r="V1944" s="189"/>
      <c r="W1944" s="188"/>
      <c r="X1944" s="42"/>
      <c r="AD1944" s="10"/>
    </row>
    <row r="1945" spans="18:30">
      <c r="R1945" s="187"/>
      <c r="S1945" s="42"/>
      <c r="T1945" s="42"/>
      <c r="U1945" s="188"/>
      <c r="V1945" s="189"/>
      <c r="W1945" s="188"/>
      <c r="X1945" s="42"/>
      <c r="AD1945" s="10"/>
    </row>
    <row r="1946" spans="18:30">
      <c r="R1946" s="187"/>
      <c r="S1946" s="42"/>
      <c r="T1946" s="42"/>
      <c r="U1946" s="188"/>
      <c r="V1946" s="189"/>
      <c r="W1946" s="188"/>
      <c r="X1946" s="42"/>
      <c r="AD1946" s="10"/>
    </row>
    <row r="1947" spans="18:30">
      <c r="R1947" s="187"/>
      <c r="S1947" s="42"/>
      <c r="T1947" s="42"/>
      <c r="U1947" s="188"/>
      <c r="V1947" s="189"/>
      <c r="W1947" s="188"/>
      <c r="X1947" s="42"/>
      <c r="AD1947" s="10"/>
    </row>
    <row r="1948" spans="18:30">
      <c r="R1948" s="187"/>
      <c r="S1948" s="42"/>
      <c r="T1948" s="42"/>
      <c r="U1948" s="188"/>
      <c r="V1948" s="189"/>
      <c r="W1948" s="188"/>
      <c r="X1948" s="42"/>
      <c r="AD1948" s="10"/>
    </row>
    <row r="1949" spans="18:30">
      <c r="R1949" s="187"/>
      <c r="S1949" s="42"/>
      <c r="T1949" s="42"/>
      <c r="U1949" s="188"/>
      <c r="V1949" s="189"/>
      <c r="W1949" s="188"/>
      <c r="X1949" s="42"/>
      <c r="AD1949" s="10"/>
    </row>
    <row r="1950" spans="18:30">
      <c r="R1950" s="187"/>
      <c r="S1950" s="42"/>
      <c r="T1950" s="42"/>
      <c r="U1950" s="188"/>
      <c r="V1950" s="189"/>
      <c r="W1950" s="188"/>
      <c r="X1950" s="42"/>
      <c r="AD1950" s="10"/>
    </row>
    <row r="1951" spans="18:30">
      <c r="R1951" s="187"/>
      <c r="S1951" s="42"/>
      <c r="T1951" s="42"/>
      <c r="U1951" s="188"/>
      <c r="V1951" s="189"/>
      <c r="W1951" s="188"/>
      <c r="X1951" s="42"/>
      <c r="AD1951" s="10"/>
    </row>
    <row r="1952" spans="18:30">
      <c r="R1952" s="187"/>
      <c r="S1952" s="42"/>
      <c r="T1952" s="42"/>
      <c r="U1952" s="188"/>
      <c r="V1952" s="189"/>
      <c r="W1952" s="188"/>
      <c r="X1952" s="42"/>
      <c r="AD1952" s="10"/>
    </row>
    <row r="1953" spans="18:30">
      <c r="R1953" s="187"/>
      <c r="S1953" s="42"/>
      <c r="T1953" s="42"/>
      <c r="U1953" s="188"/>
      <c r="V1953" s="189"/>
      <c r="W1953" s="188"/>
      <c r="X1953" s="42"/>
      <c r="AD1953" s="10"/>
    </row>
    <row r="1954" spans="18:30">
      <c r="R1954" s="187"/>
      <c r="S1954" s="42"/>
      <c r="T1954" s="42"/>
      <c r="U1954" s="188"/>
      <c r="V1954" s="189"/>
      <c r="W1954" s="188"/>
      <c r="X1954" s="42"/>
      <c r="AD1954" s="10"/>
    </row>
    <row r="1955" spans="18:30">
      <c r="R1955" s="187"/>
      <c r="S1955" s="42"/>
      <c r="T1955" s="42"/>
      <c r="U1955" s="188"/>
      <c r="V1955" s="189"/>
      <c r="W1955" s="188"/>
      <c r="X1955" s="42"/>
      <c r="AD1955" s="10"/>
    </row>
    <row r="1956" spans="18:30">
      <c r="R1956" s="187"/>
      <c r="S1956" s="42"/>
      <c r="T1956" s="42"/>
      <c r="U1956" s="188"/>
      <c r="V1956" s="189"/>
      <c r="W1956" s="188"/>
      <c r="X1956" s="42"/>
      <c r="AD1956" s="10"/>
    </row>
    <row r="1957" spans="18:30">
      <c r="R1957" s="187"/>
      <c r="S1957" s="42"/>
      <c r="T1957" s="42"/>
      <c r="U1957" s="188"/>
      <c r="V1957" s="189"/>
      <c r="W1957" s="188"/>
      <c r="X1957" s="42"/>
      <c r="AD1957" s="10"/>
    </row>
    <row r="1958" spans="18:30">
      <c r="R1958" s="187"/>
      <c r="S1958" s="42"/>
      <c r="T1958" s="42"/>
      <c r="U1958" s="188"/>
      <c r="V1958" s="189"/>
      <c r="W1958" s="188"/>
      <c r="X1958" s="42"/>
      <c r="AD1958" s="10"/>
    </row>
    <row r="1959" spans="18:30">
      <c r="R1959" s="187"/>
      <c r="S1959" s="42"/>
      <c r="T1959" s="42"/>
      <c r="U1959" s="188"/>
      <c r="V1959" s="189"/>
      <c r="W1959" s="188"/>
      <c r="X1959" s="42"/>
      <c r="AD1959" s="10"/>
    </row>
    <row r="1960" spans="18:30">
      <c r="R1960" s="187"/>
      <c r="S1960" s="42"/>
      <c r="T1960" s="42"/>
      <c r="U1960" s="188"/>
      <c r="V1960" s="189"/>
      <c r="W1960" s="188"/>
      <c r="X1960" s="42"/>
      <c r="AD1960" s="10"/>
    </row>
    <row r="1961" spans="18:30">
      <c r="R1961" s="187"/>
      <c r="S1961" s="42"/>
      <c r="T1961" s="42"/>
      <c r="U1961" s="188"/>
      <c r="V1961" s="189"/>
      <c r="W1961" s="188"/>
      <c r="X1961" s="42"/>
      <c r="AD1961" s="10"/>
    </row>
    <row r="1962" spans="18:30">
      <c r="R1962" s="187"/>
      <c r="S1962" s="42"/>
      <c r="T1962" s="42"/>
      <c r="U1962" s="188"/>
      <c r="V1962" s="189"/>
      <c r="W1962" s="188"/>
      <c r="X1962" s="42"/>
      <c r="AD1962" s="10"/>
    </row>
    <row r="1963" spans="18:30">
      <c r="R1963" s="187"/>
      <c r="S1963" s="42"/>
      <c r="T1963" s="42"/>
      <c r="U1963" s="188"/>
      <c r="V1963" s="189"/>
      <c r="W1963" s="188"/>
      <c r="X1963" s="42"/>
      <c r="AD1963" s="10"/>
    </row>
    <row r="1964" spans="18:30">
      <c r="R1964" s="187"/>
      <c r="S1964" s="42"/>
      <c r="T1964" s="42"/>
      <c r="U1964" s="188"/>
      <c r="V1964" s="189"/>
      <c r="W1964" s="188"/>
      <c r="X1964" s="42"/>
      <c r="AD1964" s="10"/>
    </row>
    <row r="1965" spans="18:30">
      <c r="R1965" s="187"/>
      <c r="S1965" s="42"/>
      <c r="T1965" s="42"/>
      <c r="U1965" s="188"/>
      <c r="V1965" s="189"/>
      <c r="W1965" s="188"/>
      <c r="X1965" s="42"/>
      <c r="AD1965" s="10"/>
    </row>
    <row r="1966" spans="18:30">
      <c r="R1966" s="187"/>
      <c r="S1966" s="42"/>
      <c r="T1966" s="42"/>
      <c r="U1966" s="188"/>
      <c r="V1966" s="189"/>
      <c r="W1966" s="188"/>
      <c r="X1966" s="42"/>
      <c r="AD1966" s="10"/>
    </row>
    <row r="1967" spans="18:30">
      <c r="R1967" s="187"/>
      <c r="S1967" s="42"/>
      <c r="T1967" s="42"/>
      <c r="U1967" s="188"/>
      <c r="V1967" s="189"/>
      <c r="W1967" s="188"/>
      <c r="X1967" s="42"/>
      <c r="AD1967" s="10"/>
    </row>
    <row r="1968" spans="18:30">
      <c r="R1968" s="187"/>
      <c r="S1968" s="42"/>
      <c r="T1968" s="42"/>
      <c r="U1968" s="188"/>
      <c r="V1968" s="189"/>
      <c r="W1968" s="188"/>
      <c r="X1968" s="42"/>
      <c r="AD1968" s="10"/>
    </row>
    <row r="1969" spans="18:30">
      <c r="R1969" s="187"/>
      <c r="S1969" s="42"/>
      <c r="T1969" s="42"/>
      <c r="U1969" s="188"/>
      <c r="V1969" s="189"/>
      <c r="W1969" s="188"/>
      <c r="X1969" s="42"/>
      <c r="AD1969" s="10"/>
    </row>
    <row r="1970" spans="18:30">
      <c r="R1970" s="187"/>
      <c r="S1970" s="42"/>
      <c r="T1970" s="42"/>
      <c r="U1970" s="188"/>
      <c r="V1970" s="189"/>
      <c r="W1970" s="188"/>
      <c r="X1970" s="42"/>
      <c r="AD1970" s="10"/>
    </row>
    <row r="1971" spans="18:30">
      <c r="R1971" s="187"/>
      <c r="S1971" s="42"/>
      <c r="T1971" s="42"/>
      <c r="U1971" s="188"/>
      <c r="V1971" s="189"/>
      <c r="W1971" s="188"/>
      <c r="X1971" s="42"/>
      <c r="AD1971" s="10"/>
    </row>
    <row r="1972" spans="18:30">
      <c r="R1972" s="187"/>
      <c r="S1972" s="42"/>
      <c r="T1972" s="42"/>
      <c r="U1972" s="188"/>
      <c r="V1972" s="189"/>
      <c r="W1972" s="188"/>
      <c r="X1972" s="42"/>
      <c r="AD1972" s="10"/>
    </row>
    <row r="1973" spans="18:30">
      <c r="R1973" s="187"/>
      <c r="S1973" s="42"/>
      <c r="T1973" s="42"/>
      <c r="U1973" s="188"/>
      <c r="V1973" s="189"/>
      <c r="W1973" s="188"/>
      <c r="X1973" s="42"/>
      <c r="AD1973" s="10"/>
    </row>
    <row r="1974" spans="18:30">
      <c r="R1974" s="187"/>
      <c r="S1974" s="42"/>
      <c r="T1974" s="42"/>
      <c r="U1974" s="188"/>
      <c r="V1974" s="189"/>
      <c r="W1974" s="188"/>
      <c r="X1974" s="42"/>
      <c r="AD1974" s="10"/>
    </row>
    <row r="1975" spans="18:30">
      <c r="R1975" s="187"/>
      <c r="S1975" s="42"/>
      <c r="T1975" s="42"/>
      <c r="U1975" s="188"/>
      <c r="V1975" s="189"/>
      <c r="W1975" s="188"/>
      <c r="X1975" s="42"/>
      <c r="AD1975" s="10"/>
    </row>
    <row r="1976" spans="18:30">
      <c r="R1976" s="187"/>
      <c r="S1976" s="42"/>
      <c r="T1976" s="42"/>
      <c r="U1976" s="188"/>
      <c r="V1976" s="189"/>
      <c r="W1976" s="188"/>
      <c r="X1976" s="42"/>
      <c r="AD1976" s="10"/>
    </row>
    <row r="1977" spans="18:30">
      <c r="R1977" s="187"/>
      <c r="S1977" s="42"/>
      <c r="T1977" s="42"/>
      <c r="U1977" s="188"/>
      <c r="V1977" s="189"/>
      <c r="W1977" s="188"/>
      <c r="X1977" s="42"/>
      <c r="AD1977" s="10"/>
    </row>
    <row r="1978" spans="18:30">
      <c r="R1978" s="187"/>
      <c r="S1978" s="42"/>
      <c r="T1978" s="42"/>
      <c r="U1978" s="188"/>
      <c r="V1978" s="189"/>
      <c r="W1978" s="188"/>
      <c r="X1978" s="42"/>
      <c r="AD1978" s="10"/>
    </row>
    <row r="1979" spans="18:30">
      <c r="R1979" s="187"/>
      <c r="S1979" s="42"/>
      <c r="T1979" s="42"/>
      <c r="U1979" s="188"/>
      <c r="V1979" s="189"/>
      <c r="W1979" s="188"/>
      <c r="X1979" s="42"/>
      <c r="AD1979" s="10"/>
    </row>
    <row r="1980" spans="18:30">
      <c r="R1980" s="187"/>
      <c r="S1980" s="42"/>
      <c r="T1980" s="42"/>
      <c r="U1980" s="188"/>
      <c r="V1980" s="189"/>
      <c r="W1980" s="188"/>
      <c r="X1980" s="42"/>
      <c r="AD1980" s="10"/>
    </row>
    <row r="1981" spans="18:30">
      <c r="R1981" s="187"/>
      <c r="S1981" s="42"/>
      <c r="T1981" s="42"/>
      <c r="U1981" s="188"/>
      <c r="V1981" s="189"/>
      <c r="W1981" s="188"/>
      <c r="X1981" s="42"/>
      <c r="AD1981" s="10"/>
    </row>
    <row r="1982" spans="18:30">
      <c r="R1982" s="187"/>
      <c r="S1982" s="42"/>
      <c r="T1982" s="42"/>
      <c r="U1982" s="188"/>
      <c r="V1982" s="189"/>
      <c r="W1982" s="188"/>
      <c r="X1982" s="42"/>
      <c r="AD1982" s="10"/>
    </row>
    <row r="1983" spans="18:30">
      <c r="R1983" s="187"/>
      <c r="S1983" s="42"/>
      <c r="T1983" s="42"/>
      <c r="U1983" s="188"/>
      <c r="V1983" s="189"/>
      <c r="W1983" s="188"/>
      <c r="X1983" s="42"/>
      <c r="AD1983" s="10"/>
    </row>
    <row r="1984" spans="18:30">
      <c r="R1984" s="187"/>
      <c r="S1984" s="42"/>
      <c r="T1984" s="42"/>
      <c r="U1984" s="188"/>
      <c r="V1984" s="189"/>
      <c r="W1984" s="188"/>
      <c r="X1984" s="42"/>
      <c r="AD1984" s="10"/>
    </row>
    <row r="1985" spans="18:30">
      <c r="R1985" s="187"/>
      <c r="S1985" s="42"/>
      <c r="T1985" s="42"/>
      <c r="U1985" s="188"/>
      <c r="V1985" s="189"/>
      <c r="W1985" s="188"/>
      <c r="X1985" s="42"/>
      <c r="AD1985" s="10"/>
    </row>
    <row r="1986" spans="18:30">
      <c r="R1986" s="187"/>
      <c r="S1986" s="42"/>
      <c r="T1986" s="42"/>
      <c r="U1986" s="188"/>
      <c r="V1986" s="189"/>
      <c r="W1986" s="188"/>
      <c r="X1986" s="42"/>
      <c r="AD1986" s="10"/>
    </row>
    <row r="1987" spans="18:30">
      <c r="R1987" s="187"/>
      <c r="S1987" s="42"/>
      <c r="T1987" s="42"/>
      <c r="U1987" s="188"/>
      <c r="V1987" s="189"/>
      <c r="W1987" s="188"/>
      <c r="X1987" s="42"/>
      <c r="AD1987" s="10"/>
    </row>
    <row r="1988" spans="18:30">
      <c r="R1988" s="187"/>
      <c r="S1988" s="42"/>
      <c r="T1988" s="42"/>
      <c r="U1988" s="188"/>
      <c r="V1988" s="189"/>
      <c r="W1988" s="188"/>
      <c r="X1988" s="42"/>
      <c r="AD1988" s="10"/>
    </row>
    <row r="1989" spans="18:30">
      <c r="R1989" s="187"/>
      <c r="S1989" s="42"/>
      <c r="T1989" s="42"/>
      <c r="U1989" s="188"/>
      <c r="V1989" s="189"/>
      <c r="W1989" s="188"/>
      <c r="X1989" s="42"/>
      <c r="AD1989" s="10"/>
    </row>
    <row r="1990" spans="18:30">
      <c r="R1990" s="187"/>
      <c r="S1990" s="42"/>
      <c r="T1990" s="42"/>
      <c r="U1990" s="188"/>
      <c r="V1990" s="189"/>
      <c r="W1990" s="188"/>
      <c r="X1990" s="42"/>
      <c r="AD1990" s="10"/>
    </row>
    <row r="1991" spans="18:30">
      <c r="R1991" s="187"/>
      <c r="S1991" s="42"/>
      <c r="T1991" s="42"/>
      <c r="U1991" s="188"/>
      <c r="V1991" s="189"/>
      <c r="W1991" s="188"/>
      <c r="X1991" s="42"/>
      <c r="AD1991" s="10"/>
    </row>
    <row r="1992" spans="18:30">
      <c r="R1992" s="187"/>
      <c r="S1992" s="42"/>
      <c r="T1992" s="42"/>
      <c r="U1992" s="188"/>
      <c r="V1992" s="189"/>
      <c r="W1992" s="188"/>
      <c r="X1992" s="42"/>
      <c r="AD1992" s="10"/>
    </row>
    <row r="1993" spans="18:30">
      <c r="R1993" s="187"/>
      <c r="S1993" s="42"/>
      <c r="T1993" s="42"/>
      <c r="U1993" s="188"/>
      <c r="V1993" s="189"/>
      <c r="W1993" s="188"/>
      <c r="X1993" s="42"/>
      <c r="AD1993" s="10"/>
    </row>
    <row r="1994" spans="18:30">
      <c r="R1994" s="187"/>
      <c r="S1994" s="42"/>
      <c r="T1994" s="42"/>
      <c r="U1994" s="188"/>
      <c r="V1994" s="189"/>
      <c r="W1994" s="188"/>
      <c r="X1994" s="42"/>
      <c r="AD1994" s="10"/>
    </row>
    <row r="1995" spans="18:30">
      <c r="R1995" s="187"/>
      <c r="S1995" s="42"/>
      <c r="T1995" s="42"/>
      <c r="U1995" s="188"/>
      <c r="V1995" s="189"/>
      <c r="W1995" s="188"/>
      <c r="X1995" s="42"/>
      <c r="AD1995" s="10"/>
    </row>
    <row r="1996" spans="18:30">
      <c r="R1996" s="187"/>
      <c r="S1996" s="42"/>
      <c r="T1996" s="42"/>
      <c r="U1996" s="188"/>
      <c r="V1996" s="189"/>
      <c r="W1996" s="188"/>
      <c r="X1996" s="42"/>
      <c r="AD1996" s="10"/>
    </row>
    <row r="1997" spans="18:30">
      <c r="R1997" s="187"/>
      <c r="S1997" s="42"/>
      <c r="T1997" s="42"/>
      <c r="U1997" s="188"/>
      <c r="V1997" s="42"/>
      <c r="W1997" s="188"/>
      <c r="X1997" s="42"/>
      <c r="AD1997" s="10"/>
    </row>
    <row r="1998" spans="18:30">
      <c r="R1998" s="187"/>
      <c r="S1998" s="42"/>
      <c r="T1998" s="42"/>
      <c r="U1998" s="188"/>
      <c r="V1998" s="42"/>
      <c r="W1998" s="188"/>
      <c r="X1998" s="42"/>
      <c r="AD1998" s="10"/>
    </row>
    <row r="1999" spans="18:30">
      <c r="R1999" s="187"/>
      <c r="S1999" s="42"/>
      <c r="T1999" s="42"/>
      <c r="U1999" s="188"/>
      <c r="V1999" s="42"/>
      <c r="W1999" s="188"/>
      <c r="X1999" s="42"/>
      <c r="AD1999" s="10"/>
    </row>
    <row r="2000" spans="18:30">
      <c r="R2000" s="187"/>
      <c r="S2000" s="42"/>
      <c r="T2000" s="42"/>
      <c r="U2000" s="188"/>
      <c r="V2000" s="42"/>
      <c r="W2000" s="188"/>
      <c r="X2000" s="42"/>
      <c r="AD2000" s="10"/>
    </row>
    <row r="2001" spans="18:30">
      <c r="R2001" s="187"/>
      <c r="S2001" s="42"/>
      <c r="T2001" s="42"/>
      <c r="U2001" s="188"/>
      <c r="V2001" s="42"/>
      <c r="W2001" s="188"/>
      <c r="X2001" s="42"/>
      <c r="AD2001" s="10"/>
    </row>
    <row r="2002" spans="18:30">
      <c r="R2002" s="187"/>
      <c r="S2002" s="42"/>
      <c r="T2002" s="42"/>
      <c r="U2002" s="188"/>
      <c r="V2002" s="42"/>
      <c r="W2002" s="188"/>
      <c r="X2002" s="42"/>
      <c r="AD2002" s="10"/>
    </row>
    <row r="2003" spans="18:30">
      <c r="R2003" s="187"/>
      <c r="S2003" s="42"/>
      <c r="T2003" s="42"/>
      <c r="U2003" s="188"/>
      <c r="V2003" s="42"/>
      <c r="W2003" s="188"/>
      <c r="X2003" s="42"/>
      <c r="AD2003" s="10"/>
    </row>
    <row r="2004" spans="18:30">
      <c r="R2004" s="187"/>
      <c r="S2004" s="42"/>
      <c r="T2004" s="42"/>
      <c r="U2004" s="188"/>
      <c r="V2004" s="42"/>
      <c r="W2004" s="188"/>
      <c r="X2004" s="42"/>
      <c r="AD2004" s="10"/>
    </row>
    <row r="2005" spans="18:30">
      <c r="R2005" s="187"/>
      <c r="S2005" s="42"/>
      <c r="T2005" s="42"/>
      <c r="U2005" s="188"/>
      <c r="V2005" s="42"/>
      <c r="W2005" s="188"/>
      <c r="X2005" s="42"/>
      <c r="AD2005" s="10"/>
    </row>
    <row r="2006" spans="18:30">
      <c r="R2006" s="187"/>
      <c r="S2006" s="42"/>
      <c r="T2006" s="42"/>
      <c r="U2006" s="188"/>
      <c r="V2006" s="42"/>
      <c r="W2006" s="188"/>
      <c r="X2006" s="42"/>
      <c r="AD2006" s="10"/>
    </row>
    <row r="2007" spans="18:30">
      <c r="R2007" s="187"/>
      <c r="S2007" s="42"/>
      <c r="T2007" s="42"/>
      <c r="U2007" s="188"/>
      <c r="V2007" s="42"/>
      <c r="W2007" s="188"/>
      <c r="X2007" s="42"/>
      <c r="AD2007" s="10"/>
    </row>
    <row r="2008" spans="18:30">
      <c r="R2008" s="187"/>
      <c r="S2008" s="42"/>
      <c r="T2008" s="42"/>
      <c r="U2008" s="188"/>
      <c r="V2008" s="42"/>
      <c r="W2008" s="188"/>
      <c r="X2008" s="42"/>
      <c r="AD2008" s="10"/>
    </row>
    <row r="2009" spans="18:30">
      <c r="R2009" s="187"/>
      <c r="S2009" s="42"/>
      <c r="T2009" s="42"/>
      <c r="U2009" s="188"/>
      <c r="V2009" s="42"/>
      <c r="W2009" s="188"/>
      <c r="X2009" s="42"/>
      <c r="AD2009" s="10"/>
    </row>
    <row r="2010" spans="18:30">
      <c r="R2010" s="187"/>
      <c r="S2010" s="42"/>
      <c r="T2010" s="42"/>
      <c r="U2010" s="188"/>
      <c r="V2010" s="42"/>
      <c r="W2010" s="188"/>
      <c r="X2010" s="42"/>
      <c r="AD2010" s="10"/>
    </row>
    <row r="2011" spans="18:30">
      <c r="R2011" s="187"/>
      <c r="S2011" s="42"/>
      <c r="T2011" s="42"/>
      <c r="U2011" s="188"/>
      <c r="V2011" s="42"/>
      <c r="W2011" s="188"/>
      <c r="X2011" s="42"/>
      <c r="AD2011" s="10"/>
    </row>
    <row r="2012" spans="18:30">
      <c r="R2012" s="187"/>
      <c r="S2012" s="42"/>
      <c r="T2012" s="42"/>
      <c r="U2012" s="188"/>
      <c r="V2012" s="42"/>
      <c r="W2012" s="188"/>
      <c r="X2012" s="42"/>
      <c r="AD2012" s="10"/>
    </row>
    <row r="2013" spans="18:30">
      <c r="R2013" s="187"/>
      <c r="S2013" s="42"/>
      <c r="T2013" s="42"/>
      <c r="U2013" s="188"/>
      <c r="V2013" s="42"/>
      <c r="W2013" s="188"/>
      <c r="X2013" s="42"/>
      <c r="AD2013" s="10"/>
    </row>
    <row r="2014" spans="18:30">
      <c r="R2014" s="187"/>
      <c r="S2014" s="42"/>
      <c r="T2014" s="42"/>
      <c r="U2014" s="188"/>
      <c r="V2014" s="42"/>
      <c r="W2014" s="188"/>
      <c r="X2014" s="42"/>
      <c r="AD2014" s="10"/>
    </row>
    <row r="2015" spans="18:30">
      <c r="R2015" s="187"/>
      <c r="S2015" s="42"/>
      <c r="T2015" s="42"/>
      <c r="U2015" s="188"/>
      <c r="V2015" s="42"/>
      <c r="W2015" s="188"/>
      <c r="X2015" s="42"/>
      <c r="AD2015" s="10"/>
    </row>
    <row r="2016" spans="18:30">
      <c r="R2016" s="187"/>
      <c r="S2016" s="42"/>
      <c r="T2016" s="42"/>
      <c r="U2016" s="188"/>
      <c r="V2016" s="42"/>
      <c r="W2016" s="188"/>
      <c r="X2016" s="42"/>
      <c r="AD2016" s="10"/>
    </row>
    <row r="2017" spans="18:30">
      <c r="R2017" s="187"/>
      <c r="S2017" s="42"/>
      <c r="T2017" s="42"/>
      <c r="U2017" s="188"/>
      <c r="V2017" s="42"/>
      <c r="W2017" s="188"/>
      <c r="X2017" s="42"/>
      <c r="AD2017" s="10"/>
    </row>
    <row r="2018" spans="18:30">
      <c r="R2018" s="187"/>
      <c r="S2018" s="42"/>
      <c r="T2018" s="42"/>
      <c r="U2018" s="188"/>
      <c r="V2018" s="42"/>
      <c r="W2018" s="188"/>
      <c r="X2018" s="42"/>
      <c r="AD2018" s="10"/>
    </row>
    <row r="2019" spans="18:30">
      <c r="R2019" s="187"/>
      <c r="S2019" s="42"/>
      <c r="T2019" s="42"/>
      <c r="U2019" s="188"/>
      <c r="V2019" s="42"/>
      <c r="W2019" s="188"/>
      <c r="X2019" s="42"/>
      <c r="AD2019" s="10"/>
    </row>
    <row r="2020" spans="18:30">
      <c r="R2020" s="187"/>
      <c r="S2020" s="42"/>
      <c r="T2020" s="42"/>
      <c r="U2020" s="188"/>
      <c r="V2020" s="42"/>
      <c r="W2020" s="188"/>
      <c r="X2020" s="42"/>
      <c r="AD2020" s="10"/>
    </row>
    <row r="2021" spans="18:30">
      <c r="R2021" s="187"/>
      <c r="S2021" s="42"/>
      <c r="T2021" s="42"/>
      <c r="U2021" s="188"/>
      <c r="V2021" s="42"/>
      <c r="W2021" s="188"/>
      <c r="X2021" s="42"/>
      <c r="AD2021" s="10"/>
    </row>
    <row r="2022" spans="18:30">
      <c r="R2022" s="187"/>
      <c r="S2022" s="42"/>
      <c r="T2022" s="42"/>
      <c r="U2022" s="188"/>
      <c r="V2022" s="42"/>
      <c r="W2022" s="188"/>
      <c r="X2022" s="42"/>
      <c r="AD2022" s="10"/>
    </row>
    <row r="2023" spans="18:30">
      <c r="R2023" s="187"/>
      <c r="S2023" s="42"/>
      <c r="T2023" s="42"/>
      <c r="U2023" s="188"/>
      <c r="V2023" s="42"/>
      <c r="W2023" s="188"/>
      <c r="X2023" s="42"/>
      <c r="AD2023" s="10"/>
    </row>
    <row r="2024" spans="18:30">
      <c r="R2024" s="187"/>
      <c r="S2024" s="42"/>
      <c r="T2024" s="42"/>
      <c r="U2024" s="188"/>
      <c r="V2024" s="42"/>
      <c r="W2024" s="188"/>
      <c r="X2024" s="42"/>
      <c r="AD2024" s="10"/>
    </row>
    <row r="2025" spans="18:30">
      <c r="R2025" s="187"/>
      <c r="S2025" s="42"/>
      <c r="T2025" s="42"/>
      <c r="U2025" s="188"/>
      <c r="V2025" s="42"/>
      <c r="W2025" s="188"/>
      <c r="X2025" s="42"/>
      <c r="AD2025" s="10"/>
    </row>
    <row r="2026" spans="18:30">
      <c r="R2026" s="187"/>
      <c r="S2026" s="42"/>
      <c r="T2026" s="42"/>
      <c r="U2026" s="188"/>
      <c r="V2026" s="42"/>
      <c r="W2026" s="188"/>
      <c r="X2026" s="42"/>
      <c r="AD2026" s="10"/>
    </row>
    <row r="2027" spans="18:30">
      <c r="R2027" s="187"/>
      <c r="S2027" s="42"/>
      <c r="T2027" s="42"/>
      <c r="U2027" s="188"/>
      <c r="V2027" s="42"/>
      <c r="W2027" s="188"/>
      <c r="X2027" s="42"/>
      <c r="AD2027" s="10"/>
    </row>
    <row r="2028" spans="18:30">
      <c r="R2028" s="187"/>
      <c r="S2028" s="42"/>
      <c r="T2028" s="42"/>
      <c r="U2028" s="188"/>
      <c r="V2028" s="42"/>
      <c r="W2028" s="188"/>
      <c r="X2028" s="42"/>
      <c r="AD2028" s="10"/>
    </row>
    <row r="2029" spans="18:30">
      <c r="R2029" s="187"/>
      <c r="S2029" s="42"/>
      <c r="T2029" s="42"/>
      <c r="U2029" s="188"/>
      <c r="V2029" s="42"/>
      <c r="W2029" s="188"/>
      <c r="X2029" s="42"/>
      <c r="AD2029" s="10"/>
    </row>
    <row r="2030" spans="18:30">
      <c r="R2030" s="187"/>
      <c r="S2030" s="42"/>
      <c r="T2030" s="42"/>
      <c r="U2030" s="188"/>
      <c r="V2030" s="42"/>
      <c r="W2030" s="188"/>
      <c r="X2030" s="42"/>
      <c r="AD2030" s="10"/>
    </row>
    <row r="2031" spans="18:30">
      <c r="R2031" s="187"/>
      <c r="S2031" s="42"/>
      <c r="T2031" s="42"/>
      <c r="U2031" s="188"/>
      <c r="V2031" s="42"/>
      <c r="W2031" s="188"/>
      <c r="X2031" s="42"/>
      <c r="AD2031" s="10"/>
    </row>
    <row r="2032" spans="18:30">
      <c r="R2032" s="187"/>
      <c r="S2032" s="42"/>
      <c r="T2032" s="42"/>
      <c r="U2032" s="188"/>
      <c r="V2032" s="42"/>
      <c r="W2032" s="188"/>
      <c r="X2032" s="42"/>
      <c r="AD2032" s="10"/>
    </row>
    <row r="2033" spans="18:30">
      <c r="R2033" s="187"/>
      <c r="S2033" s="42"/>
      <c r="T2033" s="42"/>
      <c r="U2033" s="188"/>
      <c r="V2033" s="42"/>
      <c r="W2033" s="188"/>
      <c r="X2033" s="42"/>
      <c r="AD2033" s="10"/>
    </row>
    <row r="2034" spans="18:30">
      <c r="R2034" s="187"/>
      <c r="S2034" s="42"/>
      <c r="T2034" s="42"/>
      <c r="U2034" s="188"/>
      <c r="V2034" s="42"/>
      <c r="W2034" s="188"/>
      <c r="X2034" s="42"/>
      <c r="AD2034" s="10"/>
    </row>
    <row r="2035" spans="18:30">
      <c r="R2035" s="187"/>
      <c r="S2035" s="42"/>
      <c r="T2035" s="42"/>
      <c r="U2035" s="188"/>
      <c r="V2035" s="42"/>
      <c r="W2035" s="188"/>
      <c r="X2035" s="42"/>
      <c r="AD2035" s="10"/>
    </row>
    <row r="2036" spans="18:30">
      <c r="R2036" s="187"/>
      <c r="S2036" s="42"/>
      <c r="T2036" s="42"/>
      <c r="U2036" s="188"/>
      <c r="V2036" s="42"/>
      <c r="W2036" s="188"/>
      <c r="X2036" s="42"/>
      <c r="AD2036" s="10"/>
    </row>
    <row r="2037" spans="18:30">
      <c r="R2037" s="187"/>
      <c r="S2037" s="42"/>
      <c r="T2037" s="42"/>
      <c r="U2037" s="188"/>
      <c r="V2037" s="42"/>
      <c r="W2037" s="188"/>
      <c r="X2037" s="42"/>
      <c r="AD2037" s="10"/>
    </row>
    <row r="2038" spans="18:30">
      <c r="R2038" s="187"/>
      <c r="S2038" s="42"/>
      <c r="T2038" s="42"/>
      <c r="U2038" s="188"/>
      <c r="V2038" s="42"/>
      <c r="W2038" s="188"/>
      <c r="X2038" s="42"/>
      <c r="AD2038" s="10"/>
    </row>
    <row r="2039" spans="18:30">
      <c r="R2039" s="187"/>
      <c r="S2039" s="42"/>
      <c r="T2039" s="42"/>
      <c r="U2039" s="188"/>
      <c r="V2039" s="42"/>
      <c r="W2039" s="188"/>
      <c r="X2039" s="42"/>
      <c r="AD2039" s="10"/>
    </row>
    <row r="2040" spans="18:30">
      <c r="R2040" s="187"/>
      <c r="S2040" s="42"/>
      <c r="T2040" s="42"/>
      <c r="U2040" s="188"/>
      <c r="V2040" s="42"/>
      <c r="W2040" s="188"/>
      <c r="X2040" s="42"/>
      <c r="AD2040" s="10"/>
    </row>
    <row r="2041" spans="18:30">
      <c r="R2041" s="187"/>
      <c r="S2041" s="42"/>
      <c r="T2041" s="42"/>
      <c r="U2041" s="188"/>
      <c r="V2041" s="42"/>
      <c r="W2041" s="188"/>
      <c r="X2041" s="42"/>
      <c r="AD2041" s="10"/>
    </row>
    <row r="2042" spans="18:30">
      <c r="R2042" s="187"/>
      <c r="S2042" s="42"/>
      <c r="T2042" s="42"/>
      <c r="U2042" s="188"/>
      <c r="V2042" s="42"/>
      <c r="W2042" s="188"/>
      <c r="X2042" s="42"/>
      <c r="AD2042" s="10"/>
    </row>
    <row r="2043" spans="18:30">
      <c r="R2043" s="187"/>
      <c r="S2043" s="42"/>
      <c r="T2043" s="42"/>
      <c r="U2043" s="188"/>
      <c r="V2043" s="42"/>
      <c r="W2043" s="188"/>
      <c r="X2043" s="42"/>
      <c r="AD2043" s="10"/>
    </row>
    <row r="2044" spans="18:30">
      <c r="R2044" s="187"/>
      <c r="S2044" s="42"/>
      <c r="T2044" s="42"/>
      <c r="U2044" s="188"/>
      <c r="V2044" s="42"/>
      <c r="W2044" s="188"/>
      <c r="X2044" s="42"/>
      <c r="AD2044" s="10"/>
    </row>
    <row r="2045" spans="18:30">
      <c r="R2045" s="187"/>
      <c r="S2045" s="42"/>
      <c r="T2045" s="42"/>
      <c r="U2045" s="188"/>
      <c r="V2045" s="42"/>
      <c r="W2045" s="188"/>
      <c r="X2045" s="42"/>
      <c r="AD2045" s="10"/>
    </row>
    <row r="2046" spans="18:30">
      <c r="R2046" s="187"/>
      <c r="S2046" s="42"/>
      <c r="T2046" s="42"/>
      <c r="U2046" s="188"/>
      <c r="V2046" s="42"/>
      <c r="W2046" s="188"/>
      <c r="X2046" s="42"/>
      <c r="AD2046" s="10"/>
    </row>
    <row r="2047" spans="18:30">
      <c r="R2047" s="187"/>
      <c r="S2047" s="42"/>
      <c r="T2047" s="42"/>
      <c r="U2047" s="188"/>
      <c r="V2047" s="42"/>
      <c r="W2047" s="188"/>
      <c r="X2047" s="42"/>
      <c r="AD2047" s="10"/>
    </row>
    <row r="2048" spans="18:30">
      <c r="R2048" s="187"/>
      <c r="S2048" s="42"/>
      <c r="T2048" s="42"/>
      <c r="U2048" s="188"/>
      <c r="V2048" s="42"/>
      <c r="W2048" s="188"/>
      <c r="X2048" s="42"/>
      <c r="AD2048" s="10"/>
    </row>
    <row r="2049" spans="18:30">
      <c r="R2049" s="187"/>
      <c r="S2049" s="42"/>
      <c r="T2049" s="42"/>
      <c r="U2049" s="188"/>
      <c r="V2049" s="42"/>
      <c r="W2049" s="188"/>
      <c r="X2049" s="42"/>
      <c r="AD2049" s="10"/>
    </row>
    <row r="2050" spans="18:30">
      <c r="R2050" s="187"/>
      <c r="S2050" s="42"/>
      <c r="T2050" s="42"/>
      <c r="U2050" s="188"/>
      <c r="V2050" s="42"/>
      <c r="W2050" s="188"/>
      <c r="X2050" s="42"/>
      <c r="AD2050" s="10"/>
    </row>
    <row r="2051" spans="18:30">
      <c r="R2051" s="187"/>
      <c r="S2051" s="42"/>
      <c r="T2051" s="42"/>
      <c r="U2051" s="188"/>
      <c r="V2051" s="42"/>
      <c r="W2051" s="188"/>
      <c r="X2051" s="42"/>
      <c r="AD2051" s="10"/>
    </row>
    <row r="2052" spans="18:30">
      <c r="R2052" s="187"/>
      <c r="S2052" s="42"/>
      <c r="T2052" s="42"/>
      <c r="U2052" s="188"/>
      <c r="V2052" s="42"/>
      <c r="W2052" s="188"/>
      <c r="X2052" s="42"/>
      <c r="AD2052" s="10"/>
    </row>
    <row r="2053" spans="18:30">
      <c r="R2053" s="187"/>
      <c r="S2053" s="42"/>
      <c r="T2053" s="42"/>
      <c r="U2053" s="188"/>
      <c r="V2053" s="42"/>
      <c r="W2053" s="188"/>
      <c r="X2053" s="42"/>
      <c r="AD2053" s="10"/>
    </row>
    <row r="2054" spans="18:30">
      <c r="R2054" s="187"/>
      <c r="S2054" s="42"/>
      <c r="T2054" s="42"/>
      <c r="U2054" s="188"/>
      <c r="V2054" s="42"/>
      <c r="W2054" s="188"/>
      <c r="X2054" s="42"/>
      <c r="AD2054" s="10"/>
    </row>
    <row r="2055" spans="18:30">
      <c r="R2055" s="187"/>
      <c r="S2055" s="42"/>
      <c r="T2055" s="42"/>
      <c r="U2055" s="188"/>
      <c r="V2055" s="42"/>
      <c r="W2055" s="188"/>
      <c r="X2055" s="42"/>
      <c r="AD2055" s="10"/>
    </row>
    <row r="2056" spans="18:30">
      <c r="R2056" s="187"/>
      <c r="S2056" s="42"/>
      <c r="T2056" s="42"/>
      <c r="U2056" s="188"/>
      <c r="V2056" s="42"/>
      <c r="W2056" s="188"/>
      <c r="X2056" s="42"/>
      <c r="AD2056" s="10"/>
    </row>
    <row r="2057" spans="18:30">
      <c r="R2057" s="187"/>
      <c r="S2057" s="42"/>
      <c r="T2057" s="42"/>
      <c r="U2057" s="188"/>
      <c r="V2057" s="42"/>
      <c r="W2057" s="188"/>
      <c r="X2057" s="42"/>
      <c r="AD2057" s="10"/>
    </row>
    <row r="2058" spans="18:30">
      <c r="R2058" s="187"/>
      <c r="S2058" s="42"/>
      <c r="T2058" s="42"/>
      <c r="U2058" s="188"/>
      <c r="V2058" s="42"/>
      <c r="W2058" s="188"/>
      <c r="X2058" s="42"/>
      <c r="AD2058" s="10"/>
    </row>
    <row r="2059" spans="18:30">
      <c r="R2059" s="187"/>
      <c r="S2059" s="42"/>
      <c r="T2059" s="42"/>
      <c r="U2059" s="188"/>
      <c r="V2059" s="42"/>
      <c r="W2059" s="188"/>
      <c r="X2059" s="42"/>
      <c r="AD2059" s="10"/>
    </row>
    <row r="2060" spans="18:30">
      <c r="R2060" s="187"/>
      <c r="S2060" s="42"/>
      <c r="T2060" s="42"/>
      <c r="U2060" s="188"/>
      <c r="V2060" s="42"/>
      <c r="W2060" s="188"/>
      <c r="X2060" s="42"/>
      <c r="AD2060" s="10"/>
    </row>
    <row r="2061" spans="18:30">
      <c r="R2061" s="187"/>
      <c r="S2061" s="42"/>
      <c r="T2061" s="42"/>
      <c r="U2061" s="188"/>
      <c r="V2061" s="42"/>
      <c r="W2061" s="188"/>
      <c r="X2061" s="42"/>
      <c r="AD2061" s="10"/>
    </row>
    <row r="2062" spans="18:30">
      <c r="R2062" s="187"/>
      <c r="S2062" s="42"/>
      <c r="T2062" s="42"/>
      <c r="U2062" s="188"/>
      <c r="V2062" s="42"/>
      <c r="W2062" s="188"/>
      <c r="X2062" s="42"/>
      <c r="AD2062" s="10"/>
    </row>
    <row r="2063" spans="18:30">
      <c r="R2063" s="187"/>
      <c r="S2063" s="42"/>
      <c r="T2063" s="42"/>
      <c r="U2063" s="188"/>
      <c r="V2063" s="42"/>
      <c r="W2063" s="188"/>
      <c r="X2063" s="42"/>
      <c r="AD2063" s="10"/>
    </row>
    <row r="2064" spans="18:30">
      <c r="R2064" s="187"/>
      <c r="S2064" s="42"/>
      <c r="T2064" s="42"/>
      <c r="U2064" s="188"/>
      <c r="V2064" s="42"/>
      <c r="W2064" s="188"/>
      <c r="X2064" s="42"/>
      <c r="AD2064" s="10"/>
    </row>
    <row r="2065" spans="18:30">
      <c r="R2065" s="187"/>
      <c r="S2065" s="42"/>
      <c r="T2065" s="42"/>
      <c r="U2065" s="188"/>
      <c r="V2065" s="42"/>
      <c r="W2065" s="188"/>
      <c r="X2065" s="42"/>
      <c r="AD2065" s="10"/>
    </row>
    <row r="2066" spans="18:30">
      <c r="R2066" s="187"/>
      <c r="S2066" s="42"/>
      <c r="T2066" s="42"/>
      <c r="U2066" s="188"/>
      <c r="V2066" s="42"/>
      <c r="W2066" s="188"/>
      <c r="X2066" s="42"/>
      <c r="AD2066" s="10"/>
    </row>
    <row r="2067" spans="18:30">
      <c r="R2067" s="187"/>
      <c r="S2067" s="42"/>
      <c r="T2067" s="42"/>
      <c r="U2067" s="188"/>
      <c r="V2067" s="42"/>
      <c r="W2067" s="188"/>
      <c r="X2067" s="42"/>
      <c r="AD2067" s="10"/>
    </row>
    <row r="2068" spans="18:30">
      <c r="R2068" s="187"/>
      <c r="S2068" s="42"/>
      <c r="T2068" s="42"/>
      <c r="U2068" s="188"/>
      <c r="V2068" s="42"/>
      <c r="W2068" s="188"/>
      <c r="X2068" s="42"/>
      <c r="AD2068" s="10"/>
    </row>
    <row r="2069" spans="18:30">
      <c r="R2069" s="187"/>
      <c r="S2069" s="42"/>
      <c r="T2069" s="42"/>
      <c r="U2069" s="188"/>
      <c r="V2069" s="42"/>
      <c r="W2069" s="188"/>
      <c r="X2069" s="42"/>
      <c r="AD2069" s="10"/>
    </row>
    <row r="2070" spans="18:30">
      <c r="R2070" s="187"/>
      <c r="S2070" s="42"/>
      <c r="T2070" s="42"/>
      <c r="U2070" s="188"/>
      <c r="V2070" s="42"/>
      <c r="W2070" s="188"/>
      <c r="X2070" s="42"/>
      <c r="AD2070" s="10"/>
    </row>
    <row r="2071" spans="18:30">
      <c r="R2071" s="187"/>
      <c r="S2071" s="42"/>
      <c r="T2071" s="42"/>
      <c r="U2071" s="188"/>
      <c r="V2071" s="42"/>
      <c r="W2071" s="188"/>
      <c r="X2071" s="42"/>
      <c r="AD2071" s="10"/>
    </row>
    <row r="2072" spans="18:30">
      <c r="R2072" s="187"/>
      <c r="S2072" s="42"/>
      <c r="T2072" s="42"/>
      <c r="U2072" s="188"/>
      <c r="V2072" s="42"/>
      <c r="W2072" s="188"/>
      <c r="X2072" s="42"/>
      <c r="AD2072" s="10"/>
    </row>
    <row r="2073" spans="18:30">
      <c r="R2073" s="187"/>
      <c r="S2073" s="42"/>
      <c r="T2073" s="42"/>
      <c r="U2073" s="188"/>
      <c r="V2073" s="42"/>
      <c r="W2073" s="188"/>
      <c r="X2073" s="42"/>
      <c r="AD2073" s="10"/>
    </row>
    <row r="2074" spans="18:30">
      <c r="R2074" s="187"/>
      <c r="S2074" s="42"/>
      <c r="T2074" s="42"/>
      <c r="U2074" s="188"/>
      <c r="V2074" s="42"/>
      <c r="W2074" s="188"/>
      <c r="X2074" s="42"/>
      <c r="AD2074" s="10"/>
    </row>
    <row r="2075" spans="18:30">
      <c r="R2075" s="187"/>
      <c r="S2075" s="42"/>
      <c r="T2075" s="42"/>
      <c r="U2075" s="188"/>
      <c r="V2075" s="42"/>
      <c r="W2075" s="188"/>
      <c r="X2075" s="42"/>
      <c r="AD2075" s="10"/>
    </row>
    <row r="2076" spans="18:30">
      <c r="R2076" s="187"/>
      <c r="S2076" s="42"/>
      <c r="T2076" s="42"/>
      <c r="U2076" s="188"/>
      <c r="V2076" s="42"/>
      <c r="W2076" s="188"/>
      <c r="X2076" s="42"/>
      <c r="AD2076" s="10"/>
    </row>
    <row r="2077" spans="18:30">
      <c r="R2077" s="187"/>
      <c r="S2077" s="42"/>
      <c r="T2077" s="42"/>
      <c r="U2077" s="188"/>
      <c r="V2077" s="42"/>
      <c r="W2077" s="188"/>
      <c r="X2077" s="42"/>
      <c r="AD2077" s="10"/>
    </row>
    <row r="2078" spans="18:30">
      <c r="R2078" s="187"/>
      <c r="S2078" s="42"/>
      <c r="T2078" s="42"/>
      <c r="U2078" s="188"/>
      <c r="V2078" s="42"/>
      <c r="W2078" s="188"/>
      <c r="X2078" s="42"/>
      <c r="AD2078" s="10"/>
    </row>
    <row r="2079" spans="18:30">
      <c r="R2079" s="187"/>
      <c r="S2079" s="42"/>
      <c r="T2079" s="42"/>
      <c r="U2079" s="188"/>
      <c r="V2079" s="42"/>
      <c r="W2079" s="188"/>
      <c r="X2079" s="42"/>
      <c r="AD2079" s="10"/>
    </row>
    <row r="2080" spans="18:30">
      <c r="R2080" s="187"/>
      <c r="S2080" s="42"/>
      <c r="T2080" s="42"/>
      <c r="U2080" s="188"/>
      <c r="V2080" s="42"/>
      <c r="W2080" s="188"/>
      <c r="X2080" s="42"/>
      <c r="AD2080" s="10"/>
    </row>
    <row r="2081" spans="18:30">
      <c r="R2081" s="187"/>
      <c r="S2081" s="42"/>
      <c r="T2081" s="42"/>
      <c r="U2081" s="188"/>
      <c r="V2081" s="42"/>
      <c r="W2081" s="188"/>
      <c r="X2081" s="42"/>
      <c r="AD2081" s="10"/>
    </row>
    <row r="2082" spans="18:30">
      <c r="R2082" s="187"/>
      <c r="S2082" s="42"/>
      <c r="T2082" s="42"/>
      <c r="U2082" s="188"/>
      <c r="V2082" s="42"/>
      <c r="W2082" s="188"/>
      <c r="X2082" s="42"/>
      <c r="AD2082" s="10"/>
    </row>
    <row r="2083" spans="18:30">
      <c r="R2083" s="187"/>
      <c r="S2083" s="42"/>
      <c r="T2083" s="42"/>
      <c r="U2083" s="188"/>
      <c r="V2083" s="42"/>
      <c r="W2083" s="188"/>
      <c r="X2083" s="42"/>
      <c r="AD2083" s="10"/>
    </row>
    <row r="2084" spans="18:30">
      <c r="R2084" s="187"/>
      <c r="S2084" s="42"/>
      <c r="T2084" s="42"/>
      <c r="U2084" s="188"/>
      <c r="V2084" s="42"/>
      <c r="W2084" s="188"/>
      <c r="X2084" s="42"/>
      <c r="AD2084" s="10"/>
    </row>
    <row r="2085" spans="18:30">
      <c r="R2085" s="187"/>
      <c r="S2085" s="42"/>
      <c r="T2085" s="42"/>
      <c r="U2085" s="188"/>
      <c r="V2085" s="42"/>
      <c r="W2085" s="188"/>
      <c r="X2085" s="42"/>
      <c r="AD2085" s="10"/>
    </row>
    <row r="2086" spans="18:30">
      <c r="R2086" s="187"/>
      <c r="S2086" s="42"/>
      <c r="T2086" s="42"/>
      <c r="U2086" s="188"/>
      <c r="V2086" s="42"/>
      <c r="W2086" s="188"/>
      <c r="X2086" s="42"/>
      <c r="AD2086" s="10"/>
    </row>
    <row r="2087" spans="18:30">
      <c r="R2087" s="187"/>
      <c r="S2087" s="42"/>
      <c r="T2087" s="42"/>
      <c r="U2087" s="188"/>
      <c r="V2087" s="42"/>
      <c r="W2087" s="188"/>
      <c r="X2087" s="42"/>
      <c r="AD2087" s="10"/>
    </row>
    <row r="2088" spans="18:30">
      <c r="R2088" s="187"/>
      <c r="S2088" s="42"/>
      <c r="T2088" s="42"/>
      <c r="U2088" s="188"/>
      <c r="V2088" s="42"/>
      <c r="W2088" s="188"/>
      <c r="X2088" s="42"/>
      <c r="AD2088" s="10"/>
    </row>
    <row r="2089" spans="18:30">
      <c r="R2089" s="187"/>
      <c r="S2089" s="42"/>
      <c r="T2089" s="42"/>
      <c r="U2089" s="188"/>
      <c r="V2089" s="42"/>
      <c r="W2089" s="188"/>
      <c r="X2089" s="42"/>
      <c r="AD2089" s="10"/>
    </row>
    <row r="2090" spans="18:30">
      <c r="R2090" s="187"/>
      <c r="S2090" s="42"/>
      <c r="T2090" s="42"/>
      <c r="U2090" s="188"/>
      <c r="V2090" s="42"/>
      <c r="W2090" s="188"/>
      <c r="X2090" s="42"/>
      <c r="AD2090" s="10"/>
    </row>
    <row r="2091" spans="18:30">
      <c r="R2091" s="187"/>
      <c r="S2091" s="42"/>
      <c r="T2091" s="42"/>
      <c r="U2091" s="188"/>
      <c r="V2091" s="42"/>
      <c r="W2091" s="188"/>
      <c r="X2091" s="42"/>
      <c r="AD2091" s="10"/>
    </row>
    <row r="2092" spans="18:30">
      <c r="R2092" s="187"/>
      <c r="S2092" s="42"/>
      <c r="T2092" s="42"/>
      <c r="U2092" s="188"/>
      <c r="V2092" s="42"/>
      <c r="W2092" s="188"/>
      <c r="X2092" s="42"/>
      <c r="AD2092" s="10"/>
    </row>
    <row r="2093" spans="18:30">
      <c r="R2093" s="187"/>
      <c r="S2093" s="42"/>
      <c r="T2093" s="42"/>
      <c r="U2093" s="188"/>
      <c r="V2093" s="42"/>
      <c r="W2093" s="188"/>
      <c r="X2093" s="42"/>
      <c r="AD2093" s="10"/>
    </row>
    <row r="2094" spans="18:30">
      <c r="R2094" s="187"/>
      <c r="S2094" s="42"/>
      <c r="T2094" s="42"/>
      <c r="U2094" s="188"/>
      <c r="V2094" s="42"/>
      <c r="W2094" s="188"/>
      <c r="X2094" s="42"/>
      <c r="AD2094" s="10"/>
    </row>
    <row r="2095" spans="18:30">
      <c r="R2095" s="187"/>
      <c r="S2095" s="42"/>
      <c r="T2095" s="42"/>
      <c r="U2095" s="188"/>
      <c r="V2095" s="42"/>
      <c r="W2095" s="188"/>
      <c r="X2095" s="42"/>
      <c r="AD2095" s="10"/>
    </row>
    <row r="2096" spans="18:30">
      <c r="R2096" s="187"/>
      <c r="S2096" s="42"/>
      <c r="T2096" s="42"/>
      <c r="U2096" s="188"/>
      <c r="V2096" s="42"/>
      <c r="W2096" s="188"/>
      <c r="X2096" s="42"/>
      <c r="AD2096" s="10"/>
    </row>
    <row r="2097" spans="18:30">
      <c r="R2097" s="187"/>
      <c r="S2097" s="42"/>
      <c r="T2097" s="42"/>
      <c r="U2097" s="188"/>
      <c r="V2097" s="42"/>
      <c r="W2097" s="188"/>
      <c r="X2097" s="42"/>
      <c r="AD2097" s="10"/>
    </row>
    <row r="2098" spans="18:30">
      <c r="R2098" s="187"/>
      <c r="S2098" s="42"/>
      <c r="T2098" s="42"/>
      <c r="U2098" s="188"/>
      <c r="V2098" s="42"/>
      <c r="W2098" s="188"/>
      <c r="X2098" s="42"/>
      <c r="AD2098" s="10"/>
    </row>
    <row r="2099" spans="18:30">
      <c r="R2099" s="187"/>
      <c r="S2099" s="42"/>
      <c r="T2099" s="42"/>
      <c r="U2099" s="188"/>
      <c r="V2099" s="42"/>
      <c r="W2099" s="188"/>
      <c r="X2099" s="42"/>
      <c r="AD2099" s="10"/>
    </row>
    <row r="2100" spans="18:30">
      <c r="R2100" s="187"/>
      <c r="S2100" s="42"/>
      <c r="T2100" s="42"/>
      <c r="U2100" s="188"/>
      <c r="V2100" s="42"/>
      <c r="W2100" s="188"/>
      <c r="X2100" s="42"/>
      <c r="AD2100" s="10"/>
    </row>
    <row r="2101" spans="18:30">
      <c r="R2101" s="187"/>
      <c r="S2101" s="42"/>
      <c r="T2101" s="42"/>
      <c r="U2101" s="188"/>
      <c r="V2101" s="42"/>
      <c r="W2101" s="188"/>
      <c r="X2101" s="42"/>
      <c r="AD2101" s="10"/>
    </row>
    <row r="2102" spans="18:30">
      <c r="R2102" s="187"/>
      <c r="S2102" s="42"/>
      <c r="T2102" s="42"/>
      <c r="U2102" s="188"/>
      <c r="V2102" s="42"/>
      <c r="W2102" s="188"/>
      <c r="X2102" s="42"/>
      <c r="AD2102" s="10"/>
    </row>
    <row r="2103" spans="18:30">
      <c r="R2103" s="187"/>
      <c r="S2103" s="42"/>
      <c r="T2103" s="42"/>
      <c r="U2103" s="188"/>
      <c r="V2103" s="42"/>
      <c r="W2103" s="188"/>
      <c r="X2103" s="42"/>
      <c r="AD2103" s="10"/>
    </row>
    <row r="2104" spans="18:30">
      <c r="R2104" s="187"/>
      <c r="S2104" s="42"/>
      <c r="T2104" s="42"/>
      <c r="U2104" s="188"/>
      <c r="V2104" s="42"/>
      <c r="W2104" s="188"/>
      <c r="X2104" s="42"/>
      <c r="AD2104" s="10"/>
    </row>
    <row r="2105" spans="18:30">
      <c r="R2105" s="187"/>
      <c r="S2105" s="42"/>
      <c r="T2105" s="42"/>
      <c r="U2105" s="188"/>
      <c r="V2105" s="42"/>
      <c r="W2105" s="188"/>
      <c r="X2105" s="42"/>
      <c r="AD2105" s="10"/>
    </row>
    <row r="2106" spans="18:30">
      <c r="R2106" s="187"/>
      <c r="S2106" s="42"/>
      <c r="T2106" s="42"/>
      <c r="U2106" s="188"/>
      <c r="V2106" s="42"/>
      <c r="W2106" s="188"/>
      <c r="X2106" s="42"/>
      <c r="AD2106" s="10"/>
    </row>
    <row r="2107" spans="18:30">
      <c r="R2107" s="187"/>
      <c r="S2107" s="42"/>
      <c r="T2107" s="42"/>
      <c r="U2107" s="188"/>
      <c r="V2107" s="42"/>
      <c r="W2107" s="188"/>
      <c r="X2107" s="42"/>
      <c r="AD2107" s="10"/>
    </row>
    <row r="2108" spans="18:30">
      <c r="R2108" s="187"/>
      <c r="S2108" s="42"/>
      <c r="T2108" s="42"/>
      <c r="U2108" s="188"/>
      <c r="V2108" s="42"/>
      <c r="W2108" s="188"/>
      <c r="X2108" s="42"/>
      <c r="AD2108" s="10"/>
    </row>
    <row r="2109" spans="18:30">
      <c r="R2109" s="187"/>
      <c r="S2109" s="42"/>
      <c r="T2109" s="42"/>
      <c r="U2109" s="188"/>
      <c r="V2109" s="42"/>
      <c r="W2109" s="188"/>
      <c r="X2109" s="42"/>
      <c r="AD2109" s="10"/>
    </row>
    <row r="2110" spans="18:30">
      <c r="R2110" s="187"/>
      <c r="S2110" s="42"/>
      <c r="T2110" s="42"/>
      <c r="U2110" s="188"/>
      <c r="V2110" s="42"/>
      <c r="W2110" s="188"/>
      <c r="X2110" s="42"/>
      <c r="AD2110" s="10"/>
    </row>
    <row r="2111" spans="18:30">
      <c r="R2111" s="187"/>
      <c r="S2111" s="42"/>
      <c r="T2111" s="42"/>
      <c r="U2111" s="188"/>
      <c r="V2111" s="42"/>
      <c r="W2111" s="188"/>
      <c r="X2111" s="42"/>
      <c r="AD2111" s="10"/>
    </row>
    <row r="2112" spans="18:30">
      <c r="R2112" s="187"/>
      <c r="S2112" s="42"/>
      <c r="T2112" s="42"/>
      <c r="U2112" s="188"/>
      <c r="V2112" s="42"/>
      <c r="W2112" s="188"/>
      <c r="X2112" s="42"/>
      <c r="AD2112" s="10"/>
    </row>
    <row r="2113" spans="18:30">
      <c r="R2113" s="187"/>
      <c r="S2113" s="42"/>
      <c r="T2113" s="42"/>
      <c r="U2113" s="188"/>
      <c r="V2113" s="42"/>
      <c r="W2113" s="188"/>
      <c r="X2113" s="42"/>
      <c r="AD2113" s="10"/>
    </row>
    <row r="2114" spans="18:30">
      <c r="R2114" s="187"/>
      <c r="S2114" s="42"/>
      <c r="T2114" s="42"/>
      <c r="U2114" s="188"/>
      <c r="V2114" s="42"/>
      <c r="W2114" s="188"/>
      <c r="X2114" s="42"/>
      <c r="AD2114" s="10"/>
    </row>
    <row r="2115" spans="18:30">
      <c r="R2115" s="187"/>
      <c r="S2115" s="42"/>
      <c r="T2115" s="42"/>
      <c r="U2115" s="188"/>
      <c r="V2115" s="42"/>
      <c r="W2115" s="188"/>
      <c r="X2115" s="42"/>
      <c r="AD2115" s="10"/>
    </row>
    <row r="2116" spans="18:30">
      <c r="R2116" s="187"/>
      <c r="S2116" s="42"/>
      <c r="T2116" s="42"/>
      <c r="U2116" s="188"/>
      <c r="V2116" s="42"/>
      <c r="W2116" s="188"/>
      <c r="X2116" s="42"/>
      <c r="AD2116" s="10"/>
    </row>
    <row r="2117" spans="18:30">
      <c r="R2117" s="187"/>
      <c r="S2117" s="42"/>
      <c r="T2117" s="42"/>
      <c r="U2117" s="188"/>
      <c r="V2117" s="42"/>
      <c r="W2117" s="188"/>
      <c r="X2117" s="42"/>
      <c r="AD2117" s="10"/>
    </row>
    <row r="2118" spans="18:30">
      <c r="R2118" s="187"/>
      <c r="S2118" s="42"/>
      <c r="T2118" s="42"/>
      <c r="U2118" s="188"/>
      <c r="V2118" s="42"/>
      <c r="W2118" s="188"/>
      <c r="X2118" s="42"/>
      <c r="AD2118" s="10"/>
    </row>
    <row r="2119" spans="18:30">
      <c r="R2119" s="187"/>
      <c r="S2119" s="42"/>
      <c r="T2119" s="42"/>
      <c r="U2119" s="188"/>
      <c r="V2119" s="42"/>
      <c r="W2119" s="188"/>
      <c r="X2119" s="42"/>
      <c r="AD2119" s="10"/>
    </row>
    <row r="2120" spans="18:30">
      <c r="R2120" s="187"/>
      <c r="S2120" s="42"/>
      <c r="T2120" s="42"/>
      <c r="U2120" s="188"/>
      <c r="V2120" s="42"/>
      <c r="W2120" s="188"/>
      <c r="X2120" s="42"/>
      <c r="AD2120" s="10"/>
    </row>
    <row r="2121" spans="18:30">
      <c r="R2121" s="187"/>
      <c r="S2121" s="42"/>
      <c r="T2121" s="42"/>
      <c r="U2121" s="188"/>
      <c r="V2121" s="42"/>
      <c r="W2121" s="188"/>
      <c r="X2121" s="42"/>
      <c r="AD2121" s="10"/>
    </row>
    <row r="2122" spans="18:30">
      <c r="R2122" s="187"/>
      <c r="S2122" s="42"/>
      <c r="T2122" s="42"/>
      <c r="U2122" s="188"/>
      <c r="V2122" s="42"/>
      <c r="W2122" s="188"/>
      <c r="X2122" s="42"/>
      <c r="AD2122" s="10"/>
    </row>
    <row r="2123" spans="18:30">
      <c r="R2123" s="187"/>
      <c r="S2123" s="42"/>
      <c r="T2123" s="42"/>
      <c r="U2123" s="188"/>
      <c r="V2123" s="42"/>
      <c r="W2123" s="188"/>
      <c r="X2123" s="42"/>
      <c r="AD2123" s="10"/>
    </row>
    <row r="2124" spans="18:30">
      <c r="R2124" s="187"/>
      <c r="S2124" s="42"/>
      <c r="T2124" s="42"/>
      <c r="U2124" s="188"/>
      <c r="V2124" s="42"/>
      <c r="W2124" s="188"/>
      <c r="X2124" s="42"/>
      <c r="AD2124" s="10"/>
    </row>
    <row r="2125" spans="18:30">
      <c r="R2125" s="187"/>
      <c r="S2125" s="42"/>
      <c r="T2125" s="42"/>
      <c r="U2125" s="188"/>
      <c r="V2125" s="42"/>
      <c r="W2125" s="188"/>
      <c r="X2125" s="42"/>
      <c r="AD2125" s="10"/>
    </row>
    <row r="2126" spans="18:30">
      <c r="R2126" s="187"/>
      <c r="S2126" s="42"/>
      <c r="T2126" s="42"/>
      <c r="U2126" s="188"/>
      <c r="V2126" s="42"/>
      <c r="W2126" s="188"/>
      <c r="X2126" s="42"/>
      <c r="AD2126" s="10"/>
    </row>
    <row r="2127" spans="18:30">
      <c r="R2127" s="187"/>
      <c r="S2127" s="42"/>
      <c r="T2127" s="42"/>
      <c r="U2127" s="188"/>
      <c r="V2127" s="42"/>
      <c r="W2127" s="188"/>
      <c r="X2127" s="42"/>
      <c r="AD2127" s="10"/>
    </row>
    <row r="2128" spans="18:30">
      <c r="R2128" s="187"/>
      <c r="S2128" s="42"/>
      <c r="T2128" s="42"/>
      <c r="U2128" s="188"/>
      <c r="V2128" s="42"/>
      <c r="W2128" s="188"/>
      <c r="X2128" s="42"/>
      <c r="AD2128" s="10"/>
    </row>
    <row r="2129" spans="18:30">
      <c r="R2129" s="187"/>
      <c r="S2129" s="42"/>
      <c r="T2129" s="42"/>
      <c r="U2129" s="188"/>
      <c r="V2129" s="42"/>
      <c r="W2129" s="188"/>
      <c r="X2129" s="42"/>
      <c r="AD2129" s="10"/>
    </row>
    <row r="2130" spans="18:30">
      <c r="R2130" s="187"/>
      <c r="S2130" s="42"/>
      <c r="T2130" s="42"/>
      <c r="U2130" s="188"/>
      <c r="V2130" s="42"/>
      <c r="W2130" s="188"/>
      <c r="X2130" s="42"/>
      <c r="AD2130" s="10"/>
    </row>
    <row r="2131" spans="18:30">
      <c r="R2131" s="187"/>
      <c r="S2131" s="42"/>
      <c r="T2131" s="42"/>
      <c r="U2131" s="188"/>
      <c r="V2131" s="42"/>
      <c r="W2131" s="188"/>
      <c r="X2131" s="42"/>
      <c r="AD2131" s="10"/>
    </row>
    <row r="2132" spans="18:30">
      <c r="R2132" s="187"/>
      <c r="S2132" s="42"/>
      <c r="T2132" s="42"/>
      <c r="U2132" s="188"/>
      <c r="V2132" s="42"/>
      <c r="W2132" s="188"/>
      <c r="X2132" s="42"/>
      <c r="AD2132" s="10"/>
    </row>
    <row r="2133" spans="18:30">
      <c r="R2133" s="187"/>
      <c r="S2133" s="42"/>
      <c r="T2133" s="42"/>
      <c r="U2133" s="188"/>
      <c r="V2133" s="42"/>
      <c r="W2133" s="188"/>
      <c r="X2133" s="42"/>
      <c r="AD2133" s="10"/>
    </row>
    <row r="2134" spans="18:30">
      <c r="R2134" s="187"/>
      <c r="S2134" s="42"/>
      <c r="T2134" s="42"/>
      <c r="U2134" s="188"/>
      <c r="V2134" s="42"/>
      <c r="W2134" s="188"/>
      <c r="X2134" s="42"/>
      <c r="AD2134" s="10"/>
    </row>
    <row r="2135" spans="18:30">
      <c r="R2135" s="187"/>
      <c r="S2135" s="42"/>
      <c r="T2135" s="42"/>
      <c r="U2135" s="188"/>
      <c r="V2135" s="42"/>
      <c r="W2135" s="188"/>
      <c r="X2135" s="42"/>
      <c r="AD2135" s="10"/>
    </row>
    <row r="2136" spans="18:30">
      <c r="R2136" s="187"/>
      <c r="S2136" s="42"/>
      <c r="T2136" s="42"/>
      <c r="U2136" s="188"/>
      <c r="V2136" s="42"/>
      <c r="W2136" s="188"/>
      <c r="X2136" s="42"/>
      <c r="AD2136" s="10"/>
    </row>
    <row r="2137" spans="18:30">
      <c r="R2137" s="187"/>
      <c r="S2137" s="42"/>
      <c r="T2137" s="42"/>
      <c r="U2137" s="188"/>
      <c r="V2137" s="42"/>
      <c r="W2137" s="188"/>
      <c r="X2137" s="42"/>
      <c r="AD2137" s="10"/>
    </row>
    <row r="2138" spans="18:30">
      <c r="R2138" s="187"/>
      <c r="S2138" s="42"/>
      <c r="T2138" s="42"/>
      <c r="U2138" s="188"/>
      <c r="V2138" s="42"/>
      <c r="W2138" s="188"/>
      <c r="X2138" s="42"/>
      <c r="AD2138" s="10"/>
    </row>
    <row r="2139" spans="18:30">
      <c r="R2139" s="187"/>
      <c r="S2139" s="42"/>
      <c r="T2139" s="42"/>
      <c r="U2139" s="188"/>
      <c r="V2139" s="42"/>
      <c r="W2139" s="188"/>
      <c r="X2139" s="42"/>
      <c r="AD2139" s="10"/>
    </row>
    <row r="2140" spans="18:30">
      <c r="R2140" s="187"/>
      <c r="S2140" s="42"/>
      <c r="T2140" s="42"/>
      <c r="U2140" s="188"/>
      <c r="V2140" s="42"/>
      <c r="W2140" s="188"/>
      <c r="X2140" s="42"/>
      <c r="AD2140" s="10"/>
    </row>
    <row r="2141" spans="18:30">
      <c r="R2141" s="187"/>
      <c r="S2141" s="42"/>
      <c r="T2141" s="42"/>
      <c r="U2141" s="188"/>
      <c r="V2141" s="42"/>
      <c r="W2141" s="188"/>
      <c r="X2141" s="42"/>
      <c r="AD2141" s="10"/>
    </row>
    <row r="2142" spans="18:30">
      <c r="R2142" s="187"/>
      <c r="S2142" s="42"/>
      <c r="T2142" s="42"/>
      <c r="U2142" s="188"/>
      <c r="V2142" s="42"/>
      <c r="W2142" s="188"/>
      <c r="X2142" s="42"/>
      <c r="AD2142" s="10"/>
    </row>
    <row r="2143" spans="18:30">
      <c r="R2143" s="187"/>
      <c r="S2143" s="42"/>
      <c r="T2143" s="42"/>
      <c r="U2143" s="188"/>
      <c r="V2143" s="42"/>
      <c r="W2143" s="188"/>
      <c r="X2143" s="42"/>
      <c r="AD2143" s="10"/>
    </row>
    <row r="2144" spans="18:30">
      <c r="R2144" s="187"/>
      <c r="S2144" s="42"/>
      <c r="T2144" s="42"/>
      <c r="U2144" s="188"/>
      <c r="V2144" s="42"/>
      <c r="W2144" s="188"/>
      <c r="X2144" s="42"/>
      <c r="AD2144" s="10"/>
    </row>
    <row r="2145" spans="18:30">
      <c r="R2145" s="187"/>
      <c r="S2145" s="42"/>
      <c r="T2145" s="42"/>
      <c r="U2145" s="188"/>
      <c r="V2145" s="42"/>
      <c r="W2145" s="188"/>
      <c r="X2145" s="42"/>
      <c r="AD2145" s="10"/>
    </row>
    <row r="2146" spans="18:30">
      <c r="R2146" s="187"/>
      <c r="S2146" s="42"/>
      <c r="T2146" s="42"/>
      <c r="U2146" s="188"/>
      <c r="V2146" s="42"/>
      <c r="W2146" s="188"/>
      <c r="X2146" s="42"/>
      <c r="AD2146" s="10"/>
    </row>
    <row r="2147" spans="18:30">
      <c r="R2147" s="187"/>
      <c r="S2147" s="42"/>
      <c r="T2147" s="42"/>
      <c r="U2147" s="188"/>
      <c r="V2147" s="42"/>
      <c r="W2147" s="188"/>
      <c r="X2147" s="42"/>
      <c r="AD2147" s="10"/>
    </row>
    <row r="2148" spans="18:30">
      <c r="R2148" s="187"/>
      <c r="S2148" s="42"/>
      <c r="T2148" s="42"/>
      <c r="U2148" s="188"/>
      <c r="V2148" s="42"/>
      <c r="W2148" s="188"/>
      <c r="X2148" s="42"/>
      <c r="AD2148" s="10"/>
    </row>
    <row r="2149" spans="18:30">
      <c r="R2149" s="187"/>
      <c r="S2149" s="42"/>
      <c r="T2149" s="42"/>
      <c r="U2149" s="188"/>
      <c r="V2149" s="42"/>
      <c r="W2149" s="188"/>
      <c r="X2149" s="42"/>
      <c r="AD2149" s="10"/>
    </row>
    <row r="2150" spans="18:30">
      <c r="R2150" s="187"/>
      <c r="S2150" s="42"/>
      <c r="T2150" s="42"/>
      <c r="U2150" s="188"/>
      <c r="V2150" s="42"/>
      <c r="W2150" s="188"/>
      <c r="X2150" s="42"/>
      <c r="AD2150" s="10"/>
    </row>
    <row r="2151" spans="18:30">
      <c r="R2151" s="187"/>
      <c r="S2151" s="42"/>
      <c r="T2151" s="42"/>
      <c r="U2151" s="188"/>
      <c r="V2151" s="42"/>
      <c r="W2151" s="188"/>
      <c r="X2151" s="42"/>
      <c r="AD2151" s="10"/>
    </row>
    <row r="2152" spans="18:30">
      <c r="R2152" s="187"/>
      <c r="S2152" s="42"/>
      <c r="T2152" s="42"/>
      <c r="U2152" s="188"/>
      <c r="V2152" s="42"/>
      <c r="W2152" s="188"/>
      <c r="X2152" s="42"/>
      <c r="AD2152" s="10"/>
    </row>
    <row r="2153" spans="18:30">
      <c r="R2153" s="187"/>
      <c r="S2153" s="42"/>
      <c r="T2153" s="42"/>
      <c r="U2153" s="188"/>
      <c r="V2153" s="42"/>
      <c r="W2153" s="188"/>
      <c r="X2153" s="42"/>
      <c r="AD2153" s="10"/>
    </row>
    <row r="2154" spans="18:30">
      <c r="R2154" s="187"/>
      <c r="S2154" s="42"/>
      <c r="T2154" s="42"/>
      <c r="U2154" s="188"/>
      <c r="V2154" s="42"/>
      <c r="W2154" s="188"/>
      <c r="X2154" s="42"/>
      <c r="AD2154" s="10"/>
    </row>
    <row r="2155" spans="18:30">
      <c r="R2155" s="187"/>
      <c r="S2155" s="42"/>
      <c r="T2155" s="42"/>
      <c r="U2155" s="188"/>
      <c r="V2155" s="42"/>
      <c r="W2155" s="188"/>
      <c r="X2155" s="42"/>
      <c r="AD2155" s="10"/>
    </row>
    <row r="2156" spans="18:30">
      <c r="R2156" s="187"/>
      <c r="S2156" s="42"/>
      <c r="T2156" s="42"/>
      <c r="U2156" s="188"/>
      <c r="V2156" s="42"/>
      <c r="W2156" s="188"/>
      <c r="X2156" s="42"/>
      <c r="AD2156" s="10"/>
    </row>
    <row r="2157" spans="18:30">
      <c r="R2157" s="187"/>
      <c r="S2157" s="42"/>
      <c r="T2157" s="42"/>
      <c r="U2157" s="188"/>
      <c r="V2157" s="42"/>
      <c r="W2157" s="188"/>
      <c r="X2157" s="42"/>
      <c r="AD2157" s="10"/>
    </row>
    <row r="2158" spans="18:30">
      <c r="R2158" s="187"/>
      <c r="S2158" s="42"/>
      <c r="T2158" s="42"/>
      <c r="U2158" s="188"/>
      <c r="V2158" s="42"/>
      <c r="W2158" s="188"/>
      <c r="X2158" s="42"/>
      <c r="AD2158" s="10"/>
    </row>
    <row r="2159" spans="18:30">
      <c r="R2159" s="187"/>
      <c r="S2159" s="42"/>
      <c r="T2159" s="42"/>
      <c r="U2159" s="188"/>
      <c r="V2159" s="42"/>
      <c r="W2159" s="188"/>
      <c r="X2159" s="42"/>
      <c r="AD2159" s="10"/>
    </row>
    <row r="2160" spans="18:30">
      <c r="R2160" s="187"/>
      <c r="S2160" s="42"/>
      <c r="T2160" s="42"/>
      <c r="U2160" s="188"/>
      <c r="V2160" s="42"/>
      <c r="W2160" s="188"/>
      <c r="X2160" s="42"/>
      <c r="AD2160" s="10"/>
    </row>
    <row r="2161" spans="18:30">
      <c r="R2161" s="187"/>
      <c r="S2161" s="42"/>
      <c r="T2161" s="42"/>
      <c r="U2161" s="188"/>
      <c r="V2161" s="42"/>
      <c r="W2161" s="188"/>
      <c r="X2161" s="42"/>
      <c r="AD2161" s="10"/>
    </row>
    <row r="2162" spans="18:30">
      <c r="R2162" s="187"/>
      <c r="S2162" s="42"/>
      <c r="T2162" s="42"/>
      <c r="U2162" s="188"/>
      <c r="V2162" s="42"/>
      <c r="W2162" s="188"/>
      <c r="X2162" s="42"/>
      <c r="AD2162" s="10"/>
    </row>
    <row r="2163" spans="18:30">
      <c r="R2163" s="187"/>
      <c r="S2163" s="42"/>
      <c r="T2163" s="42"/>
      <c r="U2163" s="188"/>
      <c r="V2163" s="42"/>
      <c r="W2163" s="188"/>
      <c r="X2163" s="42"/>
      <c r="AD2163" s="10"/>
    </row>
    <row r="2164" spans="18:30">
      <c r="R2164" s="187"/>
      <c r="S2164" s="42"/>
      <c r="T2164" s="42"/>
      <c r="U2164" s="188"/>
      <c r="V2164" s="42"/>
      <c r="W2164" s="188"/>
      <c r="X2164" s="42"/>
      <c r="AD2164" s="10"/>
    </row>
    <row r="2165" spans="18:30">
      <c r="R2165" s="187"/>
      <c r="S2165" s="42"/>
      <c r="T2165" s="42"/>
      <c r="U2165" s="188"/>
      <c r="V2165" s="42"/>
      <c r="W2165" s="188"/>
      <c r="X2165" s="42"/>
      <c r="AD2165" s="10"/>
    </row>
    <row r="2166" spans="18:30">
      <c r="R2166" s="187"/>
      <c r="S2166" s="42"/>
      <c r="T2166" s="42"/>
      <c r="U2166" s="188"/>
      <c r="V2166" s="42"/>
      <c r="W2166" s="188"/>
      <c r="X2166" s="42"/>
      <c r="AD2166" s="10"/>
    </row>
    <row r="2167" spans="18:30">
      <c r="R2167" s="187"/>
      <c r="S2167" s="42"/>
      <c r="T2167" s="42"/>
      <c r="U2167" s="188"/>
      <c r="V2167" s="42"/>
      <c r="W2167" s="188"/>
      <c r="X2167" s="42"/>
      <c r="AD2167" s="10"/>
    </row>
    <row r="2168" spans="18:30">
      <c r="R2168" s="187"/>
      <c r="S2168" s="42"/>
      <c r="T2168" s="42"/>
      <c r="U2168" s="188"/>
      <c r="V2168" s="42"/>
      <c r="W2168" s="188"/>
      <c r="X2168" s="42"/>
      <c r="AD2168" s="10"/>
    </row>
    <row r="2169" spans="18:30">
      <c r="R2169" s="187"/>
      <c r="S2169" s="42"/>
      <c r="T2169" s="42"/>
      <c r="U2169" s="188"/>
      <c r="V2169" s="42"/>
      <c r="W2169" s="188"/>
      <c r="X2169" s="42"/>
      <c r="AD2169" s="10"/>
    </row>
    <row r="2170" spans="18:30">
      <c r="R2170" s="187"/>
      <c r="S2170" s="42"/>
      <c r="T2170" s="42"/>
      <c r="U2170" s="188"/>
      <c r="V2170" s="42"/>
      <c r="W2170" s="188"/>
      <c r="X2170" s="42"/>
      <c r="AD2170" s="10"/>
    </row>
    <row r="2171" spans="18:30">
      <c r="R2171" s="187"/>
      <c r="S2171" s="42"/>
      <c r="T2171" s="42"/>
      <c r="U2171" s="188"/>
      <c r="V2171" s="42"/>
      <c r="W2171" s="188"/>
      <c r="X2171" s="42"/>
      <c r="AD2171" s="10"/>
    </row>
    <row r="2172" spans="18:30">
      <c r="R2172" s="187"/>
      <c r="S2172" s="42"/>
      <c r="T2172" s="42"/>
      <c r="U2172" s="188"/>
      <c r="V2172" s="42"/>
      <c r="W2172" s="188"/>
      <c r="X2172" s="42"/>
      <c r="AD2172" s="10"/>
    </row>
    <row r="2173" spans="18:30">
      <c r="R2173" s="187"/>
      <c r="S2173" s="42"/>
      <c r="T2173" s="42"/>
      <c r="U2173" s="188"/>
      <c r="V2173" s="42"/>
      <c r="W2173" s="188"/>
      <c r="X2173" s="42"/>
      <c r="AD2173" s="10"/>
    </row>
    <row r="2174" spans="18:30">
      <c r="R2174" s="187"/>
      <c r="S2174" s="42"/>
      <c r="T2174" s="42"/>
      <c r="U2174" s="188"/>
      <c r="V2174" s="42"/>
      <c r="W2174" s="188"/>
      <c r="X2174" s="42"/>
      <c r="AD2174" s="10"/>
    </row>
    <row r="2175" spans="18:30">
      <c r="R2175" s="187"/>
      <c r="S2175" s="42"/>
      <c r="T2175" s="42"/>
      <c r="U2175" s="188"/>
      <c r="V2175" s="42"/>
      <c r="W2175" s="188"/>
      <c r="X2175" s="42"/>
      <c r="AD2175" s="10"/>
    </row>
    <row r="2176" spans="18:30">
      <c r="R2176" s="187"/>
      <c r="S2176" s="42"/>
      <c r="T2176" s="42"/>
      <c r="U2176" s="188"/>
      <c r="V2176" s="42"/>
      <c r="W2176" s="188"/>
      <c r="X2176" s="42"/>
      <c r="AD2176" s="10"/>
    </row>
    <row r="2177" spans="18:30">
      <c r="R2177" s="187"/>
      <c r="S2177" s="42"/>
      <c r="T2177" s="42"/>
      <c r="U2177" s="188"/>
      <c r="V2177" s="42"/>
      <c r="W2177" s="188"/>
      <c r="X2177" s="42"/>
      <c r="AD2177" s="10"/>
    </row>
    <row r="2178" spans="18:30">
      <c r="R2178" s="187"/>
      <c r="S2178" s="42"/>
      <c r="T2178" s="42"/>
      <c r="U2178" s="188"/>
      <c r="V2178" s="42"/>
      <c r="W2178" s="188"/>
      <c r="X2178" s="42"/>
      <c r="AD2178" s="10"/>
    </row>
    <row r="2179" spans="18:30">
      <c r="R2179" s="187"/>
      <c r="S2179" s="42"/>
      <c r="T2179" s="42"/>
      <c r="U2179" s="188"/>
      <c r="V2179" s="42"/>
      <c r="W2179" s="188"/>
      <c r="X2179" s="42"/>
      <c r="AD2179" s="10"/>
    </row>
    <row r="2180" spans="18:30">
      <c r="R2180" s="187"/>
      <c r="S2180" s="42"/>
      <c r="T2180" s="42"/>
      <c r="U2180" s="188"/>
      <c r="V2180" s="42"/>
      <c r="W2180" s="188"/>
      <c r="X2180" s="42"/>
      <c r="AD2180" s="10"/>
    </row>
    <row r="2181" spans="18:30">
      <c r="R2181" s="187"/>
      <c r="S2181" s="42"/>
      <c r="T2181" s="42"/>
      <c r="U2181" s="188"/>
      <c r="V2181" s="42"/>
      <c r="W2181" s="188"/>
      <c r="X2181" s="42"/>
      <c r="AD2181" s="10"/>
    </row>
    <row r="2182" spans="18:30">
      <c r="R2182" s="187"/>
      <c r="S2182" s="42"/>
      <c r="T2182" s="42"/>
      <c r="U2182" s="188"/>
      <c r="V2182" s="42"/>
      <c r="W2182" s="188"/>
      <c r="X2182" s="42"/>
      <c r="AD2182" s="10"/>
    </row>
    <row r="2183" spans="18:30">
      <c r="R2183" s="187"/>
      <c r="S2183" s="42"/>
      <c r="T2183" s="42"/>
      <c r="U2183" s="188"/>
      <c r="V2183" s="42"/>
      <c r="W2183" s="188"/>
      <c r="X2183" s="42"/>
      <c r="AD2183" s="10"/>
    </row>
    <row r="2184" spans="18:30">
      <c r="R2184" s="187"/>
      <c r="S2184" s="42"/>
      <c r="T2184" s="42"/>
      <c r="U2184" s="188"/>
      <c r="V2184" s="42"/>
      <c r="W2184" s="188"/>
      <c r="X2184" s="42"/>
      <c r="AD2184" s="10"/>
    </row>
    <row r="2185" spans="18:30">
      <c r="R2185" s="187"/>
      <c r="S2185" s="42"/>
      <c r="T2185" s="42"/>
      <c r="U2185" s="188"/>
      <c r="V2185" s="42"/>
      <c r="W2185" s="188"/>
      <c r="X2185" s="42"/>
      <c r="AD2185" s="10"/>
    </row>
    <row r="2186" spans="18:30">
      <c r="R2186" s="187"/>
      <c r="S2186" s="42"/>
      <c r="T2186" s="42"/>
      <c r="U2186" s="188"/>
      <c r="V2186" s="42"/>
      <c r="W2186" s="188"/>
      <c r="X2186" s="42"/>
      <c r="AD2186" s="10"/>
    </row>
    <row r="2187" spans="18:30">
      <c r="R2187" s="187"/>
      <c r="S2187" s="42"/>
      <c r="T2187" s="42"/>
      <c r="U2187" s="188"/>
      <c r="V2187" s="42"/>
      <c r="W2187" s="188"/>
      <c r="X2187" s="42"/>
      <c r="AD2187" s="10"/>
    </row>
    <row r="2188" spans="18:30">
      <c r="R2188" s="187"/>
      <c r="S2188" s="42"/>
      <c r="T2188" s="42"/>
      <c r="U2188" s="188"/>
      <c r="V2188" s="42"/>
      <c r="W2188" s="188"/>
      <c r="X2188" s="42"/>
      <c r="AD2188" s="10"/>
    </row>
    <row r="2189" spans="18:30">
      <c r="R2189" s="187"/>
      <c r="S2189" s="42"/>
      <c r="T2189" s="42"/>
      <c r="U2189" s="188"/>
      <c r="V2189" s="42"/>
      <c r="W2189" s="188"/>
      <c r="X2189" s="42"/>
      <c r="AD2189" s="10"/>
    </row>
    <row r="2190" spans="18:30">
      <c r="R2190" s="187"/>
      <c r="S2190" s="42"/>
      <c r="T2190" s="42"/>
      <c r="U2190" s="188"/>
      <c r="V2190" s="42"/>
      <c r="W2190" s="188"/>
      <c r="X2190" s="42"/>
      <c r="AD2190" s="10"/>
    </row>
    <row r="2191" spans="18:30">
      <c r="R2191" s="187"/>
      <c r="S2191" s="42"/>
      <c r="T2191" s="42"/>
      <c r="U2191" s="188"/>
      <c r="V2191" s="42"/>
      <c r="W2191" s="188"/>
      <c r="X2191" s="42"/>
      <c r="AD2191" s="10"/>
    </row>
    <row r="2192" spans="18:30">
      <c r="R2192" s="187"/>
      <c r="S2192" s="42"/>
      <c r="T2192" s="42"/>
      <c r="U2192" s="188"/>
      <c r="V2192" s="42"/>
      <c r="W2192" s="188"/>
      <c r="X2192" s="42"/>
      <c r="AD2192" s="10"/>
    </row>
    <row r="2193" spans="18:30">
      <c r="R2193" s="187"/>
      <c r="S2193" s="42"/>
      <c r="T2193" s="42"/>
      <c r="U2193" s="188"/>
      <c r="V2193" s="42"/>
      <c r="W2193" s="188"/>
      <c r="X2193" s="42"/>
      <c r="AD2193" s="10"/>
    </row>
    <row r="2194" spans="18:30">
      <c r="R2194" s="187"/>
      <c r="S2194" s="42"/>
      <c r="T2194" s="42"/>
      <c r="U2194" s="188"/>
      <c r="V2194" s="42"/>
      <c r="W2194" s="188"/>
      <c r="X2194" s="42"/>
      <c r="AD2194" s="10"/>
    </row>
    <row r="2195" spans="18:30">
      <c r="R2195" s="187"/>
      <c r="S2195" s="42"/>
      <c r="T2195" s="42"/>
      <c r="U2195" s="188"/>
      <c r="V2195" s="42"/>
      <c r="W2195" s="188"/>
      <c r="X2195" s="42"/>
      <c r="AD2195" s="10"/>
    </row>
    <row r="2196" spans="18:30">
      <c r="R2196" s="187"/>
      <c r="S2196" s="42"/>
      <c r="T2196" s="42"/>
      <c r="U2196" s="188"/>
      <c r="V2196" s="42"/>
      <c r="W2196" s="188"/>
      <c r="X2196" s="42"/>
      <c r="AD2196" s="10"/>
    </row>
    <row r="2197" spans="18:30">
      <c r="R2197" s="187"/>
      <c r="S2197" s="42"/>
      <c r="T2197" s="42"/>
      <c r="U2197" s="188"/>
      <c r="V2197" s="42"/>
      <c r="W2197" s="188"/>
      <c r="X2197" s="42"/>
      <c r="AD2197" s="10"/>
    </row>
    <row r="2198" spans="18:30">
      <c r="R2198" s="187"/>
      <c r="S2198" s="42"/>
      <c r="T2198" s="42"/>
      <c r="U2198" s="188"/>
      <c r="V2198" s="42"/>
      <c r="W2198" s="188"/>
      <c r="X2198" s="42"/>
      <c r="AD2198" s="10"/>
    </row>
    <row r="2199" spans="18:30">
      <c r="R2199" s="187"/>
      <c r="S2199" s="42"/>
      <c r="T2199" s="42"/>
      <c r="U2199" s="188"/>
      <c r="V2199" s="42"/>
      <c r="W2199" s="188"/>
      <c r="X2199" s="42"/>
      <c r="AD2199" s="10"/>
    </row>
    <row r="2200" spans="18:30">
      <c r="R2200" s="187"/>
      <c r="S2200" s="42"/>
      <c r="T2200" s="42"/>
      <c r="U2200" s="188"/>
      <c r="V2200" s="42"/>
      <c r="W2200" s="188"/>
      <c r="X2200" s="42"/>
      <c r="AD2200" s="10"/>
    </row>
    <row r="2201" spans="18:30">
      <c r="R2201" s="187"/>
      <c r="S2201" s="42"/>
      <c r="T2201" s="42"/>
      <c r="U2201" s="188"/>
      <c r="V2201" s="42"/>
      <c r="W2201" s="188"/>
      <c r="X2201" s="42"/>
      <c r="AD2201" s="10"/>
    </row>
    <row r="2202" spans="18:30">
      <c r="R2202" s="187"/>
      <c r="S2202" s="42"/>
      <c r="T2202" s="42"/>
      <c r="U2202" s="188"/>
      <c r="V2202" s="42"/>
      <c r="W2202" s="188"/>
      <c r="X2202" s="42"/>
      <c r="AD2202" s="10"/>
    </row>
    <row r="2203" spans="18:30">
      <c r="R2203" s="187"/>
      <c r="S2203" s="42"/>
      <c r="T2203" s="42"/>
      <c r="U2203" s="188"/>
      <c r="V2203" s="42"/>
      <c r="W2203" s="188"/>
      <c r="X2203" s="42"/>
      <c r="AD2203" s="10"/>
    </row>
    <row r="2204" spans="18:30">
      <c r="R2204" s="187"/>
      <c r="S2204" s="42"/>
      <c r="T2204" s="42"/>
      <c r="U2204" s="188"/>
      <c r="V2204" s="42"/>
      <c r="W2204" s="188"/>
      <c r="X2204" s="42"/>
      <c r="AD2204" s="10"/>
    </row>
    <row r="2205" spans="18:30">
      <c r="R2205" s="187"/>
      <c r="S2205" s="42"/>
      <c r="T2205" s="42"/>
      <c r="U2205" s="188"/>
      <c r="V2205" s="42"/>
      <c r="W2205" s="188"/>
      <c r="X2205" s="42"/>
      <c r="AD2205" s="10"/>
    </row>
    <row r="2206" spans="18:30">
      <c r="R2206" s="187"/>
      <c r="S2206" s="42"/>
      <c r="T2206" s="42"/>
      <c r="U2206" s="188"/>
      <c r="V2206" s="42"/>
      <c r="W2206" s="188"/>
      <c r="X2206" s="42"/>
      <c r="AD2206" s="10"/>
    </row>
    <row r="2207" spans="18:30">
      <c r="R2207" s="187"/>
      <c r="S2207" s="42"/>
      <c r="T2207" s="42"/>
      <c r="U2207" s="188"/>
      <c r="V2207" s="42"/>
      <c r="W2207" s="188"/>
      <c r="X2207" s="42"/>
      <c r="AD2207" s="10"/>
    </row>
    <row r="2208" spans="18:30">
      <c r="R2208" s="187"/>
      <c r="S2208" s="42"/>
      <c r="T2208" s="42"/>
      <c r="U2208" s="188"/>
      <c r="V2208" s="42"/>
      <c r="W2208" s="188"/>
      <c r="X2208" s="42"/>
      <c r="AD2208" s="10"/>
    </row>
    <row r="2209" spans="18:30">
      <c r="R2209" s="187"/>
      <c r="S2209" s="42"/>
      <c r="T2209" s="42"/>
      <c r="U2209" s="188"/>
      <c r="V2209" s="42"/>
      <c r="W2209" s="188"/>
      <c r="X2209" s="42"/>
      <c r="AD2209" s="10"/>
    </row>
    <row r="2210" spans="18:30">
      <c r="R2210" s="187"/>
      <c r="S2210" s="42"/>
      <c r="T2210" s="42"/>
      <c r="U2210" s="188"/>
      <c r="V2210" s="42"/>
      <c r="W2210" s="188"/>
      <c r="X2210" s="42"/>
      <c r="AD2210" s="10"/>
    </row>
    <row r="2211" spans="18:30">
      <c r="R2211" s="187"/>
      <c r="S2211" s="42"/>
      <c r="T2211" s="42"/>
      <c r="U2211" s="188"/>
      <c r="V2211" s="42"/>
      <c r="W2211" s="188"/>
      <c r="X2211" s="42"/>
      <c r="AD2211" s="10"/>
    </row>
    <row r="2212" spans="18:30">
      <c r="R2212" s="187"/>
      <c r="S2212" s="42"/>
      <c r="T2212" s="42"/>
      <c r="U2212" s="188"/>
      <c r="V2212" s="42"/>
      <c r="W2212" s="188"/>
      <c r="X2212" s="42"/>
      <c r="AD2212" s="10"/>
    </row>
    <row r="2213" spans="18:30">
      <c r="R2213" s="187"/>
      <c r="S2213" s="42"/>
      <c r="T2213" s="42"/>
      <c r="U2213" s="188"/>
      <c r="V2213" s="42"/>
      <c r="W2213" s="188"/>
      <c r="X2213" s="42"/>
      <c r="AD2213" s="10"/>
    </row>
    <row r="2214" spans="18:30">
      <c r="R2214" s="187"/>
      <c r="S2214" s="42"/>
      <c r="T2214" s="42"/>
      <c r="U2214" s="188"/>
      <c r="V2214" s="42"/>
      <c r="W2214" s="188"/>
      <c r="X2214" s="42"/>
      <c r="AD2214" s="10"/>
    </row>
    <row r="2215" spans="18:30">
      <c r="R2215" s="187"/>
      <c r="S2215" s="42"/>
      <c r="T2215" s="42"/>
      <c r="U2215" s="188"/>
      <c r="V2215" s="42"/>
      <c r="W2215" s="188"/>
      <c r="X2215" s="42"/>
      <c r="AD2215" s="10"/>
    </row>
    <row r="2216" spans="18:30">
      <c r="R2216" s="187"/>
      <c r="S2216" s="42"/>
      <c r="T2216" s="42"/>
      <c r="U2216" s="188"/>
      <c r="V2216" s="42"/>
      <c r="W2216" s="188"/>
      <c r="X2216" s="42"/>
      <c r="AD2216" s="10"/>
    </row>
    <row r="2217" spans="18:30">
      <c r="R2217" s="187"/>
      <c r="S2217" s="42"/>
      <c r="T2217" s="42"/>
      <c r="U2217" s="188"/>
      <c r="V2217" s="42"/>
      <c r="W2217" s="188"/>
      <c r="X2217" s="42"/>
      <c r="AD2217" s="10"/>
    </row>
    <row r="2218" spans="18:30">
      <c r="R2218" s="187"/>
      <c r="S2218" s="42"/>
      <c r="T2218" s="42"/>
      <c r="U2218" s="188"/>
      <c r="V2218" s="42"/>
      <c r="W2218" s="188"/>
      <c r="X2218" s="42"/>
      <c r="AD2218" s="10"/>
    </row>
    <row r="2219" spans="18:30">
      <c r="R2219" s="187"/>
      <c r="S2219" s="42"/>
      <c r="T2219" s="42"/>
      <c r="U2219" s="188"/>
      <c r="V2219" s="42"/>
      <c r="W2219" s="188"/>
      <c r="X2219" s="42"/>
      <c r="AD2219" s="10"/>
    </row>
    <row r="2220" spans="18:30">
      <c r="R2220" s="187"/>
      <c r="S2220" s="42"/>
      <c r="T2220" s="42"/>
      <c r="U2220" s="188"/>
      <c r="V2220" s="42"/>
      <c r="W2220" s="188"/>
      <c r="X2220" s="42"/>
      <c r="AD2220" s="10"/>
    </row>
    <row r="2221" spans="18:30">
      <c r="R2221" s="187"/>
      <c r="S2221" s="42"/>
      <c r="T2221" s="42"/>
      <c r="U2221" s="188"/>
      <c r="V2221" s="42"/>
      <c r="W2221" s="188"/>
      <c r="X2221" s="42"/>
      <c r="AD2221" s="10"/>
    </row>
    <row r="2222" spans="18:30">
      <c r="R2222" s="187"/>
      <c r="S2222" s="42"/>
      <c r="T2222" s="42"/>
      <c r="U2222" s="188"/>
      <c r="V2222" s="42"/>
      <c r="W2222" s="188"/>
      <c r="X2222" s="42"/>
      <c r="AD2222" s="10"/>
    </row>
    <row r="2223" spans="18:30">
      <c r="R2223" s="187"/>
      <c r="S2223" s="42"/>
      <c r="T2223" s="42"/>
      <c r="U2223" s="188"/>
      <c r="V2223" s="42"/>
      <c r="W2223" s="188"/>
      <c r="X2223" s="42"/>
      <c r="AD2223" s="10"/>
    </row>
    <row r="2224" spans="18:30">
      <c r="R2224" s="187"/>
      <c r="S2224" s="42"/>
      <c r="T2224" s="42"/>
      <c r="U2224" s="188"/>
      <c r="V2224" s="42"/>
      <c r="W2224" s="188"/>
      <c r="X2224" s="42"/>
      <c r="AD2224" s="10"/>
    </row>
    <row r="2225" spans="18:30">
      <c r="R2225" s="187"/>
      <c r="S2225" s="42"/>
      <c r="T2225" s="42"/>
      <c r="U2225" s="188"/>
      <c r="V2225" s="42"/>
      <c r="W2225" s="188"/>
      <c r="X2225" s="42"/>
      <c r="AD2225" s="10"/>
    </row>
    <row r="2226" spans="18:30">
      <c r="R2226" s="187"/>
      <c r="S2226" s="42"/>
      <c r="T2226" s="42"/>
      <c r="U2226" s="188"/>
      <c r="V2226" s="42"/>
      <c r="W2226" s="188"/>
      <c r="X2226" s="42"/>
      <c r="AD2226" s="10"/>
    </row>
    <row r="2227" spans="18:30">
      <c r="R2227" s="187"/>
      <c r="S2227" s="42"/>
      <c r="T2227" s="42"/>
      <c r="U2227" s="188"/>
      <c r="V2227" s="42"/>
      <c r="W2227" s="188"/>
      <c r="X2227" s="42"/>
      <c r="AD2227" s="10"/>
    </row>
    <row r="2228" spans="18:30">
      <c r="R2228" s="187"/>
      <c r="S2228" s="42"/>
      <c r="T2228" s="42"/>
      <c r="U2228" s="188"/>
      <c r="V2228" s="42"/>
      <c r="W2228" s="188"/>
      <c r="X2228" s="42"/>
      <c r="AD2228" s="10"/>
    </row>
    <row r="2229" spans="18:30">
      <c r="R2229" s="187"/>
      <c r="S2229" s="42"/>
      <c r="T2229" s="42"/>
      <c r="U2229" s="188"/>
      <c r="V2229" s="42"/>
      <c r="W2229" s="188"/>
      <c r="X2229" s="42"/>
      <c r="AD2229" s="10"/>
    </row>
    <row r="2230" spans="18:30">
      <c r="R2230" s="187"/>
      <c r="S2230" s="42"/>
      <c r="T2230" s="42"/>
      <c r="U2230" s="188"/>
      <c r="V2230" s="42"/>
      <c r="W2230" s="188"/>
      <c r="X2230" s="42"/>
      <c r="AD2230" s="10"/>
    </row>
    <row r="2231" spans="18:30">
      <c r="R2231" s="187"/>
      <c r="S2231" s="42"/>
      <c r="T2231" s="42"/>
      <c r="U2231" s="188"/>
      <c r="V2231" s="42"/>
      <c r="W2231" s="188"/>
      <c r="X2231" s="42"/>
      <c r="AD2231" s="10"/>
    </row>
    <row r="2232" spans="18:30">
      <c r="R2232" s="187"/>
      <c r="S2232" s="42"/>
      <c r="T2232" s="42"/>
      <c r="U2232" s="188"/>
      <c r="V2232" s="42"/>
      <c r="W2232" s="188"/>
      <c r="X2232" s="42"/>
      <c r="AD2232" s="10"/>
    </row>
    <row r="2233" spans="18:30">
      <c r="R2233" s="187"/>
      <c r="S2233" s="42"/>
      <c r="T2233" s="42"/>
      <c r="U2233" s="188"/>
      <c r="V2233" s="42"/>
      <c r="W2233" s="188"/>
      <c r="X2233" s="42"/>
      <c r="AD2233" s="10"/>
    </row>
    <row r="2234" spans="18:30">
      <c r="R2234" s="187"/>
      <c r="S2234" s="42"/>
      <c r="T2234" s="42"/>
      <c r="U2234" s="188"/>
      <c r="V2234" s="42"/>
      <c r="W2234" s="188"/>
      <c r="X2234" s="42"/>
      <c r="AD2234" s="10"/>
    </row>
    <row r="2235" spans="18:30">
      <c r="R2235" s="187"/>
      <c r="S2235" s="42"/>
      <c r="T2235" s="42"/>
      <c r="U2235" s="188"/>
      <c r="V2235" s="42"/>
      <c r="W2235" s="188"/>
      <c r="X2235" s="42"/>
      <c r="AD2235" s="10"/>
    </row>
    <row r="2236" spans="18:30">
      <c r="R2236" s="187"/>
      <c r="S2236" s="42"/>
      <c r="T2236" s="42"/>
      <c r="U2236" s="188"/>
      <c r="V2236" s="42"/>
      <c r="W2236" s="188"/>
      <c r="X2236" s="42"/>
      <c r="AD2236" s="10"/>
    </row>
    <row r="2237" spans="18:30">
      <c r="R2237" s="187"/>
      <c r="S2237" s="42"/>
      <c r="T2237" s="42"/>
      <c r="U2237" s="188"/>
      <c r="V2237" s="42"/>
      <c r="W2237" s="188"/>
      <c r="X2237" s="42"/>
      <c r="AD2237" s="10"/>
    </row>
    <row r="2238" spans="18:30">
      <c r="R2238" s="187"/>
      <c r="S2238" s="42"/>
      <c r="T2238" s="42"/>
      <c r="U2238" s="188"/>
      <c r="V2238" s="42"/>
      <c r="W2238" s="188"/>
      <c r="X2238" s="42"/>
      <c r="AD2238" s="10"/>
    </row>
    <row r="2239" spans="18:30">
      <c r="R2239" s="187"/>
      <c r="S2239" s="42"/>
      <c r="T2239" s="42"/>
      <c r="U2239" s="188"/>
      <c r="V2239" s="42"/>
      <c r="W2239" s="188"/>
      <c r="X2239" s="42"/>
      <c r="AD2239" s="10"/>
    </row>
    <row r="2240" spans="18:30">
      <c r="R2240" s="187"/>
      <c r="S2240" s="42"/>
      <c r="T2240" s="42"/>
      <c r="U2240" s="188"/>
      <c r="V2240" s="42"/>
      <c r="W2240" s="188"/>
      <c r="X2240" s="42"/>
      <c r="AD2240" s="10"/>
    </row>
    <row r="2241" spans="18:30">
      <c r="R2241" s="187"/>
      <c r="S2241" s="42"/>
      <c r="T2241" s="42"/>
      <c r="U2241" s="188"/>
      <c r="V2241" s="42"/>
      <c r="W2241" s="188"/>
      <c r="X2241" s="42"/>
      <c r="AD2241" s="10"/>
    </row>
    <row r="2242" spans="18:30">
      <c r="R2242" s="187"/>
      <c r="S2242" s="42"/>
      <c r="T2242" s="42"/>
      <c r="U2242" s="188"/>
      <c r="V2242" s="42"/>
      <c r="W2242" s="188"/>
      <c r="X2242" s="42"/>
      <c r="AD2242" s="10"/>
    </row>
    <row r="2243" spans="18:30">
      <c r="R2243" s="187"/>
      <c r="S2243" s="42"/>
      <c r="T2243" s="42"/>
      <c r="U2243" s="188"/>
      <c r="V2243" s="42"/>
      <c r="W2243" s="188"/>
      <c r="X2243" s="42"/>
      <c r="AD2243" s="10"/>
    </row>
    <row r="2244" spans="18:30">
      <c r="R2244" s="187"/>
      <c r="S2244" s="42"/>
      <c r="T2244" s="42"/>
      <c r="U2244" s="188"/>
      <c r="V2244" s="42"/>
      <c r="W2244" s="188"/>
      <c r="X2244" s="42"/>
      <c r="AD2244" s="10"/>
    </row>
    <row r="2245" spans="18:30">
      <c r="R2245" s="187"/>
      <c r="S2245" s="42"/>
      <c r="T2245" s="42"/>
      <c r="U2245" s="188"/>
      <c r="V2245" s="42"/>
      <c r="W2245" s="188"/>
      <c r="X2245" s="42"/>
      <c r="AD2245" s="10"/>
    </row>
    <row r="2246" spans="18:30">
      <c r="R2246" s="187"/>
      <c r="S2246" s="42"/>
      <c r="T2246" s="42"/>
      <c r="U2246" s="188"/>
      <c r="V2246" s="42"/>
      <c r="W2246" s="188"/>
      <c r="X2246" s="42"/>
      <c r="AD2246" s="10"/>
    </row>
    <row r="2247" spans="18:30">
      <c r="R2247" s="187"/>
      <c r="S2247" s="42"/>
      <c r="T2247" s="42"/>
      <c r="U2247" s="188"/>
      <c r="V2247" s="42"/>
      <c r="W2247" s="188"/>
      <c r="X2247" s="42"/>
      <c r="AD2247" s="10"/>
    </row>
    <row r="2248" spans="18:30">
      <c r="R2248" s="187"/>
      <c r="S2248" s="42"/>
      <c r="T2248" s="42"/>
      <c r="U2248" s="188"/>
      <c r="V2248" s="42"/>
      <c r="W2248" s="188"/>
      <c r="X2248" s="42"/>
      <c r="AD2248" s="10"/>
    </row>
    <row r="2249" spans="18:30">
      <c r="R2249" s="187"/>
      <c r="S2249" s="42"/>
      <c r="T2249" s="42"/>
      <c r="U2249" s="188"/>
      <c r="V2249" s="42"/>
      <c r="W2249" s="188"/>
      <c r="X2249" s="42"/>
      <c r="AD2249" s="10"/>
    </row>
    <row r="2250" spans="18:30">
      <c r="R2250" s="187"/>
      <c r="S2250" s="42"/>
      <c r="T2250" s="42"/>
      <c r="U2250" s="188"/>
      <c r="V2250" s="42"/>
      <c r="W2250" s="188"/>
      <c r="X2250" s="42"/>
      <c r="AD2250" s="10"/>
    </row>
    <row r="2251" spans="18:30">
      <c r="R2251" s="187"/>
      <c r="S2251" s="42"/>
      <c r="T2251" s="42"/>
      <c r="U2251" s="188"/>
      <c r="V2251" s="42"/>
      <c r="W2251" s="188"/>
      <c r="X2251" s="42"/>
      <c r="AD2251" s="10"/>
    </row>
    <row r="2252" spans="18:30">
      <c r="R2252" s="187"/>
      <c r="S2252" s="42"/>
      <c r="T2252" s="42"/>
      <c r="U2252" s="188"/>
      <c r="V2252" s="42"/>
      <c r="W2252" s="188"/>
      <c r="X2252" s="42"/>
      <c r="AD2252" s="10"/>
    </row>
    <row r="2253" spans="18:30">
      <c r="R2253" s="187"/>
      <c r="S2253" s="42"/>
      <c r="T2253" s="42"/>
      <c r="U2253" s="188"/>
      <c r="V2253" s="42"/>
      <c r="W2253" s="188"/>
      <c r="X2253" s="42"/>
      <c r="AD2253" s="10"/>
    </row>
    <row r="2254" spans="18:30">
      <c r="R2254" s="187"/>
      <c r="S2254" s="42"/>
      <c r="T2254" s="42"/>
      <c r="U2254" s="188"/>
      <c r="V2254" s="42"/>
      <c r="W2254" s="188"/>
      <c r="X2254" s="42"/>
      <c r="AD2254" s="10"/>
    </row>
    <row r="2255" spans="18:30">
      <c r="R2255" s="187"/>
      <c r="S2255" s="42"/>
      <c r="T2255" s="42"/>
      <c r="U2255" s="188"/>
      <c r="V2255" s="42"/>
      <c r="W2255" s="188"/>
      <c r="X2255" s="42"/>
      <c r="AD2255" s="10"/>
    </row>
    <row r="2256" spans="18:30">
      <c r="R2256" s="187"/>
      <c r="S2256" s="42"/>
      <c r="T2256" s="42"/>
      <c r="U2256" s="188"/>
      <c r="V2256" s="42"/>
      <c r="W2256" s="188"/>
      <c r="X2256" s="42"/>
      <c r="AD2256" s="10"/>
    </row>
    <row r="2257" spans="18:30">
      <c r="R2257" s="187"/>
      <c r="S2257" s="42"/>
      <c r="T2257" s="42"/>
      <c r="U2257" s="188"/>
      <c r="V2257" s="42"/>
      <c r="W2257" s="188"/>
      <c r="X2257" s="42"/>
      <c r="AD2257" s="10"/>
    </row>
    <row r="2258" spans="18:30">
      <c r="R2258" s="187"/>
      <c r="S2258" s="42"/>
      <c r="T2258" s="42"/>
      <c r="U2258" s="188"/>
      <c r="V2258" s="42"/>
      <c r="W2258" s="188"/>
      <c r="X2258" s="42"/>
      <c r="AD2258" s="10"/>
    </row>
    <row r="2259" spans="18:30">
      <c r="R2259" s="187"/>
      <c r="S2259" s="42"/>
      <c r="T2259" s="42"/>
      <c r="U2259" s="188"/>
      <c r="V2259" s="42"/>
      <c r="W2259" s="188"/>
      <c r="X2259" s="42"/>
      <c r="AD2259" s="10"/>
    </row>
    <row r="2260" spans="18:30">
      <c r="R2260" s="187"/>
      <c r="S2260" s="42"/>
      <c r="T2260" s="42"/>
      <c r="U2260" s="188"/>
      <c r="V2260" s="42"/>
      <c r="W2260" s="188"/>
      <c r="X2260" s="42"/>
      <c r="AD2260" s="10"/>
    </row>
    <row r="2261" spans="18:30">
      <c r="R2261" s="187"/>
      <c r="S2261" s="42"/>
      <c r="T2261" s="42"/>
      <c r="U2261" s="188"/>
      <c r="V2261" s="42"/>
      <c r="W2261" s="188"/>
      <c r="X2261" s="42"/>
      <c r="AD2261" s="10"/>
    </row>
    <row r="2262" spans="18:30">
      <c r="R2262" s="187"/>
      <c r="S2262" s="42"/>
      <c r="T2262" s="42"/>
      <c r="U2262" s="188"/>
      <c r="V2262" s="42"/>
      <c r="W2262" s="188"/>
      <c r="X2262" s="42"/>
      <c r="AD2262" s="10"/>
    </row>
    <row r="2263" spans="18:30">
      <c r="R2263" s="187"/>
      <c r="S2263" s="42"/>
      <c r="T2263" s="42"/>
      <c r="U2263" s="188"/>
      <c r="V2263" s="42"/>
      <c r="W2263" s="188"/>
      <c r="X2263" s="42"/>
      <c r="AD2263" s="10"/>
    </row>
    <row r="2264" spans="18:30">
      <c r="R2264" s="187"/>
      <c r="S2264" s="42"/>
      <c r="T2264" s="42"/>
      <c r="U2264" s="188"/>
      <c r="V2264" s="42"/>
      <c r="W2264" s="188"/>
      <c r="X2264" s="42"/>
      <c r="AD2264" s="10"/>
    </row>
    <row r="2265" spans="18:30">
      <c r="R2265" s="187"/>
      <c r="S2265" s="42"/>
      <c r="T2265" s="42"/>
      <c r="U2265" s="188"/>
      <c r="V2265" s="42"/>
      <c r="W2265" s="188"/>
      <c r="X2265" s="42"/>
      <c r="AD2265" s="10"/>
    </row>
    <row r="2266" spans="18:30">
      <c r="R2266" s="187"/>
      <c r="S2266" s="42"/>
      <c r="T2266" s="42"/>
      <c r="U2266" s="188"/>
      <c r="V2266" s="42"/>
      <c r="W2266" s="188"/>
      <c r="X2266" s="42"/>
      <c r="AD2266" s="10"/>
    </row>
    <row r="2267" spans="18:30">
      <c r="R2267" s="187"/>
      <c r="S2267" s="42"/>
      <c r="T2267" s="42"/>
      <c r="U2267" s="188"/>
      <c r="V2267" s="42"/>
      <c r="W2267" s="188"/>
      <c r="X2267" s="42"/>
      <c r="AD2267" s="10"/>
    </row>
    <row r="2268" spans="18:30">
      <c r="R2268" s="187"/>
      <c r="S2268" s="42"/>
      <c r="T2268" s="42"/>
      <c r="U2268" s="188"/>
      <c r="V2268" s="42"/>
      <c r="W2268" s="188"/>
      <c r="X2268" s="42"/>
      <c r="AD2268" s="10"/>
    </row>
    <row r="2269" spans="18:30">
      <c r="R2269" s="187"/>
      <c r="S2269" s="42"/>
      <c r="T2269" s="42"/>
      <c r="U2269" s="188"/>
      <c r="V2269" s="42"/>
      <c r="W2269" s="188"/>
      <c r="X2269" s="42"/>
      <c r="AD2269" s="10"/>
    </row>
    <row r="2270" spans="18:30">
      <c r="R2270" s="187"/>
      <c r="S2270" s="42"/>
      <c r="T2270" s="42"/>
      <c r="U2270" s="188"/>
      <c r="V2270" s="42"/>
      <c r="W2270" s="188"/>
      <c r="X2270" s="42"/>
      <c r="AD2270" s="10"/>
    </row>
    <row r="2271" spans="18:30">
      <c r="R2271" s="187"/>
      <c r="S2271" s="42"/>
      <c r="T2271" s="42"/>
      <c r="U2271" s="188"/>
      <c r="V2271" s="42"/>
      <c r="W2271" s="188"/>
      <c r="X2271" s="42"/>
      <c r="AD2271" s="10"/>
    </row>
    <row r="2272" spans="18:30">
      <c r="R2272" s="187"/>
      <c r="S2272" s="42"/>
      <c r="T2272" s="42"/>
      <c r="U2272" s="188"/>
      <c r="V2272" s="42"/>
      <c r="W2272" s="188"/>
      <c r="X2272" s="42"/>
      <c r="AD2272" s="10"/>
    </row>
    <row r="2273" spans="18:30">
      <c r="R2273" s="187"/>
      <c r="S2273" s="42"/>
      <c r="T2273" s="42"/>
      <c r="U2273" s="188"/>
      <c r="V2273" s="42"/>
      <c r="W2273" s="188"/>
      <c r="X2273" s="42"/>
      <c r="AD2273" s="10"/>
    </row>
    <row r="2274" spans="18:30">
      <c r="R2274" s="187"/>
      <c r="S2274" s="42"/>
      <c r="T2274" s="42"/>
      <c r="U2274" s="188"/>
      <c r="V2274" s="42"/>
      <c r="W2274" s="188"/>
      <c r="X2274" s="42"/>
      <c r="AD2274" s="10"/>
    </row>
    <row r="2275" spans="18:30">
      <c r="R2275" s="187"/>
      <c r="S2275" s="42"/>
      <c r="T2275" s="42"/>
      <c r="U2275" s="188"/>
      <c r="V2275" s="42"/>
      <c r="W2275" s="188"/>
      <c r="X2275" s="42"/>
      <c r="AD2275" s="10"/>
    </row>
    <row r="2276" spans="18:30">
      <c r="R2276" s="187"/>
      <c r="S2276" s="42"/>
      <c r="T2276" s="42"/>
      <c r="U2276" s="188"/>
      <c r="V2276" s="42"/>
      <c r="W2276" s="188"/>
      <c r="X2276" s="42"/>
      <c r="AD2276" s="10"/>
    </row>
    <row r="2277" spans="18:30">
      <c r="R2277" s="187"/>
      <c r="S2277" s="42"/>
      <c r="T2277" s="42"/>
      <c r="U2277" s="188"/>
      <c r="V2277" s="42"/>
      <c r="W2277" s="188"/>
      <c r="X2277" s="42"/>
      <c r="AD2277" s="10"/>
    </row>
    <row r="2278" spans="18:30">
      <c r="R2278" s="187"/>
      <c r="S2278" s="42"/>
      <c r="T2278" s="42"/>
      <c r="U2278" s="188"/>
      <c r="V2278" s="42"/>
      <c r="W2278" s="188"/>
      <c r="X2278" s="42"/>
      <c r="AD2278" s="10"/>
    </row>
    <row r="2279" spans="18:30">
      <c r="R2279" s="187"/>
      <c r="S2279" s="42"/>
      <c r="T2279" s="42"/>
      <c r="U2279" s="188"/>
      <c r="V2279" s="42"/>
      <c r="W2279" s="188"/>
      <c r="X2279" s="42"/>
      <c r="AD2279" s="10"/>
    </row>
    <row r="2280" spans="18:30">
      <c r="R2280" s="187"/>
      <c r="S2280" s="42"/>
      <c r="T2280" s="42"/>
      <c r="U2280" s="188"/>
      <c r="V2280" s="42"/>
      <c r="W2280" s="188"/>
      <c r="X2280" s="42"/>
      <c r="AD2280" s="10"/>
    </row>
    <row r="2281" spans="18:30">
      <c r="R2281" s="187"/>
      <c r="S2281" s="42"/>
      <c r="T2281" s="42"/>
      <c r="U2281" s="188"/>
      <c r="V2281" s="42"/>
      <c r="W2281" s="188"/>
      <c r="X2281" s="42"/>
      <c r="AD2281" s="10"/>
    </row>
    <row r="2282" spans="18:30">
      <c r="R2282" s="187"/>
      <c r="S2282" s="42"/>
      <c r="T2282" s="42"/>
      <c r="U2282" s="188"/>
      <c r="V2282" s="42"/>
      <c r="W2282" s="188"/>
      <c r="X2282" s="42"/>
      <c r="AD2282" s="10"/>
    </row>
    <row r="2283" spans="18:30">
      <c r="R2283" s="187"/>
      <c r="S2283" s="42"/>
      <c r="T2283" s="42"/>
      <c r="U2283" s="188"/>
      <c r="V2283" s="42"/>
      <c r="W2283" s="188"/>
      <c r="X2283" s="42"/>
      <c r="AD2283" s="10"/>
    </row>
    <row r="2284" spans="18:30">
      <c r="R2284" s="187"/>
      <c r="S2284" s="42"/>
      <c r="T2284" s="42"/>
      <c r="U2284" s="188"/>
      <c r="V2284" s="42"/>
      <c r="W2284" s="188"/>
      <c r="X2284" s="42"/>
      <c r="AD2284" s="10"/>
    </row>
    <row r="2285" spans="18:30">
      <c r="R2285" s="187"/>
      <c r="S2285" s="42"/>
      <c r="T2285" s="42"/>
      <c r="U2285" s="188"/>
      <c r="V2285" s="42"/>
      <c r="W2285" s="188"/>
      <c r="X2285" s="42"/>
      <c r="AD2285" s="10"/>
    </row>
    <row r="2286" spans="18:30">
      <c r="R2286" s="187"/>
      <c r="S2286" s="42"/>
      <c r="T2286" s="42"/>
      <c r="U2286" s="188"/>
      <c r="V2286" s="42"/>
      <c r="W2286" s="188"/>
      <c r="X2286" s="42"/>
      <c r="AD2286" s="10"/>
    </row>
    <row r="2287" spans="18:30">
      <c r="R2287" s="187"/>
      <c r="S2287" s="42"/>
      <c r="T2287" s="42"/>
      <c r="U2287" s="188"/>
      <c r="V2287" s="42"/>
      <c r="W2287" s="188"/>
      <c r="X2287" s="42"/>
      <c r="AD2287" s="10"/>
    </row>
    <row r="2288" spans="18:30">
      <c r="R2288" s="187"/>
      <c r="S2288" s="42"/>
      <c r="T2288" s="42"/>
      <c r="U2288" s="188"/>
      <c r="V2288" s="42"/>
      <c r="W2288" s="188"/>
      <c r="X2288" s="42"/>
      <c r="AD2288" s="10"/>
    </row>
    <row r="2289" spans="18:30">
      <c r="R2289" s="187"/>
      <c r="S2289" s="42"/>
      <c r="T2289" s="42"/>
      <c r="U2289" s="188"/>
      <c r="V2289" s="42"/>
      <c r="W2289" s="188"/>
      <c r="X2289" s="42"/>
      <c r="AD2289" s="10"/>
    </row>
    <row r="2290" spans="18:30">
      <c r="R2290" s="187"/>
      <c r="S2290" s="42"/>
      <c r="T2290" s="42"/>
      <c r="U2290" s="188"/>
      <c r="V2290" s="42"/>
      <c r="W2290" s="188"/>
      <c r="X2290" s="42"/>
      <c r="AD2290" s="10"/>
    </row>
    <row r="2291" spans="18:30">
      <c r="R2291" s="187"/>
      <c r="S2291" s="42"/>
      <c r="T2291" s="42"/>
      <c r="U2291" s="188"/>
      <c r="V2291" s="42"/>
      <c r="W2291" s="188"/>
      <c r="X2291" s="42"/>
      <c r="AD2291" s="10"/>
    </row>
    <row r="2292" spans="18:30">
      <c r="R2292" s="187"/>
      <c r="S2292" s="42"/>
      <c r="T2292" s="42"/>
      <c r="U2292" s="188"/>
      <c r="V2292" s="42"/>
      <c r="W2292" s="188"/>
      <c r="X2292" s="42"/>
      <c r="AD2292" s="10"/>
    </row>
    <row r="2293" spans="18:30">
      <c r="R2293" s="187"/>
      <c r="S2293" s="42"/>
      <c r="T2293" s="42"/>
      <c r="U2293" s="188"/>
      <c r="V2293" s="42"/>
      <c r="W2293" s="188"/>
      <c r="X2293" s="42"/>
      <c r="AD2293" s="10"/>
    </row>
    <row r="2294" spans="18:30">
      <c r="R2294" s="187"/>
      <c r="S2294" s="42"/>
      <c r="T2294" s="42"/>
      <c r="U2294" s="188"/>
      <c r="V2294" s="42"/>
      <c r="W2294" s="188"/>
      <c r="X2294" s="42"/>
      <c r="AD2294" s="10"/>
    </row>
    <row r="2295" spans="18:30">
      <c r="R2295" s="187"/>
      <c r="S2295" s="42"/>
      <c r="T2295" s="42"/>
      <c r="U2295" s="188"/>
      <c r="V2295" s="42"/>
      <c r="W2295" s="188"/>
      <c r="X2295" s="42"/>
      <c r="AD2295" s="10"/>
    </row>
    <row r="2296" spans="18:30">
      <c r="R2296" s="187"/>
      <c r="S2296" s="42"/>
      <c r="T2296" s="42"/>
      <c r="U2296" s="188"/>
      <c r="V2296" s="42"/>
      <c r="W2296" s="188"/>
      <c r="X2296" s="42"/>
      <c r="AD2296" s="10"/>
    </row>
    <row r="2297" spans="18:30">
      <c r="R2297" s="187"/>
      <c r="S2297" s="42"/>
      <c r="T2297" s="42"/>
      <c r="U2297" s="188"/>
      <c r="V2297" s="42"/>
      <c r="W2297" s="188"/>
      <c r="X2297" s="42"/>
      <c r="AD2297" s="10"/>
    </row>
    <row r="2298" spans="18:30">
      <c r="R2298" s="187"/>
      <c r="S2298" s="42"/>
      <c r="T2298" s="42"/>
      <c r="U2298" s="188"/>
      <c r="V2298" s="42"/>
      <c r="W2298" s="188"/>
      <c r="X2298" s="42"/>
      <c r="AD2298" s="10"/>
    </row>
    <row r="2299" spans="18:30">
      <c r="R2299" s="187"/>
      <c r="S2299" s="42"/>
      <c r="T2299" s="42"/>
      <c r="U2299" s="188"/>
      <c r="V2299" s="42"/>
      <c r="W2299" s="188"/>
      <c r="X2299" s="42"/>
      <c r="AD2299" s="10"/>
    </row>
    <row r="2300" spans="18:30">
      <c r="R2300" s="187"/>
      <c r="S2300" s="42"/>
      <c r="T2300" s="42"/>
      <c r="U2300" s="188"/>
      <c r="V2300" s="42"/>
      <c r="W2300" s="188"/>
      <c r="X2300" s="42"/>
      <c r="AD2300" s="10"/>
    </row>
    <row r="2301" spans="18:30">
      <c r="R2301" s="187"/>
      <c r="S2301" s="42"/>
      <c r="T2301" s="42"/>
      <c r="U2301" s="188"/>
      <c r="V2301" s="42"/>
      <c r="W2301" s="188"/>
      <c r="X2301" s="42"/>
      <c r="AD2301" s="10"/>
    </row>
    <row r="2302" spans="18:30">
      <c r="R2302" s="187"/>
      <c r="S2302" s="42"/>
      <c r="T2302" s="42"/>
      <c r="U2302" s="188"/>
      <c r="V2302" s="42"/>
      <c r="W2302" s="188"/>
      <c r="X2302" s="42"/>
      <c r="AD2302" s="10"/>
    </row>
    <row r="2303" spans="18:30">
      <c r="R2303" s="187"/>
      <c r="S2303" s="42"/>
      <c r="T2303" s="42"/>
      <c r="U2303" s="188"/>
      <c r="V2303" s="42"/>
      <c r="W2303" s="188"/>
      <c r="X2303" s="42"/>
      <c r="AD2303" s="10"/>
    </row>
    <row r="2304" spans="18:30">
      <c r="R2304" s="187"/>
      <c r="S2304" s="42"/>
      <c r="T2304" s="42"/>
      <c r="U2304" s="188"/>
      <c r="V2304" s="42"/>
      <c r="W2304" s="188"/>
      <c r="X2304" s="42"/>
      <c r="AD2304" s="10"/>
    </row>
    <row r="2305" spans="18:30">
      <c r="R2305" s="187"/>
      <c r="S2305" s="42"/>
      <c r="T2305" s="42"/>
      <c r="U2305" s="188"/>
      <c r="V2305" s="42"/>
      <c r="W2305" s="188"/>
      <c r="X2305" s="42"/>
      <c r="AD2305" s="10"/>
    </row>
    <row r="2306" spans="18:30">
      <c r="R2306" s="187"/>
      <c r="S2306" s="42"/>
      <c r="T2306" s="42"/>
      <c r="U2306" s="188"/>
      <c r="V2306" s="42"/>
      <c r="W2306" s="188"/>
      <c r="X2306" s="42"/>
      <c r="AD2306" s="10"/>
    </row>
    <row r="2307" spans="18:30">
      <c r="R2307" s="187"/>
      <c r="S2307" s="42"/>
      <c r="T2307" s="42"/>
      <c r="U2307" s="188"/>
      <c r="V2307" s="42"/>
      <c r="W2307" s="188"/>
      <c r="X2307" s="42"/>
      <c r="AD2307" s="10"/>
    </row>
    <row r="2308" spans="18:30">
      <c r="R2308" s="187"/>
      <c r="S2308" s="42"/>
      <c r="T2308" s="42"/>
      <c r="U2308" s="188"/>
      <c r="V2308" s="42"/>
      <c r="W2308" s="188"/>
      <c r="X2308" s="42"/>
      <c r="AD2308" s="10"/>
    </row>
    <row r="2309" spans="18:30">
      <c r="R2309" s="187"/>
      <c r="S2309" s="42"/>
      <c r="T2309" s="42"/>
      <c r="U2309" s="188"/>
      <c r="V2309" s="42"/>
      <c r="W2309" s="188"/>
      <c r="X2309" s="42"/>
      <c r="AD2309" s="10"/>
    </row>
    <row r="2310" spans="18:30">
      <c r="R2310" s="187"/>
      <c r="S2310" s="42"/>
      <c r="T2310" s="42"/>
      <c r="U2310" s="188"/>
      <c r="V2310" s="42"/>
      <c r="W2310" s="188"/>
      <c r="X2310" s="42"/>
      <c r="AD2310" s="10"/>
    </row>
    <row r="2311" spans="18:30">
      <c r="R2311" s="187"/>
      <c r="S2311" s="42"/>
      <c r="T2311" s="42"/>
      <c r="U2311" s="188"/>
      <c r="V2311" s="42"/>
      <c r="W2311" s="188"/>
      <c r="X2311" s="42"/>
      <c r="AD2311" s="10"/>
    </row>
    <row r="2312" spans="18:30">
      <c r="R2312" s="187"/>
      <c r="S2312" s="42"/>
      <c r="T2312" s="42"/>
      <c r="U2312" s="188"/>
      <c r="V2312" s="42"/>
      <c r="W2312" s="188"/>
      <c r="X2312" s="42"/>
      <c r="AD2312" s="10"/>
    </row>
    <row r="2313" spans="18:30">
      <c r="R2313" s="187"/>
      <c r="S2313" s="42"/>
      <c r="T2313" s="42"/>
      <c r="U2313" s="188"/>
      <c r="V2313" s="42"/>
      <c r="W2313" s="188"/>
      <c r="X2313" s="42"/>
      <c r="AD2313" s="10"/>
    </row>
    <row r="2314" spans="18:30">
      <c r="R2314" s="187"/>
      <c r="S2314" s="42"/>
      <c r="T2314" s="42"/>
      <c r="U2314" s="188"/>
      <c r="V2314" s="42"/>
      <c r="W2314" s="188"/>
      <c r="X2314" s="42"/>
      <c r="AD2314" s="10"/>
    </row>
    <row r="2315" spans="18:30">
      <c r="R2315" s="187"/>
      <c r="S2315" s="42"/>
      <c r="T2315" s="42"/>
      <c r="U2315" s="188"/>
      <c r="V2315" s="42"/>
      <c r="W2315" s="188"/>
      <c r="X2315" s="42"/>
      <c r="AD2315" s="10"/>
    </row>
    <row r="2316" spans="18:30">
      <c r="R2316" s="187"/>
      <c r="S2316" s="42"/>
      <c r="T2316" s="42"/>
      <c r="U2316" s="188"/>
      <c r="V2316" s="42"/>
      <c r="W2316" s="188"/>
      <c r="X2316" s="42"/>
      <c r="AD2316" s="10"/>
    </row>
    <row r="2317" spans="18:30">
      <c r="R2317" s="187"/>
      <c r="S2317" s="42"/>
      <c r="T2317" s="42"/>
      <c r="U2317" s="188"/>
      <c r="V2317" s="42"/>
      <c r="W2317" s="188"/>
      <c r="X2317" s="42"/>
      <c r="AD2317" s="10"/>
    </row>
    <row r="2318" spans="18:30">
      <c r="R2318" s="187"/>
      <c r="S2318" s="42"/>
      <c r="T2318" s="42"/>
      <c r="U2318" s="188"/>
      <c r="V2318" s="42"/>
      <c r="W2318" s="188"/>
      <c r="X2318" s="42"/>
      <c r="AD2318" s="10"/>
    </row>
    <row r="2319" spans="18:30">
      <c r="R2319" s="187"/>
      <c r="S2319" s="42"/>
      <c r="T2319" s="42"/>
      <c r="U2319" s="188"/>
      <c r="V2319" s="42"/>
      <c r="W2319" s="188"/>
      <c r="X2319" s="42"/>
      <c r="AD2319" s="10"/>
    </row>
    <row r="2320" spans="18:30">
      <c r="R2320" s="187"/>
      <c r="S2320" s="42"/>
      <c r="T2320" s="42"/>
      <c r="U2320" s="188"/>
      <c r="V2320" s="42"/>
      <c r="W2320" s="188"/>
      <c r="X2320" s="42"/>
      <c r="AD2320" s="10"/>
    </row>
    <row r="2321" spans="18:30">
      <c r="R2321" s="187"/>
      <c r="S2321" s="42"/>
      <c r="T2321" s="42"/>
      <c r="U2321" s="188"/>
      <c r="V2321" s="42"/>
      <c r="W2321" s="188"/>
      <c r="X2321" s="42"/>
      <c r="AD2321" s="10"/>
    </row>
    <row r="2322" spans="18:30">
      <c r="R2322" s="187"/>
      <c r="S2322" s="42"/>
      <c r="T2322" s="42"/>
      <c r="U2322" s="188"/>
      <c r="V2322" s="42"/>
      <c r="W2322" s="188"/>
      <c r="X2322" s="42"/>
      <c r="AD2322" s="10"/>
    </row>
    <row r="2323" spans="18:30">
      <c r="R2323" s="187"/>
      <c r="S2323" s="42"/>
      <c r="T2323" s="42"/>
      <c r="U2323" s="188"/>
      <c r="V2323" s="42"/>
      <c r="W2323" s="188"/>
      <c r="X2323" s="42"/>
      <c r="AD2323" s="10"/>
    </row>
    <row r="2324" spans="18:30">
      <c r="R2324" s="187"/>
      <c r="S2324" s="42"/>
      <c r="T2324" s="42"/>
      <c r="U2324" s="188"/>
      <c r="V2324" s="42"/>
      <c r="W2324" s="188"/>
      <c r="X2324" s="42"/>
      <c r="AD2324" s="10"/>
    </row>
    <row r="2325" spans="18:30">
      <c r="R2325" s="187"/>
      <c r="S2325" s="42"/>
      <c r="T2325" s="42"/>
      <c r="U2325" s="188"/>
      <c r="V2325" s="42"/>
      <c r="W2325" s="188"/>
      <c r="X2325" s="42"/>
      <c r="AD2325" s="10"/>
    </row>
    <row r="2326" spans="18:30">
      <c r="R2326" s="187"/>
      <c r="S2326" s="42"/>
      <c r="T2326" s="42"/>
      <c r="U2326" s="188"/>
      <c r="V2326" s="42"/>
      <c r="W2326" s="188"/>
      <c r="X2326" s="42"/>
      <c r="AD2326" s="10"/>
    </row>
    <row r="2327" spans="18:30">
      <c r="R2327" s="187"/>
      <c r="S2327" s="42"/>
      <c r="T2327" s="42"/>
      <c r="U2327" s="188"/>
      <c r="V2327" s="42"/>
      <c r="W2327" s="188"/>
      <c r="X2327" s="42"/>
      <c r="AD2327" s="10"/>
    </row>
    <row r="2328" spans="18:30">
      <c r="R2328" s="187"/>
      <c r="S2328" s="42"/>
      <c r="T2328" s="42"/>
      <c r="U2328" s="188"/>
      <c r="V2328" s="42"/>
      <c r="W2328" s="188"/>
      <c r="X2328" s="42"/>
      <c r="AD2328" s="10"/>
    </row>
    <row r="2329" spans="18:30">
      <c r="R2329" s="187"/>
      <c r="S2329" s="42"/>
      <c r="T2329" s="42"/>
      <c r="U2329" s="188"/>
      <c r="V2329" s="42"/>
      <c r="W2329" s="188"/>
      <c r="X2329" s="42"/>
      <c r="AD2329" s="10"/>
    </row>
    <row r="2330" spans="18:30">
      <c r="R2330" s="187"/>
      <c r="S2330" s="42"/>
      <c r="T2330" s="42"/>
      <c r="U2330" s="188"/>
      <c r="V2330" s="42"/>
      <c r="W2330" s="188"/>
      <c r="X2330" s="42"/>
      <c r="AD2330" s="10"/>
    </row>
    <row r="2331" spans="18:30">
      <c r="R2331" s="187"/>
      <c r="S2331" s="42"/>
      <c r="T2331" s="42"/>
      <c r="U2331" s="188"/>
      <c r="V2331" s="42"/>
      <c r="W2331" s="188"/>
      <c r="X2331" s="42"/>
      <c r="AD2331" s="10"/>
    </row>
    <row r="2332" spans="18:30">
      <c r="R2332" s="187"/>
      <c r="S2332" s="42"/>
      <c r="T2332" s="42"/>
      <c r="U2332" s="188"/>
      <c r="V2332" s="42"/>
      <c r="W2332" s="188"/>
      <c r="X2332" s="42"/>
      <c r="AD2332" s="10"/>
    </row>
    <row r="2333" spans="18:30">
      <c r="R2333" s="187"/>
      <c r="S2333" s="42"/>
      <c r="T2333" s="42"/>
      <c r="U2333" s="188"/>
      <c r="V2333" s="42"/>
      <c r="W2333" s="188"/>
      <c r="X2333" s="42"/>
      <c r="AD2333" s="10"/>
    </row>
    <row r="2334" spans="18:30">
      <c r="R2334" s="187"/>
      <c r="S2334" s="42"/>
      <c r="T2334" s="42"/>
      <c r="U2334" s="188"/>
      <c r="V2334" s="42"/>
      <c r="W2334" s="188"/>
      <c r="X2334" s="42"/>
      <c r="AD2334" s="10"/>
    </row>
    <row r="2335" spans="18:30">
      <c r="R2335" s="187"/>
      <c r="S2335" s="42"/>
      <c r="T2335" s="42"/>
      <c r="U2335" s="188"/>
      <c r="V2335" s="42"/>
      <c r="W2335" s="188"/>
      <c r="X2335" s="42"/>
      <c r="AD2335" s="10"/>
    </row>
    <row r="2336" spans="18:30">
      <c r="R2336" s="187"/>
      <c r="S2336" s="42"/>
      <c r="T2336" s="42"/>
      <c r="U2336" s="188"/>
      <c r="V2336" s="42"/>
      <c r="W2336" s="188"/>
      <c r="X2336" s="42"/>
      <c r="AD2336" s="10"/>
    </row>
    <row r="2337" spans="18:30">
      <c r="R2337" s="187"/>
      <c r="S2337" s="42"/>
      <c r="T2337" s="42"/>
      <c r="U2337" s="188"/>
      <c r="V2337" s="42"/>
      <c r="W2337" s="188"/>
      <c r="X2337" s="42"/>
      <c r="AD2337" s="10"/>
    </row>
    <row r="2338" spans="18:30">
      <c r="R2338" s="187"/>
      <c r="S2338" s="42"/>
      <c r="T2338" s="42"/>
      <c r="U2338" s="188"/>
      <c r="V2338" s="42"/>
      <c r="W2338" s="188"/>
      <c r="X2338" s="42"/>
      <c r="AD2338" s="10"/>
    </row>
    <row r="2339" spans="18:30">
      <c r="R2339" s="187"/>
      <c r="S2339" s="42"/>
      <c r="T2339" s="42"/>
      <c r="U2339" s="188"/>
      <c r="V2339" s="42"/>
      <c r="W2339" s="188"/>
      <c r="X2339" s="42"/>
      <c r="AD2339" s="10"/>
    </row>
    <row r="2340" spans="18:30">
      <c r="R2340" s="187"/>
      <c r="S2340" s="42"/>
      <c r="T2340" s="42"/>
      <c r="U2340" s="188"/>
      <c r="V2340" s="42"/>
      <c r="W2340" s="188"/>
      <c r="X2340" s="42"/>
      <c r="AD2340" s="10"/>
    </row>
    <row r="2341" spans="18:30">
      <c r="R2341" s="187"/>
      <c r="S2341" s="42"/>
      <c r="T2341" s="42"/>
      <c r="U2341" s="188"/>
      <c r="V2341" s="42"/>
      <c r="W2341" s="188"/>
      <c r="X2341" s="42"/>
      <c r="AD2341" s="10"/>
    </row>
    <row r="2342" spans="18:30">
      <c r="R2342" s="187"/>
      <c r="S2342" s="42"/>
      <c r="T2342" s="42"/>
      <c r="U2342" s="188"/>
      <c r="V2342" s="42"/>
      <c r="W2342" s="188"/>
      <c r="X2342" s="42"/>
      <c r="AD2342" s="10"/>
    </row>
    <row r="2343" spans="18:30">
      <c r="R2343" s="187"/>
      <c r="S2343" s="42"/>
      <c r="T2343" s="42"/>
      <c r="U2343" s="188"/>
      <c r="V2343" s="42"/>
      <c r="W2343" s="188"/>
      <c r="X2343" s="42"/>
      <c r="AD2343" s="10"/>
    </row>
    <row r="2344" spans="18:30">
      <c r="R2344" s="187"/>
      <c r="S2344" s="42"/>
      <c r="T2344" s="42"/>
      <c r="U2344" s="188"/>
      <c r="V2344" s="42"/>
      <c r="W2344" s="188"/>
      <c r="X2344" s="42"/>
      <c r="AD2344" s="10"/>
    </row>
    <row r="2345" spans="18:30">
      <c r="R2345" s="187"/>
      <c r="S2345" s="42"/>
      <c r="T2345" s="42"/>
      <c r="U2345" s="188"/>
      <c r="V2345" s="42"/>
      <c r="W2345" s="188"/>
      <c r="X2345" s="42"/>
      <c r="AD2345" s="10"/>
    </row>
    <row r="2346" spans="18:30">
      <c r="R2346" s="187"/>
      <c r="S2346" s="42"/>
      <c r="T2346" s="42"/>
      <c r="U2346" s="188"/>
      <c r="V2346" s="42"/>
      <c r="W2346" s="188"/>
      <c r="X2346" s="42"/>
      <c r="AD2346" s="10"/>
    </row>
    <row r="2347" spans="18:30">
      <c r="R2347" s="187"/>
      <c r="S2347" s="42"/>
      <c r="T2347" s="42"/>
      <c r="U2347" s="188"/>
      <c r="V2347" s="42"/>
      <c r="W2347" s="188"/>
      <c r="X2347" s="42"/>
      <c r="AD2347" s="10"/>
    </row>
    <row r="2348" spans="18:30">
      <c r="R2348" s="187"/>
      <c r="S2348" s="42"/>
      <c r="T2348" s="42"/>
      <c r="U2348" s="188"/>
      <c r="V2348" s="42"/>
      <c r="W2348" s="188"/>
      <c r="X2348" s="42"/>
      <c r="AD2348" s="10"/>
    </row>
    <row r="2349" spans="18:30">
      <c r="R2349" s="187"/>
      <c r="S2349" s="42"/>
      <c r="T2349" s="42"/>
      <c r="U2349" s="188"/>
      <c r="V2349" s="42"/>
      <c r="W2349" s="188"/>
      <c r="X2349" s="42"/>
      <c r="AD2349" s="10"/>
    </row>
    <row r="2350" spans="18:30">
      <c r="R2350" s="187"/>
      <c r="S2350" s="42"/>
      <c r="T2350" s="42"/>
      <c r="U2350" s="188"/>
      <c r="V2350" s="42"/>
      <c r="W2350" s="188"/>
      <c r="X2350" s="42"/>
      <c r="AD2350" s="10"/>
    </row>
    <row r="2351" spans="18:30">
      <c r="R2351" s="187"/>
      <c r="S2351" s="42"/>
      <c r="T2351" s="42"/>
      <c r="U2351" s="188"/>
      <c r="V2351" s="42"/>
      <c r="W2351" s="188"/>
      <c r="X2351" s="42"/>
      <c r="AD2351" s="10"/>
    </row>
    <row r="2352" spans="18:30">
      <c r="R2352" s="187"/>
      <c r="S2352" s="42"/>
      <c r="T2352" s="42"/>
      <c r="U2352" s="188"/>
      <c r="V2352" s="42"/>
      <c r="W2352" s="188"/>
      <c r="X2352" s="42"/>
      <c r="AD2352" s="10"/>
    </row>
    <row r="2353" spans="18:30">
      <c r="R2353" s="187"/>
      <c r="S2353" s="42"/>
      <c r="T2353" s="42"/>
      <c r="U2353" s="188"/>
      <c r="V2353" s="42"/>
      <c r="W2353" s="188"/>
      <c r="X2353" s="42"/>
      <c r="AD2353" s="10"/>
    </row>
    <row r="2354" spans="18:30">
      <c r="R2354" s="187"/>
      <c r="S2354" s="42"/>
      <c r="T2354" s="42"/>
      <c r="U2354" s="188"/>
      <c r="V2354" s="42"/>
      <c r="W2354" s="188"/>
      <c r="X2354" s="42"/>
      <c r="AD2354" s="10"/>
    </row>
    <row r="2355" spans="18:30">
      <c r="R2355" s="187"/>
      <c r="S2355" s="42"/>
      <c r="T2355" s="42"/>
      <c r="U2355" s="188"/>
      <c r="V2355" s="42"/>
      <c r="W2355" s="188"/>
      <c r="X2355" s="42"/>
      <c r="AD2355" s="10"/>
    </row>
    <row r="2356" spans="18:30">
      <c r="R2356" s="187"/>
      <c r="S2356" s="42"/>
      <c r="T2356" s="42"/>
      <c r="U2356" s="188"/>
      <c r="V2356" s="42"/>
      <c r="W2356" s="188"/>
      <c r="X2356" s="42"/>
      <c r="AD2356" s="10"/>
    </row>
    <row r="2357" spans="18:30">
      <c r="R2357" s="187"/>
      <c r="S2357" s="42"/>
      <c r="T2357" s="42"/>
      <c r="U2357" s="188"/>
      <c r="V2357" s="42"/>
      <c r="W2357" s="188"/>
      <c r="X2357" s="42"/>
      <c r="AD2357" s="10"/>
    </row>
    <row r="2358" spans="18:30">
      <c r="R2358" s="187"/>
      <c r="S2358" s="42"/>
      <c r="T2358" s="42"/>
      <c r="U2358" s="188"/>
      <c r="V2358" s="42"/>
      <c r="W2358" s="188"/>
      <c r="X2358" s="42"/>
      <c r="AD2358" s="10"/>
    </row>
    <row r="2359" spans="18:30">
      <c r="R2359" s="187"/>
      <c r="S2359" s="42"/>
      <c r="T2359" s="42"/>
      <c r="U2359" s="188"/>
      <c r="V2359" s="42"/>
      <c r="W2359" s="188"/>
      <c r="X2359" s="42"/>
      <c r="AD2359" s="10"/>
    </row>
    <row r="2360" spans="18:30">
      <c r="R2360" s="187"/>
      <c r="S2360" s="42"/>
      <c r="T2360" s="42"/>
      <c r="U2360" s="188"/>
      <c r="V2360" s="42"/>
      <c r="W2360" s="188"/>
      <c r="X2360" s="42"/>
      <c r="AD2360" s="10"/>
    </row>
    <row r="2361" spans="18:30">
      <c r="R2361" s="187"/>
      <c r="S2361" s="42"/>
      <c r="T2361" s="42"/>
      <c r="U2361" s="188"/>
      <c r="V2361" s="42"/>
      <c r="W2361" s="188"/>
      <c r="X2361" s="42"/>
      <c r="AD2361" s="10"/>
    </row>
    <row r="2362" spans="18:30">
      <c r="R2362" s="187"/>
      <c r="S2362" s="42"/>
      <c r="T2362" s="42"/>
      <c r="U2362" s="188"/>
      <c r="V2362" s="42"/>
      <c r="W2362" s="188"/>
      <c r="X2362" s="42"/>
      <c r="AD2362" s="10"/>
    </row>
    <row r="2363" spans="18:30">
      <c r="R2363" s="187"/>
      <c r="S2363" s="42"/>
      <c r="T2363" s="42"/>
      <c r="U2363" s="188"/>
      <c r="V2363" s="42"/>
      <c r="W2363" s="188"/>
      <c r="X2363" s="42"/>
      <c r="AD2363" s="10"/>
    </row>
    <row r="2364" spans="18:30">
      <c r="R2364" s="187"/>
      <c r="S2364" s="42"/>
      <c r="T2364" s="42"/>
      <c r="U2364" s="188"/>
      <c r="V2364" s="42"/>
      <c r="W2364" s="188"/>
      <c r="X2364" s="42"/>
      <c r="AD2364" s="10"/>
    </row>
    <row r="2365" spans="18:30">
      <c r="R2365" s="187"/>
      <c r="S2365" s="42"/>
      <c r="T2365" s="42"/>
      <c r="U2365" s="188"/>
      <c r="V2365" s="42"/>
      <c r="W2365" s="188"/>
      <c r="X2365" s="42"/>
      <c r="AD2365" s="10"/>
    </row>
    <row r="2366" spans="18:30">
      <c r="R2366" s="187"/>
      <c r="S2366" s="42"/>
      <c r="T2366" s="42"/>
      <c r="U2366" s="188"/>
      <c r="V2366" s="42"/>
      <c r="W2366" s="188"/>
      <c r="X2366" s="42"/>
      <c r="AD2366" s="10"/>
    </row>
    <row r="2367" spans="18:30">
      <c r="R2367" s="187"/>
      <c r="S2367" s="42"/>
      <c r="T2367" s="42"/>
      <c r="U2367" s="188"/>
      <c r="V2367" s="42"/>
      <c r="W2367" s="188"/>
      <c r="X2367" s="42"/>
      <c r="AD2367" s="10"/>
    </row>
    <row r="2368" spans="18:30">
      <c r="R2368" s="187"/>
      <c r="S2368" s="42"/>
      <c r="T2368" s="42"/>
      <c r="U2368" s="188"/>
      <c r="V2368" s="42"/>
      <c r="W2368" s="188"/>
      <c r="X2368" s="42"/>
      <c r="AD2368" s="10"/>
    </row>
    <row r="2369" spans="18:30">
      <c r="R2369" s="187"/>
      <c r="S2369" s="42"/>
      <c r="T2369" s="42"/>
      <c r="U2369" s="188"/>
      <c r="V2369" s="42"/>
      <c r="W2369" s="188"/>
      <c r="X2369" s="42"/>
      <c r="AD2369" s="10"/>
    </row>
    <row r="2370" spans="18:30">
      <c r="R2370" s="187"/>
      <c r="S2370" s="42"/>
      <c r="T2370" s="42"/>
      <c r="U2370" s="188"/>
      <c r="V2370" s="42"/>
      <c r="W2370" s="188"/>
      <c r="X2370" s="42"/>
      <c r="AD2370" s="10"/>
    </row>
    <row r="2371" spans="18:30">
      <c r="R2371" s="187"/>
      <c r="S2371" s="42"/>
      <c r="T2371" s="42"/>
      <c r="U2371" s="188"/>
      <c r="V2371" s="42"/>
      <c r="W2371" s="188"/>
      <c r="X2371" s="42"/>
      <c r="AD2371" s="10"/>
    </row>
    <row r="2372" spans="18:30">
      <c r="R2372" s="187"/>
      <c r="S2372" s="42"/>
      <c r="T2372" s="42"/>
      <c r="U2372" s="188"/>
      <c r="V2372" s="42"/>
      <c r="W2372" s="188"/>
      <c r="X2372" s="42"/>
      <c r="AD2372" s="10"/>
    </row>
    <row r="2373" spans="18:30">
      <c r="R2373" s="187"/>
      <c r="S2373" s="42"/>
      <c r="T2373" s="42"/>
      <c r="U2373" s="188"/>
      <c r="V2373" s="42"/>
      <c r="W2373" s="188"/>
      <c r="X2373" s="42"/>
      <c r="AD2373" s="10"/>
    </row>
    <row r="2374" spans="18:30">
      <c r="R2374" s="187"/>
      <c r="S2374" s="42"/>
      <c r="T2374" s="42"/>
      <c r="U2374" s="188"/>
      <c r="V2374" s="42"/>
      <c r="W2374" s="188"/>
      <c r="X2374" s="42"/>
      <c r="AD2374" s="10"/>
    </row>
    <row r="2375" spans="18:30">
      <c r="R2375" s="187"/>
      <c r="S2375" s="42"/>
      <c r="T2375" s="42"/>
      <c r="U2375" s="188"/>
      <c r="V2375" s="42"/>
      <c r="W2375" s="188"/>
      <c r="X2375" s="42"/>
      <c r="AD2375" s="10"/>
    </row>
    <row r="2376" spans="18:30">
      <c r="R2376" s="187"/>
      <c r="S2376" s="42"/>
      <c r="T2376" s="42"/>
      <c r="U2376" s="188"/>
      <c r="V2376" s="42"/>
      <c r="W2376" s="188"/>
      <c r="X2376" s="42"/>
      <c r="AD2376" s="10"/>
    </row>
    <row r="2377" spans="18:30">
      <c r="R2377" s="187"/>
      <c r="S2377" s="42"/>
      <c r="T2377" s="42"/>
      <c r="U2377" s="188"/>
      <c r="V2377" s="42"/>
      <c r="W2377" s="188"/>
      <c r="X2377" s="42"/>
      <c r="AD2377" s="10"/>
    </row>
    <row r="2378" spans="18:30">
      <c r="R2378" s="187"/>
      <c r="S2378" s="42"/>
      <c r="T2378" s="42"/>
      <c r="U2378" s="188"/>
      <c r="V2378" s="42"/>
      <c r="W2378" s="188"/>
      <c r="X2378" s="42"/>
      <c r="AD2378" s="10"/>
    </row>
    <row r="2379" spans="18:30">
      <c r="R2379" s="187"/>
      <c r="S2379" s="42"/>
      <c r="T2379" s="42"/>
      <c r="U2379" s="188"/>
      <c r="V2379" s="42"/>
      <c r="W2379" s="188"/>
      <c r="X2379" s="42"/>
      <c r="AD2379" s="10"/>
    </row>
    <row r="2380" spans="18:30">
      <c r="R2380" s="187"/>
      <c r="S2380" s="42"/>
      <c r="T2380" s="42"/>
      <c r="U2380" s="188"/>
      <c r="V2380" s="42"/>
      <c r="W2380" s="188"/>
      <c r="X2380" s="42"/>
      <c r="AD2380" s="10"/>
    </row>
    <row r="2381" spans="18:30">
      <c r="R2381" s="187"/>
      <c r="S2381" s="42"/>
      <c r="T2381" s="42"/>
      <c r="U2381" s="188"/>
      <c r="V2381" s="42"/>
      <c r="W2381" s="188"/>
      <c r="X2381" s="42"/>
      <c r="AD2381" s="10"/>
    </row>
    <row r="2382" spans="18:30">
      <c r="R2382" s="187"/>
      <c r="S2382" s="42"/>
      <c r="T2382" s="42"/>
      <c r="U2382" s="188"/>
      <c r="V2382" s="42"/>
      <c r="W2382" s="188"/>
      <c r="X2382" s="42"/>
      <c r="AD2382" s="10"/>
    </row>
    <row r="2383" spans="18:30">
      <c r="R2383" s="187"/>
      <c r="S2383" s="42"/>
      <c r="T2383" s="42"/>
      <c r="U2383" s="188"/>
      <c r="V2383" s="42"/>
      <c r="W2383" s="188"/>
      <c r="X2383" s="42"/>
      <c r="AD2383" s="10"/>
    </row>
    <row r="2384" spans="18:30">
      <c r="R2384" s="187"/>
      <c r="S2384" s="42"/>
      <c r="T2384" s="42"/>
      <c r="U2384" s="188"/>
      <c r="V2384" s="42"/>
      <c r="W2384" s="188"/>
      <c r="X2384" s="42"/>
      <c r="AD2384" s="10"/>
    </row>
    <row r="2385" spans="18:30">
      <c r="R2385" s="187"/>
      <c r="S2385" s="42"/>
      <c r="T2385" s="42"/>
      <c r="U2385" s="188"/>
      <c r="V2385" s="42"/>
      <c r="W2385" s="188"/>
      <c r="X2385" s="42"/>
      <c r="AD2385" s="10"/>
    </row>
    <row r="2386" spans="18:30">
      <c r="R2386" s="187"/>
      <c r="S2386" s="42"/>
      <c r="T2386" s="42"/>
      <c r="U2386" s="188"/>
      <c r="V2386" s="42"/>
      <c r="W2386" s="188"/>
      <c r="X2386" s="42"/>
      <c r="AD2386" s="10"/>
    </row>
    <row r="2387" spans="18:30">
      <c r="R2387" s="187"/>
      <c r="S2387" s="42"/>
      <c r="T2387" s="42"/>
      <c r="U2387" s="188"/>
      <c r="V2387" s="42"/>
      <c r="W2387" s="188"/>
      <c r="X2387" s="42"/>
      <c r="AD2387" s="10"/>
    </row>
    <row r="2388" spans="18:30">
      <c r="R2388" s="187"/>
      <c r="S2388" s="42"/>
      <c r="T2388" s="42"/>
      <c r="U2388" s="188"/>
      <c r="V2388" s="42"/>
      <c r="W2388" s="188"/>
      <c r="X2388" s="42"/>
      <c r="AD2388" s="10"/>
    </row>
    <row r="2389" spans="18:30">
      <c r="R2389" s="187"/>
      <c r="S2389" s="42"/>
      <c r="T2389" s="42"/>
      <c r="U2389" s="188"/>
      <c r="V2389" s="42"/>
      <c r="W2389" s="188"/>
      <c r="X2389" s="42"/>
      <c r="AD2389" s="10"/>
    </row>
    <row r="2390" spans="18:30">
      <c r="R2390" s="187"/>
      <c r="S2390" s="42"/>
      <c r="T2390" s="42"/>
      <c r="U2390" s="188"/>
      <c r="V2390" s="42"/>
      <c r="W2390" s="188"/>
      <c r="X2390" s="42"/>
      <c r="AD2390" s="10"/>
    </row>
    <row r="2391" spans="18:30">
      <c r="R2391" s="187"/>
      <c r="S2391" s="42"/>
      <c r="T2391" s="42"/>
      <c r="U2391" s="188"/>
      <c r="V2391" s="42"/>
      <c r="W2391" s="188"/>
      <c r="X2391" s="42"/>
      <c r="AD2391" s="10"/>
    </row>
    <row r="2392" spans="18:30">
      <c r="R2392" s="187"/>
      <c r="S2392" s="42"/>
      <c r="T2392" s="42"/>
      <c r="U2392" s="188"/>
      <c r="V2392" s="42"/>
      <c r="W2392" s="188"/>
      <c r="X2392" s="42"/>
      <c r="AD2392" s="10"/>
    </row>
    <row r="2393" spans="18:30">
      <c r="R2393" s="187"/>
      <c r="S2393" s="42"/>
      <c r="T2393" s="42"/>
      <c r="U2393" s="188"/>
      <c r="V2393" s="42"/>
      <c r="W2393" s="188"/>
      <c r="X2393" s="42"/>
      <c r="AD2393" s="10"/>
    </row>
    <row r="2394" spans="18:30">
      <c r="R2394" s="187"/>
      <c r="S2394" s="42"/>
      <c r="T2394" s="42"/>
      <c r="U2394" s="188"/>
      <c r="V2394" s="42"/>
      <c r="W2394" s="188"/>
      <c r="X2394" s="42"/>
      <c r="AD2394" s="10"/>
    </row>
    <row r="2395" spans="18:30">
      <c r="R2395" s="187"/>
      <c r="S2395" s="42"/>
      <c r="T2395" s="42"/>
      <c r="U2395" s="188"/>
      <c r="V2395" s="42"/>
      <c r="W2395" s="188"/>
      <c r="X2395" s="42"/>
      <c r="AD2395" s="10"/>
    </row>
    <row r="2396" spans="18:30">
      <c r="R2396" s="187"/>
      <c r="S2396" s="42"/>
      <c r="T2396" s="42"/>
      <c r="U2396" s="188"/>
      <c r="V2396" s="42"/>
      <c r="W2396" s="188"/>
      <c r="X2396" s="42"/>
      <c r="AD2396" s="10"/>
    </row>
    <row r="2397" spans="18:30">
      <c r="R2397" s="187"/>
      <c r="S2397" s="42"/>
      <c r="T2397" s="42"/>
      <c r="U2397" s="188"/>
      <c r="V2397" s="42"/>
      <c r="W2397" s="188"/>
      <c r="X2397" s="42"/>
      <c r="AD2397" s="10"/>
    </row>
    <row r="2398" spans="18:30">
      <c r="R2398" s="187"/>
      <c r="S2398" s="42"/>
      <c r="T2398" s="42"/>
      <c r="U2398" s="188"/>
      <c r="V2398" s="42"/>
      <c r="W2398" s="188"/>
      <c r="X2398" s="42"/>
      <c r="AD2398" s="10"/>
    </row>
    <row r="2399" spans="18:30">
      <c r="R2399" s="187"/>
      <c r="S2399" s="42"/>
      <c r="T2399" s="42"/>
      <c r="U2399" s="188"/>
      <c r="V2399" s="42"/>
      <c r="W2399" s="188"/>
      <c r="X2399" s="42"/>
      <c r="AD2399" s="10"/>
    </row>
    <row r="2400" spans="18:30">
      <c r="R2400" s="187"/>
      <c r="S2400" s="42"/>
      <c r="T2400" s="42"/>
      <c r="U2400" s="188"/>
      <c r="V2400" s="42"/>
      <c r="W2400" s="188"/>
      <c r="X2400" s="42"/>
      <c r="AD2400" s="10"/>
    </row>
    <row r="2401" spans="18:30">
      <c r="R2401" s="187"/>
      <c r="S2401" s="42"/>
      <c r="T2401" s="42"/>
      <c r="U2401" s="188"/>
      <c r="V2401" s="42"/>
      <c r="W2401" s="188"/>
      <c r="X2401" s="42"/>
      <c r="AD2401" s="10"/>
    </row>
    <row r="2402" spans="18:30">
      <c r="R2402" s="187"/>
      <c r="S2402" s="42"/>
      <c r="T2402" s="42"/>
      <c r="U2402" s="188"/>
      <c r="V2402" s="42"/>
      <c r="W2402" s="188"/>
      <c r="X2402" s="42"/>
      <c r="AD2402" s="10"/>
    </row>
    <row r="2403" spans="18:30">
      <c r="R2403" s="187"/>
      <c r="S2403" s="42"/>
      <c r="T2403" s="42"/>
      <c r="U2403" s="188"/>
      <c r="V2403" s="42"/>
      <c r="W2403" s="188"/>
      <c r="X2403" s="42"/>
      <c r="AD2403" s="10"/>
    </row>
    <row r="2404" spans="18:30">
      <c r="R2404" s="187"/>
      <c r="S2404" s="42"/>
      <c r="T2404" s="42"/>
      <c r="U2404" s="188"/>
      <c r="V2404" s="42"/>
      <c r="W2404" s="188"/>
      <c r="X2404" s="42"/>
      <c r="AD2404" s="10"/>
    </row>
    <row r="2405" spans="18:30">
      <c r="R2405" s="187"/>
      <c r="S2405" s="42"/>
      <c r="T2405" s="42"/>
      <c r="U2405" s="188"/>
      <c r="V2405" s="42"/>
      <c r="W2405" s="188"/>
      <c r="X2405" s="42"/>
      <c r="AD2405" s="10"/>
    </row>
    <row r="2406" spans="18:30">
      <c r="R2406" s="187"/>
      <c r="S2406" s="42"/>
      <c r="T2406" s="42"/>
      <c r="U2406" s="188"/>
      <c r="V2406" s="42"/>
      <c r="W2406" s="188"/>
      <c r="X2406" s="42"/>
      <c r="AD2406" s="10"/>
    </row>
    <row r="2407" spans="18:30">
      <c r="R2407" s="187"/>
      <c r="S2407" s="42"/>
      <c r="T2407" s="42"/>
      <c r="U2407" s="188"/>
      <c r="V2407" s="42"/>
      <c r="W2407" s="188"/>
      <c r="X2407" s="42"/>
      <c r="AD2407" s="10"/>
    </row>
    <row r="2408" spans="18:30">
      <c r="R2408" s="187"/>
      <c r="S2408" s="42"/>
      <c r="T2408" s="42"/>
      <c r="U2408" s="188"/>
      <c r="V2408" s="42"/>
      <c r="W2408" s="188"/>
      <c r="X2408" s="42"/>
      <c r="AD2408" s="10"/>
    </row>
    <row r="2409" spans="18:30">
      <c r="R2409" s="187"/>
      <c r="S2409" s="42"/>
      <c r="T2409" s="42"/>
      <c r="U2409" s="188"/>
      <c r="V2409" s="42"/>
      <c r="W2409" s="188"/>
      <c r="X2409" s="42"/>
      <c r="AD2409" s="10"/>
    </row>
    <row r="2410" spans="18:30">
      <c r="R2410" s="187"/>
      <c r="S2410" s="42"/>
      <c r="T2410" s="42"/>
      <c r="U2410" s="188"/>
      <c r="V2410" s="42"/>
      <c r="W2410" s="188"/>
      <c r="X2410" s="42"/>
      <c r="AD2410" s="10"/>
    </row>
    <row r="2411" spans="18:30">
      <c r="R2411" s="187"/>
      <c r="S2411" s="42"/>
      <c r="T2411" s="42"/>
      <c r="U2411" s="188"/>
      <c r="V2411" s="42"/>
      <c r="W2411" s="188"/>
      <c r="X2411" s="42"/>
      <c r="AD2411" s="10"/>
    </row>
    <row r="2412" spans="18:30">
      <c r="R2412" s="187"/>
      <c r="S2412" s="42"/>
      <c r="T2412" s="42"/>
      <c r="U2412" s="188"/>
      <c r="V2412" s="42"/>
      <c r="W2412" s="188"/>
      <c r="X2412" s="42"/>
      <c r="AD2412" s="10"/>
    </row>
    <row r="2413" spans="18:30">
      <c r="R2413" s="187"/>
      <c r="S2413" s="42"/>
      <c r="T2413" s="42"/>
      <c r="U2413" s="188"/>
      <c r="V2413" s="42"/>
      <c r="W2413" s="188"/>
      <c r="X2413" s="42"/>
      <c r="AD2413" s="10"/>
    </row>
    <row r="2414" spans="18:30">
      <c r="R2414" s="187"/>
      <c r="S2414" s="42"/>
      <c r="T2414" s="42"/>
      <c r="U2414" s="188"/>
      <c r="V2414" s="42"/>
      <c r="W2414" s="188"/>
      <c r="X2414" s="42"/>
      <c r="AD2414" s="10"/>
    </row>
    <row r="2415" spans="18:30">
      <c r="R2415" s="187"/>
      <c r="S2415" s="42"/>
      <c r="T2415" s="42"/>
      <c r="U2415" s="188"/>
      <c r="V2415" s="42"/>
      <c r="W2415" s="188"/>
      <c r="X2415" s="42"/>
      <c r="AD2415" s="10"/>
    </row>
    <row r="2416" spans="18:30">
      <c r="R2416" s="187"/>
      <c r="S2416" s="42"/>
      <c r="T2416" s="42"/>
      <c r="U2416" s="188"/>
      <c r="V2416" s="42"/>
      <c r="W2416" s="188"/>
      <c r="X2416" s="42"/>
      <c r="AD2416" s="10"/>
    </row>
    <row r="2417" spans="18:30">
      <c r="R2417" s="187"/>
      <c r="S2417" s="42"/>
      <c r="T2417" s="42"/>
      <c r="U2417" s="188"/>
      <c r="V2417" s="42"/>
      <c r="W2417" s="188"/>
      <c r="X2417" s="42"/>
      <c r="AD2417" s="10"/>
    </row>
    <row r="2418" spans="18:30">
      <c r="R2418" s="187"/>
      <c r="S2418" s="42"/>
      <c r="T2418" s="42"/>
      <c r="U2418" s="188"/>
      <c r="V2418" s="42"/>
      <c r="W2418" s="188"/>
      <c r="X2418" s="42"/>
      <c r="AD2418" s="10"/>
    </row>
    <row r="2419" spans="18:30">
      <c r="R2419" s="187"/>
      <c r="S2419" s="42"/>
      <c r="T2419" s="42"/>
      <c r="U2419" s="188"/>
      <c r="V2419" s="42"/>
      <c r="W2419" s="188"/>
      <c r="X2419" s="42"/>
      <c r="AD2419" s="10"/>
    </row>
    <row r="2420" spans="18:30">
      <c r="R2420" s="187"/>
      <c r="S2420" s="42"/>
      <c r="T2420" s="42"/>
      <c r="U2420" s="188"/>
      <c r="V2420" s="42"/>
      <c r="W2420" s="188"/>
      <c r="X2420" s="42"/>
      <c r="AD2420" s="10"/>
    </row>
    <row r="2421" spans="18:30">
      <c r="R2421" s="187"/>
      <c r="S2421" s="42"/>
      <c r="T2421" s="42"/>
      <c r="U2421" s="188"/>
      <c r="V2421" s="42"/>
      <c r="W2421" s="188"/>
      <c r="X2421" s="42"/>
      <c r="AD2421" s="10"/>
    </row>
    <row r="2422" spans="18:30">
      <c r="R2422" s="187"/>
      <c r="S2422" s="42"/>
      <c r="T2422" s="42"/>
      <c r="U2422" s="188"/>
      <c r="V2422" s="42"/>
      <c r="W2422" s="188"/>
      <c r="X2422" s="42"/>
      <c r="AD2422" s="10"/>
    </row>
    <row r="2423" spans="18:30">
      <c r="R2423" s="187"/>
      <c r="S2423" s="42"/>
      <c r="T2423" s="42"/>
      <c r="U2423" s="188"/>
      <c r="V2423" s="42"/>
      <c r="W2423" s="188"/>
      <c r="X2423" s="42"/>
      <c r="AD2423" s="10"/>
    </row>
    <row r="2424" spans="18:30">
      <c r="R2424" s="187"/>
      <c r="S2424" s="42"/>
      <c r="T2424" s="42"/>
      <c r="U2424" s="188"/>
      <c r="V2424" s="42"/>
      <c r="W2424" s="188"/>
      <c r="X2424" s="42"/>
      <c r="AD2424" s="10"/>
    </row>
    <row r="2425" spans="18:30">
      <c r="R2425" s="187"/>
      <c r="S2425" s="42"/>
      <c r="T2425" s="42"/>
      <c r="U2425" s="188"/>
      <c r="V2425" s="42"/>
      <c r="W2425" s="188"/>
      <c r="X2425" s="42"/>
      <c r="AD2425" s="10"/>
    </row>
    <row r="2426" spans="18:30">
      <c r="R2426" s="187"/>
      <c r="S2426" s="42"/>
      <c r="T2426" s="42"/>
      <c r="U2426" s="188"/>
      <c r="V2426" s="42"/>
      <c r="W2426" s="188"/>
      <c r="X2426" s="42"/>
      <c r="AD2426" s="10"/>
    </row>
    <row r="2427" spans="18:30">
      <c r="R2427" s="187"/>
      <c r="S2427" s="42"/>
      <c r="T2427" s="42"/>
      <c r="U2427" s="188"/>
      <c r="V2427" s="42"/>
      <c r="W2427" s="188"/>
      <c r="X2427" s="42"/>
      <c r="AD2427" s="10"/>
    </row>
    <row r="2428" spans="18:30">
      <c r="R2428" s="187"/>
      <c r="S2428" s="42"/>
      <c r="T2428" s="42"/>
      <c r="U2428" s="188"/>
      <c r="V2428" s="42"/>
      <c r="W2428" s="188"/>
      <c r="X2428" s="42"/>
      <c r="AD2428" s="10"/>
    </row>
    <row r="2429" spans="18:30">
      <c r="R2429" s="187"/>
      <c r="S2429" s="42"/>
      <c r="T2429" s="42"/>
      <c r="U2429" s="188"/>
      <c r="V2429" s="42"/>
      <c r="W2429" s="188"/>
      <c r="X2429" s="42"/>
      <c r="AD2429" s="10"/>
    </row>
    <row r="2430" spans="18:30">
      <c r="R2430" s="187"/>
      <c r="S2430" s="42"/>
      <c r="T2430" s="42"/>
      <c r="U2430" s="188"/>
      <c r="V2430" s="42"/>
      <c r="W2430" s="188"/>
      <c r="X2430" s="42"/>
      <c r="AD2430" s="10"/>
    </row>
    <row r="2431" spans="18:30">
      <c r="R2431" s="187"/>
      <c r="S2431" s="42"/>
      <c r="T2431" s="42"/>
      <c r="U2431" s="188"/>
      <c r="V2431" s="42"/>
      <c r="W2431" s="188"/>
      <c r="X2431" s="42"/>
      <c r="AD2431" s="10"/>
    </row>
    <row r="2432" spans="18:30">
      <c r="R2432" s="187"/>
      <c r="S2432" s="42"/>
      <c r="T2432" s="42"/>
      <c r="U2432" s="188"/>
      <c r="V2432" s="42"/>
      <c r="W2432" s="188"/>
      <c r="X2432" s="42"/>
      <c r="AD2432" s="10"/>
    </row>
    <row r="2433" spans="18:30">
      <c r="R2433" s="187"/>
      <c r="S2433" s="42"/>
      <c r="T2433" s="42"/>
      <c r="U2433" s="188"/>
      <c r="V2433" s="42"/>
      <c r="W2433" s="188"/>
      <c r="X2433" s="42"/>
      <c r="AD2433" s="10"/>
    </row>
    <row r="2434" spans="18:30">
      <c r="R2434" s="187"/>
      <c r="S2434" s="42"/>
      <c r="T2434" s="42"/>
      <c r="U2434" s="188"/>
      <c r="V2434" s="42"/>
      <c r="W2434" s="188"/>
      <c r="X2434" s="42"/>
      <c r="AD2434" s="10"/>
    </row>
    <row r="2435" spans="18:30">
      <c r="R2435" s="187"/>
      <c r="S2435" s="42"/>
      <c r="T2435" s="42"/>
      <c r="U2435" s="188"/>
      <c r="V2435" s="42"/>
      <c r="W2435" s="188"/>
      <c r="X2435" s="42"/>
      <c r="AD2435" s="10"/>
    </row>
    <row r="2436" spans="18:30">
      <c r="R2436" s="187"/>
      <c r="S2436" s="42"/>
      <c r="T2436" s="42"/>
      <c r="U2436" s="188"/>
      <c r="V2436" s="42"/>
      <c r="W2436" s="188"/>
      <c r="X2436" s="42"/>
      <c r="AD2436" s="10"/>
    </row>
    <row r="2437" spans="18:30">
      <c r="R2437" s="187"/>
      <c r="S2437" s="42"/>
      <c r="T2437" s="42"/>
      <c r="U2437" s="188"/>
      <c r="V2437" s="42"/>
      <c r="W2437" s="188"/>
      <c r="X2437" s="42"/>
      <c r="AD2437" s="10"/>
    </row>
    <row r="2438" spans="18:30">
      <c r="R2438" s="187"/>
      <c r="S2438" s="42"/>
      <c r="T2438" s="42"/>
      <c r="U2438" s="188"/>
      <c r="V2438" s="42"/>
      <c r="W2438" s="188"/>
      <c r="X2438" s="42"/>
      <c r="AD2438" s="10"/>
    </row>
    <row r="2439" spans="18:30">
      <c r="R2439" s="187"/>
      <c r="S2439" s="42"/>
      <c r="T2439" s="42"/>
      <c r="U2439" s="188"/>
      <c r="V2439" s="42"/>
      <c r="W2439" s="188"/>
      <c r="X2439" s="42"/>
      <c r="AD2439" s="10"/>
    </row>
    <row r="2440" spans="18:30">
      <c r="R2440" s="187"/>
      <c r="S2440" s="42"/>
      <c r="T2440" s="42"/>
      <c r="U2440" s="188"/>
      <c r="V2440" s="42"/>
      <c r="W2440" s="188"/>
      <c r="X2440" s="42"/>
      <c r="AD2440" s="10"/>
    </row>
    <row r="2441" spans="18:30">
      <c r="R2441" s="187"/>
      <c r="S2441" s="42"/>
      <c r="T2441" s="42"/>
      <c r="U2441" s="188"/>
      <c r="V2441" s="42"/>
      <c r="W2441" s="188"/>
      <c r="X2441" s="42"/>
      <c r="AD2441" s="10"/>
    </row>
    <row r="2442" spans="18:30">
      <c r="R2442" s="187"/>
      <c r="S2442" s="42"/>
      <c r="T2442" s="42"/>
      <c r="U2442" s="188"/>
      <c r="V2442" s="42"/>
      <c r="W2442" s="188"/>
      <c r="X2442" s="42"/>
      <c r="AD2442" s="10"/>
    </row>
    <row r="2443" spans="18:30">
      <c r="R2443" s="187"/>
      <c r="S2443" s="42"/>
      <c r="T2443" s="42"/>
      <c r="U2443" s="188"/>
      <c r="V2443" s="42"/>
      <c r="W2443" s="188"/>
      <c r="X2443" s="42"/>
      <c r="AD2443" s="10"/>
    </row>
    <row r="2444" spans="18:30">
      <c r="R2444" s="187"/>
      <c r="S2444" s="42"/>
      <c r="T2444" s="42"/>
      <c r="U2444" s="188"/>
      <c r="V2444" s="42"/>
      <c r="W2444" s="188"/>
      <c r="X2444" s="42"/>
      <c r="AD2444" s="10"/>
    </row>
    <row r="2445" spans="18:30">
      <c r="R2445" s="187"/>
      <c r="S2445" s="42"/>
      <c r="T2445" s="42"/>
      <c r="U2445" s="188"/>
      <c r="V2445" s="42"/>
      <c r="W2445" s="188"/>
      <c r="X2445" s="42"/>
      <c r="AD2445" s="10"/>
    </row>
    <row r="2446" spans="18:30">
      <c r="R2446" s="187"/>
      <c r="S2446" s="42"/>
      <c r="T2446" s="42"/>
      <c r="U2446" s="188"/>
      <c r="V2446" s="42"/>
      <c r="W2446" s="188"/>
      <c r="X2446" s="42"/>
      <c r="AD2446" s="10"/>
    </row>
    <row r="2447" spans="18:30">
      <c r="R2447" s="187"/>
      <c r="S2447" s="42"/>
      <c r="T2447" s="42"/>
      <c r="U2447" s="188"/>
      <c r="V2447" s="42"/>
      <c r="W2447" s="188"/>
      <c r="X2447" s="42"/>
      <c r="AD2447" s="10"/>
    </row>
    <row r="2448" spans="18:30">
      <c r="R2448" s="187"/>
      <c r="S2448" s="42"/>
      <c r="T2448" s="42"/>
      <c r="U2448" s="188"/>
      <c r="V2448" s="42"/>
      <c r="W2448" s="188"/>
      <c r="X2448" s="42"/>
      <c r="AD2448" s="10"/>
    </row>
    <row r="2449" spans="18:30">
      <c r="R2449" s="187"/>
      <c r="S2449" s="42"/>
      <c r="T2449" s="42"/>
      <c r="U2449" s="188"/>
      <c r="V2449" s="42"/>
      <c r="W2449" s="188"/>
      <c r="X2449" s="42"/>
      <c r="AD2449" s="10"/>
    </row>
    <row r="2450" spans="18:30">
      <c r="R2450" s="187"/>
      <c r="S2450" s="42"/>
      <c r="T2450" s="42"/>
      <c r="U2450" s="188"/>
      <c r="V2450" s="42"/>
      <c r="W2450" s="188"/>
      <c r="X2450" s="42"/>
      <c r="AD2450" s="10"/>
    </row>
    <row r="2451" spans="18:30">
      <c r="R2451" s="187"/>
      <c r="S2451" s="42"/>
      <c r="T2451" s="42"/>
      <c r="U2451" s="188"/>
      <c r="V2451" s="42"/>
      <c r="W2451" s="188"/>
      <c r="X2451" s="42"/>
      <c r="AD2451" s="10"/>
    </row>
    <row r="2452" spans="18:30">
      <c r="R2452" s="187"/>
      <c r="S2452" s="42"/>
      <c r="T2452" s="42"/>
      <c r="U2452" s="188"/>
      <c r="V2452" s="42"/>
      <c r="W2452" s="188"/>
      <c r="X2452" s="42"/>
      <c r="AD2452" s="10"/>
    </row>
    <row r="2453" spans="18:30">
      <c r="R2453" s="187"/>
      <c r="S2453" s="42"/>
      <c r="T2453" s="42"/>
      <c r="U2453" s="188"/>
      <c r="V2453" s="42"/>
      <c r="W2453" s="188"/>
      <c r="X2453" s="42"/>
      <c r="AD2453" s="10"/>
    </row>
    <row r="2454" spans="18:30">
      <c r="R2454" s="187"/>
      <c r="S2454" s="42"/>
      <c r="T2454" s="42"/>
      <c r="U2454" s="188"/>
      <c r="V2454" s="42"/>
      <c r="W2454" s="188"/>
      <c r="X2454" s="42"/>
      <c r="AD2454" s="10"/>
    </row>
    <row r="2455" spans="18:30">
      <c r="R2455" s="187"/>
      <c r="S2455" s="42"/>
      <c r="T2455" s="42"/>
      <c r="U2455" s="188"/>
      <c r="V2455" s="42"/>
      <c r="W2455" s="188"/>
      <c r="X2455" s="42"/>
      <c r="AD2455" s="10"/>
    </row>
    <row r="2456" spans="18:30">
      <c r="R2456" s="187"/>
      <c r="S2456" s="42"/>
      <c r="T2456" s="42"/>
      <c r="U2456" s="188"/>
      <c r="V2456" s="42"/>
      <c r="W2456" s="188"/>
      <c r="X2456" s="42"/>
      <c r="AD2456" s="10"/>
    </row>
    <row r="2457" spans="18:30">
      <c r="R2457" s="187"/>
      <c r="S2457" s="42"/>
      <c r="T2457" s="42"/>
      <c r="U2457" s="188"/>
      <c r="V2457" s="42"/>
      <c r="W2457" s="188"/>
      <c r="X2457" s="42"/>
      <c r="AD2457" s="10"/>
    </row>
    <row r="2458" spans="18:30">
      <c r="R2458" s="187"/>
      <c r="S2458" s="42"/>
      <c r="T2458" s="42"/>
      <c r="U2458" s="188"/>
      <c r="V2458" s="42"/>
      <c r="W2458" s="188"/>
      <c r="X2458" s="42"/>
      <c r="AD2458" s="10"/>
    </row>
    <row r="2459" spans="18:30">
      <c r="R2459" s="187"/>
      <c r="S2459" s="42"/>
      <c r="T2459" s="42"/>
      <c r="U2459" s="188"/>
      <c r="V2459" s="42"/>
      <c r="W2459" s="188"/>
      <c r="X2459" s="42"/>
      <c r="AD2459" s="10"/>
    </row>
    <row r="2460" spans="18:30">
      <c r="R2460" s="187"/>
      <c r="S2460" s="42"/>
      <c r="T2460" s="42"/>
      <c r="U2460" s="188"/>
      <c r="V2460" s="42"/>
      <c r="W2460" s="188"/>
      <c r="X2460" s="42"/>
      <c r="AD2460" s="10"/>
    </row>
    <row r="2461" spans="18:30">
      <c r="R2461" s="187"/>
      <c r="S2461" s="42"/>
      <c r="T2461" s="42"/>
      <c r="U2461" s="188"/>
      <c r="V2461" s="42"/>
      <c r="W2461" s="188"/>
      <c r="X2461" s="42"/>
      <c r="AD2461" s="10"/>
    </row>
    <row r="2462" spans="18:30">
      <c r="R2462" s="187"/>
      <c r="S2462" s="42"/>
      <c r="T2462" s="42"/>
      <c r="U2462" s="188"/>
      <c r="V2462" s="42"/>
      <c r="W2462" s="188"/>
      <c r="X2462" s="42"/>
      <c r="AD2462" s="10"/>
    </row>
    <row r="2463" spans="18:30">
      <c r="R2463" s="187"/>
      <c r="S2463" s="42"/>
      <c r="T2463" s="42"/>
      <c r="U2463" s="188"/>
      <c r="V2463" s="42"/>
      <c r="W2463" s="188"/>
      <c r="X2463" s="42"/>
      <c r="AD2463" s="10"/>
    </row>
    <row r="2464" spans="18:30">
      <c r="R2464" s="187"/>
      <c r="S2464" s="42"/>
      <c r="T2464" s="42"/>
      <c r="U2464" s="188"/>
      <c r="V2464" s="42"/>
      <c r="W2464" s="188"/>
      <c r="X2464" s="42"/>
      <c r="AD2464" s="10"/>
    </row>
    <row r="2465" spans="18:30">
      <c r="R2465" s="187"/>
      <c r="S2465" s="42"/>
      <c r="T2465" s="42"/>
      <c r="U2465" s="188"/>
      <c r="V2465" s="42"/>
      <c r="W2465" s="188"/>
      <c r="X2465" s="42"/>
      <c r="AD2465" s="10"/>
    </row>
    <row r="2466" spans="18:30">
      <c r="R2466" s="187"/>
      <c r="S2466" s="42"/>
      <c r="T2466" s="42"/>
      <c r="U2466" s="188"/>
      <c r="V2466" s="42"/>
      <c r="W2466" s="188"/>
      <c r="X2466" s="42"/>
      <c r="AD2466" s="10"/>
    </row>
    <row r="2467" spans="18:30">
      <c r="R2467" s="187"/>
      <c r="S2467" s="42"/>
      <c r="T2467" s="42"/>
      <c r="U2467" s="188"/>
      <c r="V2467" s="42"/>
      <c r="W2467" s="188"/>
      <c r="X2467" s="42"/>
      <c r="AD2467" s="10"/>
    </row>
    <row r="2468" spans="18:30">
      <c r="R2468" s="187"/>
      <c r="S2468" s="42"/>
      <c r="T2468" s="42"/>
      <c r="U2468" s="188"/>
      <c r="V2468" s="42"/>
      <c r="W2468" s="188"/>
      <c r="X2468" s="42"/>
      <c r="AD2468" s="10"/>
    </row>
    <row r="2469" spans="18:30">
      <c r="R2469" s="187"/>
      <c r="S2469" s="42"/>
      <c r="T2469" s="42"/>
      <c r="U2469" s="188"/>
      <c r="V2469" s="42"/>
      <c r="W2469" s="188"/>
      <c r="X2469" s="42"/>
      <c r="AD2469" s="10"/>
    </row>
    <row r="2470" spans="18:30">
      <c r="R2470" s="187"/>
      <c r="S2470" s="42"/>
      <c r="T2470" s="42"/>
      <c r="U2470" s="188"/>
      <c r="V2470" s="42"/>
      <c r="W2470" s="188"/>
      <c r="X2470" s="42"/>
      <c r="AD2470" s="10"/>
    </row>
    <row r="2471" spans="18:30">
      <c r="R2471" s="187"/>
      <c r="S2471" s="42"/>
      <c r="T2471" s="42"/>
      <c r="U2471" s="188"/>
      <c r="V2471" s="42"/>
      <c r="W2471" s="188"/>
      <c r="X2471" s="42"/>
      <c r="AD2471" s="10"/>
    </row>
    <row r="2472" spans="18:30">
      <c r="R2472" s="187"/>
      <c r="S2472" s="42"/>
      <c r="T2472" s="42"/>
      <c r="U2472" s="188"/>
      <c r="V2472" s="42"/>
      <c r="W2472" s="188"/>
      <c r="X2472" s="42"/>
      <c r="AD2472" s="10"/>
    </row>
    <row r="2473" spans="18:30">
      <c r="R2473" s="187"/>
      <c r="S2473" s="42"/>
      <c r="T2473" s="42"/>
      <c r="U2473" s="188"/>
      <c r="V2473" s="42"/>
      <c r="W2473" s="188"/>
      <c r="X2473" s="42"/>
      <c r="AD2473" s="10"/>
    </row>
    <row r="2474" spans="18:30">
      <c r="R2474" s="187"/>
      <c r="S2474" s="42"/>
      <c r="T2474" s="42"/>
      <c r="U2474" s="188"/>
      <c r="V2474" s="42"/>
      <c r="W2474" s="188"/>
      <c r="X2474" s="42"/>
      <c r="AD2474" s="10"/>
    </row>
    <row r="2475" spans="18:30">
      <c r="R2475" s="187"/>
      <c r="S2475" s="42"/>
      <c r="T2475" s="42"/>
      <c r="U2475" s="188"/>
      <c r="V2475" s="42"/>
      <c r="W2475" s="188"/>
      <c r="X2475" s="42"/>
      <c r="AD2475" s="10"/>
    </row>
    <row r="2476" spans="18:30">
      <c r="R2476" s="187"/>
      <c r="S2476" s="42"/>
      <c r="T2476" s="42"/>
      <c r="U2476" s="188"/>
      <c r="V2476" s="42"/>
      <c r="W2476" s="188"/>
      <c r="X2476" s="42"/>
      <c r="AD2476" s="10"/>
    </row>
    <row r="2477" spans="18:30">
      <c r="R2477" s="187"/>
      <c r="S2477" s="42"/>
      <c r="T2477" s="42"/>
      <c r="U2477" s="188"/>
      <c r="V2477" s="42"/>
      <c r="W2477" s="188"/>
      <c r="X2477" s="42"/>
      <c r="AD2477" s="10"/>
    </row>
    <row r="2478" spans="18:30">
      <c r="R2478" s="187"/>
      <c r="S2478" s="42"/>
      <c r="T2478" s="42"/>
      <c r="U2478" s="188"/>
      <c r="V2478" s="42"/>
      <c r="W2478" s="188"/>
      <c r="X2478" s="42"/>
      <c r="AD2478" s="10"/>
    </row>
    <row r="2479" spans="18:30">
      <c r="R2479" s="187"/>
      <c r="S2479" s="42"/>
      <c r="T2479" s="42"/>
      <c r="U2479" s="188"/>
      <c r="V2479" s="42"/>
      <c r="W2479" s="188"/>
      <c r="X2479" s="42"/>
      <c r="AD2479" s="10"/>
    </row>
    <row r="2480" spans="18:30">
      <c r="R2480" s="187"/>
      <c r="S2480" s="42"/>
      <c r="T2480" s="42"/>
      <c r="U2480" s="188"/>
      <c r="V2480" s="42"/>
      <c r="W2480" s="188"/>
      <c r="X2480" s="42"/>
      <c r="AD2480" s="10"/>
    </row>
    <row r="2481" spans="18:30">
      <c r="R2481" s="187"/>
      <c r="S2481" s="42"/>
      <c r="T2481" s="42"/>
      <c r="U2481" s="188"/>
      <c r="V2481" s="42"/>
      <c r="W2481" s="188"/>
      <c r="X2481" s="42"/>
      <c r="AD2481" s="10"/>
    </row>
    <row r="2482" spans="18:30">
      <c r="R2482" s="187"/>
      <c r="S2482" s="42"/>
      <c r="T2482" s="42"/>
      <c r="U2482" s="188"/>
      <c r="V2482" s="42"/>
      <c r="W2482" s="188"/>
      <c r="X2482" s="42"/>
      <c r="AD2482" s="10"/>
    </row>
    <row r="2483" spans="18:30">
      <c r="R2483" s="187"/>
      <c r="S2483" s="42"/>
      <c r="T2483" s="42"/>
      <c r="U2483" s="188"/>
      <c r="V2483" s="42"/>
      <c r="W2483" s="188"/>
      <c r="X2483" s="42"/>
      <c r="AD2483" s="10"/>
    </row>
    <row r="2484" spans="18:30">
      <c r="R2484" s="187"/>
      <c r="S2484" s="42"/>
      <c r="T2484" s="42"/>
      <c r="U2484" s="188"/>
      <c r="V2484" s="42"/>
      <c r="W2484" s="188"/>
      <c r="X2484" s="42"/>
      <c r="AD2484" s="10"/>
    </row>
    <row r="2485" spans="18:30">
      <c r="R2485" s="187"/>
      <c r="S2485" s="42"/>
      <c r="T2485" s="42"/>
      <c r="U2485" s="188"/>
      <c r="V2485" s="42"/>
      <c r="W2485" s="188"/>
      <c r="X2485" s="42"/>
      <c r="AD2485" s="10"/>
    </row>
    <row r="2486" spans="18:30">
      <c r="R2486" s="187"/>
      <c r="S2486" s="42"/>
      <c r="T2486" s="42"/>
      <c r="U2486" s="188"/>
      <c r="V2486" s="42"/>
      <c r="W2486" s="188"/>
      <c r="X2486" s="42"/>
      <c r="AD2486" s="10"/>
    </row>
    <row r="2487" spans="18:30">
      <c r="R2487" s="187"/>
      <c r="S2487" s="42"/>
      <c r="T2487" s="42"/>
      <c r="U2487" s="188"/>
      <c r="V2487" s="42"/>
      <c r="W2487" s="188"/>
      <c r="X2487" s="42"/>
      <c r="AD2487" s="10"/>
    </row>
    <row r="2488" spans="18:30">
      <c r="R2488" s="187"/>
      <c r="S2488" s="42"/>
      <c r="T2488" s="42"/>
      <c r="U2488" s="188"/>
      <c r="V2488" s="42"/>
      <c r="W2488" s="188"/>
      <c r="X2488" s="42"/>
      <c r="AD2488" s="10"/>
    </row>
    <row r="2489" spans="18:30">
      <c r="R2489" s="187"/>
      <c r="S2489" s="42"/>
      <c r="T2489" s="42"/>
      <c r="U2489" s="188"/>
      <c r="V2489" s="42"/>
      <c r="W2489" s="188"/>
      <c r="X2489" s="42"/>
      <c r="AD2489" s="10"/>
    </row>
    <row r="2490" spans="18:30">
      <c r="R2490" s="187"/>
      <c r="S2490" s="42"/>
      <c r="T2490" s="42"/>
      <c r="U2490" s="188"/>
      <c r="V2490" s="42"/>
      <c r="W2490" s="188"/>
      <c r="X2490" s="42"/>
      <c r="AD2490" s="10"/>
    </row>
    <row r="2491" spans="18:30">
      <c r="R2491" s="187"/>
      <c r="S2491" s="42"/>
      <c r="T2491" s="42"/>
      <c r="U2491" s="188"/>
      <c r="V2491" s="42"/>
      <c r="W2491" s="188"/>
      <c r="X2491" s="42"/>
      <c r="AD2491" s="10"/>
    </row>
    <row r="2492" spans="18:30">
      <c r="R2492" s="187"/>
      <c r="S2492" s="42"/>
      <c r="T2492" s="42"/>
      <c r="U2492" s="188"/>
      <c r="V2492" s="42"/>
      <c r="W2492" s="188"/>
      <c r="X2492" s="42"/>
      <c r="AD2492" s="10"/>
    </row>
    <row r="2493" spans="18:30">
      <c r="R2493" s="187"/>
      <c r="S2493" s="42"/>
      <c r="T2493" s="42"/>
      <c r="U2493" s="188"/>
      <c r="V2493" s="42"/>
      <c r="W2493" s="188"/>
      <c r="X2493" s="42"/>
      <c r="AD2493" s="10"/>
    </row>
    <row r="2494" spans="18:30">
      <c r="R2494" s="187"/>
      <c r="S2494" s="42"/>
      <c r="T2494" s="42"/>
      <c r="U2494" s="188"/>
      <c r="V2494" s="42"/>
      <c r="W2494" s="188"/>
      <c r="X2494" s="42"/>
      <c r="AD2494" s="10"/>
    </row>
    <row r="2495" spans="18:30">
      <c r="R2495" s="187"/>
      <c r="S2495" s="42"/>
      <c r="T2495" s="42"/>
      <c r="U2495" s="188"/>
      <c r="V2495" s="42"/>
      <c r="W2495" s="188"/>
      <c r="X2495" s="42"/>
      <c r="AD2495" s="10"/>
    </row>
    <row r="2496" spans="18:30">
      <c r="R2496" s="187"/>
      <c r="S2496" s="42"/>
      <c r="T2496" s="42"/>
      <c r="U2496" s="188"/>
      <c r="V2496" s="42"/>
      <c r="W2496" s="188"/>
      <c r="X2496" s="42"/>
      <c r="AD2496" s="10"/>
    </row>
    <row r="2497" spans="18:30">
      <c r="R2497" s="187"/>
      <c r="S2497" s="42"/>
      <c r="T2497" s="42"/>
      <c r="U2497" s="188"/>
      <c r="V2497" s="42"/>
      <c r="W2497" s="188"/>
      <c r="X2497" s="42"/>
      <c r="AD2497" s="10"/>
    </row>
    <row r="2498" spans="18:30">
      <c r="R2498" s="187"/>
      <c r="S2498" s="42"/>
      <c r="T2498" s="42"/>
      <c r="U2498" s="188"/>
      <c r="V2498" s="42"/>
      <c r="W2498" s="188"/>
      <c r="X2498" s="42"/>
      <c r="AD2498" s="10"/>
    </row>
    <row r="2499" spans="18:30">
      <c r="R2499" s="187"/>
      <c r="S2499" s="42"/>
      <c r="T2499" s="42"/>
      <c r="U2499" s="188"/>
      <c r="V2499" s="42"/>
      <c r="W2499" s="188"/>
      <c r="X2499" s="42"/>
      <c r="AD2499" s="10"/>
    </row>
    <row r="2500" spans="18:30">
      <c r="R2500" s="187"/>
      <c r="S2500" s="42"/>
      <c r="T2500" s="42"/>
      <c r="U2500" s="188"/>
      <c r="V2500" s="42"/>
      <c r="W2500" s="188"/>
      <c r="X2500" s="42"/>
      <c r="AD2500" s="10"/>
    </row>
    <row r="2501" spans="18:30">
      <c r="R2501" s="187"/>
      <c r="S2501" s="42"/>
      <c r="T2501" s="42"/>
      <c r="U2501" s="188"/>
      <c r="V2501" s="42"/>
      <c r="W2501" s="188"/>
      <c r="X2501" s="42"/>
      <c r="AD2501" s="10"/>
    </row>
    <row r="2502" spans="18:30">
      <c r="R2502" s="187"/>
      <c r="S2502" s="42"/>
      <c r="T2502" s="42"/>
      <c r="U2502" s="188"/>
      <c r="V2502" s="42"/>
      <c r="W2502" s="188"/>
      <c r="X2502" s="42"/>
      <c r="AD2502" s="10"/>
    </row>
    <row r="2503" spans="18:30">
      <c r="R2503" s="187"/>
      <c r="S2503" s="42"/>
      <c r="T2503" s="42"/>
      <c r="U2503" s="188"/>
      <c r="V2503" s="42"/>
      <c r="W2503" s="188"/>
      <c r="X2503" s="42"/>
      <c r="AD2503" s="10"/>
    </row>
    <row r="2504" spans="18:30">
      <c r="R2504" s="187"/>
      <c r="S2504" s="42"/>
      <c r="T2504" s="42"/>
      <c r="U2504" s="188"/>
      <c r="V2504" s="42"/>
      <c r="W2504" s="188"/>
      <c r="X2504" s="42"/>
      <c r="AD2504" s="10"/>
    </row>
    <row r="2505" spans="18:30">
      <c r="R2505" s="187"/>
      <c r="S2505" s="42"/>
      <c r="T2505" s="42"/>
      <c r="U2505" s="188"/>
      <c r="V2505" s="42"/>
      <c r="W2505" s="188"/>
      <c r="X2505" s="42"/>
      <c r="AD2505" s="10"/>
    </row>
    <row r="2506" spans="18:30">
      <c r="R2506" s="187"/>
      <c r="S2506" s="42"/>
      <c r="T2506" s="42"/>
      <c r="U2506" s="188"/>
      <c r="V2506" s="42"/>
      <c r="W2506" s="188"/>
      <c r="X2506" s="42"/>
      <c r="AD2506" s="10"/>
    </row>
    <row r="2507" spans="18:30">
      <c r="R2507" s="187"/>
      <c r="S2507" s="42"/>
      <c r="T2507" s="42"/>
      <c r="U2507" s="188"/>
      <c r="V2507" s="42"/>
      <c r="W2507" s="188"/>
      <c r="X2507" s="42"/>
      <c r="AD2507" s="10"/>
    </row>
    <row r="2508" spans="18:30">
      <c r="R2508" s="187"/>
      <c r="S2508" s="42"/>
      <c r="T2508" s="42"/>
      <c r="U2508" s="188"/>
      <c r="V2508" s="42"/>
      <c r="W2508" s="188"/>
      <c r="X2508" s="42"/>
      <c r="AD2508" s="10"/>
    </row>
    <row r="2509" spans="18:30">
      <c r="R2509" s="187"/>
      <c r="S2509" s="42"/>
      <c r="T2509" s="42"/>
      <c r="U2509" s="188"/>
      <c r="V2509" s="42"/>
      <c r="W2509" s="188"/>
      <c r="X2509" s="42"/>
      <c r="AD2509" s="10"/>
    </row>
    <row r="2510" spans="18:30">
      <c r="R2510" s="187"/>
      <c r="S2510" s="42"/>
      <c r="T2510" s="42"/>
      <c r="U2510" s="188"/>
      <c r="V2510" s="42"/>
      <c r="W2510" s="188"/>
      <c r="X2510" s="42"/>
      <c r="AD2510" s="10"/>
    </row>
    <row r="2511" spans="18:30">
      <c r="R2511" s="187"/>
      <c r="S2511" s="42"/>
      <c r="T2511" s="42"/>
      <c r="U2511" s="188"/>
      <c r="V2511" s="42"/>
      <c r="W2511" s="188"/>
      <c r="X2511" s="42"/>
      <c r="AD2511" s="10"/>
    </row>
    <row r="2512" spans="18:30">
      <c r="R2512" s="187"/>
      <c r="S2512" s="42"/>
      <c r="T2512" s="42"/>
      <c r="U2512" s="188"/>
      <c r="V2512" s="42"/>
      <c r="W2512" s="188"/>
      <c r="X2512" s="42"/>
      <c r="AD2512" s="10"/>
    </row>
    <row r="2513" spans="18:30">
      <c r="R2513" s="187"/>
      <c r="S2513" s="42"/>
      <c r="T2513" s="42"/>
      <c r="U2513" s="188"/>
      <c r="V2513" s="42"/>
      <c r="W2513" s="188"/>
      <c r="X2513" s="42"/>
      <c r="AD2513" s="10"/>
    </row>
    <row r="2514" spans="18:30">
      <c r="R2514" s="187"/>
      <c r="S2514" s="42"/>
      <c r="T2514" s="42"/>
      <c r="U2514" s="188"/>
      <c r="V2514" s="42"/>
      <c r="W2514" s="188"/>
      <c r="X2514" s="42"/>
      <c r="AD2514" s="10"/>
    </row>
    <row r="2515" spans="18:30">
      <c r="R2515" s="187"/>
      <c r="S2515" s="42"/>
      <c r="T2515" s="42"/>
      <c r="U2515" s="188"/>
      <c r="V2515" s="42"/>
      <c r="W2515" s="188"/>
      <c r="X2515" s="42"/>
      <c r="AD2515" s="10"/>
    </row>
    <row r="2516" spans="18:30">
      <c r="R2516" s="187"/>
      <c r="S2516" s="42"/>
      <c r="T2516" s="42"/>
      <c r="U2516" s="188"/>
      <c r="V2516" s="42"/>
      <c r="W2516" s="188"/>
      <c r="X2516" s="42"/>
      <c r="AD2516" s="10"/>
    </row>
    <row r="2517" spans="18:30">
      <c r="R2517" s="187"/>
      <c r="S2517" s="42"/>
      <c r="T2517" s="42"/>
      <c r="U2517" s="188"/>
      <c r="V2517" s="42"/>
      <c r="W2517" s="188"/>
      <c r="X2517" s="42"/>
      <c r="AD2517" s="10"/>
    </row>
    <row r="2518" spans="18:30">
      <c r="R2518" s="187"/>
      <c r="S2518" s="42"/>
      <c r="T2518" s="42"/>
      <c r="U2518" s="188"/>
      <c r="V2518" s="42"/>
      <c r="W2518" s="188"/>
      <c r="X2518" s="42"/>
      <c r="AD2518" s="10"/>
    </row>
    <row r="2519" spans="18:30">
      <c r="R2519" s="187"/>
      <c r="S2519" s="42"/>
      <c r="T2519" s="42"/>
      <c r="U2519" s="188"/>
      <c r="V2519" s="42"/>
      <c r="W2519" s="188"/>
      <c r="X2519" s="42"/>
      <c r="AD2519" s="10"/>
    </row>
    <row r="2520" spans="18:30">
      <c r="R2520" s="187"/>
      <c r="S2520" s="42"/>
      <c r="T2520" s="42"/>
      <c r="U2520" s="188"/>
      <c r="V2520" s="42"/>
      <c r="W2520" s="188"/>
      <c r="X2520" s="42"/>
      <c r="AD2520" s="10"/>
    </row>
    <row r="2521" spans="18:30">
      <c r="R2521" s="187"/>
      <c r="S2521" s="42"/>
      <c r="T2521" s="42"/>
      <c r="U2521" s="188"/>
      <c r="V2521" s="42"/>
      <c r="W2521" s="188"/>
      <c r="X2521" s="42"/>
      <c r="AD2521" s="10"/>
    </row>
    <row r="2522" spans="18:30">
      <c r="R2522" s="187"/>
      <c r="S2522" s="42"/>
      <c r="T2522" s="42"/>
      <c r="U2522" s="188"/>
      <c r="V2522" s="42"/>
      <c r="W2522" s="188"/>
      <c r="X2522" s="42"/>
      <c r="AD2522" s="10"/>
    </row>
    <row r="2523" spans="18:30">
      <c r="R2523" s="187"/>
      <c r="S2523" s="42"/>
      <c r="T2523" s="42"/>
      <c r="U2523" s="188"/>
      <c r="V2523" s="42"/>
      <c r="W2523" s="188"/>
      <c r="X2523" s="42"/>
      <c r="AD2523" s="10"/>
    </row>
    <row r="2524" spans="18:30">
      <c r="R2524" s="187"/>
      <c r="S2524" s="42"/>
      <c r="T2524" s="42"/>
      <c r="U2524" s="188"/>
      <c r="V2524" s="42"/>
      <c r="W2524" s="188"/>
      <c r="X2524" s="42"/>
      <c r="AD2524" s="10"/>
    </row>
    <row r="2525" spans="18:30">
      <c r="R2525" s="187"/>
      <c r="S2525" s="42"/>
      <c r="T2525" s="42"/>
      <c r="U2525" s="188"/>
      <c r="V2525" s="42"/>
      <c r="W2525" s="188"/>
      <c r="X2525" s="42"/>
      <c r="AD2525" s="10"/>
    </row>
    <row r="2526" spans="18:30">
      <c r="R2526" s="187"/>
      <c r="S2526" s="42"/>
      <c r="T2526" s="42"/>
      <c r="U2526" s="188"/>
      <c r="V2526" s="42"/>
      <c r="W2526" s="188"/>
      <c r="X2526" s="42"/>
      <c r="AD2526" s="10"/>
    </row>
    <row r="2527" spans="18:30">
      <c r="R2527" s="187"/>
      <c r="S2527" s="42"/>
      <c r="T2527" s="42"/>
      <c r="U2527" s="188"/>
      <c r="V2527" s="42"/>
      <c r="W2527" s="188"/>
      <c r="X2527" s="42"/>
      <c r="AD2527" s="10"/>
    </row>
    <row r="2528" spans="18:30">
      <c r="R2528" s="187"/>
      <c r="S2528" s="42"/>
      <c r="T2528" s="42"/>
      <c r="U2528" s="188"/>
      <c r="V2528" s="42"/>
      <c r="W2528" s="188"/>
      <c r="X2528" s="42"/>
      <c r="AD2528" s="10"/>
    </row>
    <row r="2529" spans="18:30">
      <c r="R2529" s="187"/>
      <c r="S2529" s="42"/>
      <c r="T2529" s="42"/>
      <c r="U2529" s="188"/>
      <c r="V2529" s="42"/>
      <c r="W2529" s="188"/>
      <c r="X2529" s="42"/>
      <c r="AD2529" s="10"/>
    </row>
    <row r="2530" spans="18:30">
      <c r="R2530" s="187"/>
      <c r="S2530" s="42"/>
      <c r="T2530" s="42"/>
      <c r="U2530" s="188"/>
      <c r="V2530" s="42"/>
      <c r="W2530" s="188"/>
      <c r="X2530" s="42"/>
      <c r="AD2530" s="10"/>
    </row>
    <row r="2531" spans="18:30">
      <c r="R2531" s="187"/>
      <c r="S2531" s="42"/>
      <c r="T2531" s="42"/>
      <c r="U2531" s="188"/>
      <c r="V2531" s="42"/>
      <c r="W2531" s="188"/>
      <c r="X2531" s="42"/>
      <c r="AD2531" s="10"/>
    </row>
    <row r="2532" spans="18:30">
      <c r="R2532" s="187"/>
      <c r="S2532" s="42"/>
      <c r="T2532" s="42"/>
      <c r="U2532" s="188"/>
      <c r="V2532" s="42"/>
      <c r="W2532" s="188"/>
      <c r="X2532" s="42"/>
      <c r="AD2532" s="10"/>
    </row>
    <row r="2533" spans="18:30">
      <c r="R2533" s="187"/>
      <c r="S2533" s="42"/>
      <c r="T2533" s="42"/>
      <c r="U2533" s="188"/>
      <c r="V2533" s="42"/>
      <c r="W2533" s="188"/>
      <c r="X2533" s="42"/>
      <c r="AD2533" s="10"/>
    </row>
    <row r="2534" spans="18:30">
      <c r="R2534" s="187"/>
      <c r="S2534" s="42"/>
      <c r="T2534" s="42"/>
      <c r="U2534" s="188"/>
      <c r="V2534" s="42"/>
      <c r="W2534" s="188"/>
      <c r="X2534" s="42"/>
      <c r="AD2534" s="10"/>
    </row>
    <row r="2535" spans="18:30">
      <c r="R2535" s="187"/>
      <c r="S2535" s="42"/>
      <c r="T2535" s="42"/>
      <c r="U2535" s="188"/>
      <c r="V2535" s="42"/>
      <c r="W2535" s="188"/>
      <c r="X2535" s="42"/>
      <c r="AD2535" s="10"/>
    </row>
    <row r="2536" spans="18:30">
      <c r="R2536" s="187"/>
      <c r="S2536" s="42"/>
      <c r="T2536" s="42"/>
      <c r="U2536" s="188"/>
      <c r="V2536" s="42"/>
      <c r="W2536" s="188"/>
      <c r="X2536" s="42"/>
      <c r="AD2536" s="10"/>
    </row>
    <row r="2537" spans="18:30">
      <c r="R2537" s="187"/>
      <c r="S2537" s="42"/>
      <c r="T2537" s="42"/>
      <c r="U2537" s="188"/>
      <c r="V2537" s="42"/>
      <c r="W2537" s="188"/>
      <c r="X2537" s="42"/>
      <c r="AD2537" s="10"/>
    </row>
    <row r="2538" spans="18:30">
      <c r="R2538" s="187"/>
      <c r="S2538" s="42"/>
      <c r="T2538" s="42"/>
      <c r="U2538" s="188"/>
      <c r="V2538" s="42"/>
      <c r="W2538" s="188"/>
      <c r="X2538" s="42"/>
      <c r="AD2538" s="10"/>
    </row>
    <row r="2539" spans="18:30">
      <c r="R2539" s="187"/>
      <c r="S2539" s="42"/>
      <c r="T2539" s="42"/>
      <c r="U2539" s="188"/>
      <c r="V2539" s="42"/>
      <c r="W2539" s="188"/>
      <c r="X2539" s="42"/>
      <c r="AD2539" s="10"/>
    </row>
    <row r="2540" spans="18:30">
      <c r="R2540" s="187"/>
      <c r="S2540" s="42"/>
      <c r="T2540" s="42"/>
      <c r="U2540" s="188"/>
      <c r="V2540" s="42"/>
      <c r="W2540" s="188"/>
      <c r="X2540" s="42"/>
      <c r="AD2540" s="10"/>
    </row>
    <row r="2541" spans="18:30">
      <c r="R2541" s="187"/>
      <c r="S2541" s="42"/>
      <c r="T2541" s="42"/>
      <c r="U2541" s="188"/>
      <c r="V2541" s="42"/>
      <c r="W2541" s="188"/>
      <c r="X2541" s="42"/>
      <c r="AD2541" s="10"/>
    </row>
    <row r="2542" spans="18:30">
      <c r="R2542" s="187"/>
      <c r="S2542" s="42"/>
      <c r="T2542" s="42"/>
      <c r="U2542" s="188"/>
      <c r="V2542" s="42"/>
      <c r="W2542" s="188"/>
      <c r="X2542" s="42"/>
      <c r="AD2542" s="10"/>
    </row>
    <row r="2543" spans="18:30">
      <c r="R2543" s="187"/>
      <c r="S2543" s="42"/>
      <c r="T2543" s="42"/>
      <c r="U2543" s="188"/>
      <c r="V2543" s="42"/>
      <c r="W2543" s="188"/>
      <c r="X2543" s="42"/>
      <c r="AD2543" s="10"/>
    </row>
    <row r="2544" spans="18:30">
      <c r="R2544" s="187"/>
      <c r="S2544" s="42"/>
      <c r="T2544" s="42"/>
      <c r="U2544" s="188"/>
      <c r="V2544" s="42"/>
      <c r="W2544" s="188"/>
      <c r="X2544" s="42"/>
      <c r="AD2544" s="10"/>
    </row>
    <row r="2545" spans="18:30">
      <c r="R2545" s="187"/>
      <c r="S2545" s="42"/>
      <c r="T2545" s="42"/>
      <c r="U2545" s="188"/>
      <c r="V2545" s="42"/>
      <c r="W2545" s="188"/>
      <c r="X2545" s="42"/>
      <c r="AD2545" s="10"/>
    </row>
    <row r="2546" spans="18:30">
      <c r="R2546" s="187"/>
      <c r="S2546" s="42"/>
      <c r="T2546" s="42"/>
      <c r="U2546" s="188"/>
      <c r="V2546" s="42"/>
      <c r="W2546" s="188"/>
      <c r="X2546" s="42"/>
      <c r="AD2546" s="10"/>
    </row>
    <row r="2547" spans="18:30">
      <c r="R2547" s="187"/>
      <c r="S2547" s="42"/>
      <c r="T2547" s="42"/>
      <c r="U2547" s="188"/>
      <c r="V2547" s="42"/>
      <c r="W2547" s="188"/>
      <c r="X2547" s="42"/>
      <c r="AD2547" s="10"/>
    </row>
    <row r="2548" spans="18:30">
      <c r="R2548" s="187"/>
      <c r="S2548" s="42"/>
      <c r="T2548" s="42"/>
      <c r="U2548" s="188"/>
      <c r="V2548" s="42"/>
      <c r="W2548" s="188"/>
      <c r="X2548" s="42"/>
      <c r="AD2548" s="10"/>
    </row>
    <row r="2549" spans="18:30">
      <c r="R2549" s="187"/>
      <c r="S2549" s="42"/>
      <c r="T2549" s="42"/>
      <c r="U2549" s="188"/>
      <c r="V2549" s="42"/>
      <c r="W2549" s="188"/>
      <c r="X2549" s="42"/>
      <c r="AD2549" s="10"/>
    </row>
    <row r="2550" spans="18:30">
      <c r="R2550" s="187"/>
      <c r="S2550" s="42"/>
      <c r="T2550" s="42"/>
      <c r="U2550" s="188"/>
      <c r="V2550" s="42"/>
      <c r="W2550" s="188"/>
      <c r="X2550" s="42"/>
      <c r="AD2550" s="10"/>
    </row>
    <row r="2551" spans="18:30">
      <c r="R2551" s="187"/>
      <c r="S2551" s="42"/>
      <c r="T2551" s="42"/>
      <c r="U2551" s="188"/>
      <c r="V2551" s="42"/>
      <c r="W2551" s="188"/>
      <c r="X2551" s="42"/>
      <c r="AD2551" s="10"/>
    </row>
    <row r="2552" spans="18:30">
      <c r="R2552" s="187"/>
      <c r="S2552" s="42"/>
      <c r="T2552" s="42"/>
      <c r="U2552" s="188"/>
      <c r="V2552" s="42"/>
      <c r="W2552" s="188"/>
      <c r="X2552" s="42"/>
      <c r="AD2552" s="10"/>
    </row>
    <row r="2553" spans="18:30">
      <c r="R2553" s="187"/>
      <c r="S2553" s="42"/>
      <c r="T2553" s="42"/>
      <c r="U2553" s="188"/>
      <c r="V2553" s="42"/>
      <c r="W2553" s="188"/>
      <c r="X2553" s="42"/>
      <c r="AD2553" s="10"/>
    </row>
    <row r="2554" spans="18:30">
      <c r="R2554" s="187"/>
      <c r="S2554" s="42"/>
      <c r="T2554" s="42"/>
      <c r="U2554" s="188"/>
      <c r="V2554" s="42"/>
      <c r="W2554" s="188"/>
      <c r="X2554" s="42"/>
      <c r="AD2554" s="10"/>
    </row>
    <row r="2555" spans="18:30">
      <c r="R2555" s="187"/>
      <c r="S2555" s="42"/>
      <c r="T2555" s="42"/>
      <c r="U2555" s="188"/>
      <c r="V2555" s="42"/>
      <c r="W2555" s="188"/>
      <c r="X2555" s="42"/>
      <c r="AD2555" s="10"/>
    </row>
    <row r="2556" spans="18:30">
      <c r="R2556" s="187"/>
      <c r="S2556" s="42"/>
      <c r="T2556" s="42"/>
      <c r="U2556" s="188"/>
      <c r="V2556" s="42"/>
      <c r="W2556" s="188"/>
      <c r="X2556" s="42"/>
      <c r="AD2556" s="10"/>
    </row>
    <row r="2557" spans="18:30">
      <c r="R2557" s="187"/>
      <c r="S2557" s="42"/>
      <c r="T2557" s="42"/>
      <c r="U2557" s="188"/>
      <c r="V2557" s="42"/>
      <c r="W2557" s="188"/>
      <c r="X2557" s="42"/>
      <c r="AD2557" s="10"/>
    </row>
    <row r="2558" spans="18:30">
      <c r="R2558" s="187"/>
      <c r="S2558" s="42"/>
      <c r="T2558" s="42"/>
      <c r="U2558" s="188"/>
      <c r="V2558" s="42"/>
      <c r="W2558" s="188"/>
      <c r="X2558" s="42"/>
      <c r="AD2558" s="10"/>
    </row>
    <row r="2559" spans="18:30">
      <c r="R2559" s="187"/>
      <c r="S2559" s="42"/>
      <c r="T2559" s="42"/>
      <c r="U2559" s="188"/>
      <c r="V2559" s="42"/>
      <c r="W2559" s="188"/>
      <c r="X2559" s="42"/>
      <c r="AD2559" s="10"/>
    </row>
    <row r="2560" spans="18:30">
      <c r="R2560" s="187"/>
      <c r="S2560" s="42"/>
      <c r="T2560" s="42"/>
      <c r="U2560" s="188"/>
      <c r="V2560" s="42"/>
      <c r="W2560" s="188"/>
      <c r="X2560" s="42"/>
      <c r="AD2560" s="10"/>
    </row>
    <row r="2561" spans="18:30">
      <c r="R2561" s="187"/>
      <c r="S2561" s="42"/>
      <c r="T2561" s="42"/>
      <c r="U2561" s="188"/>
      <c r="V2561" s="42"/>
      <c r="W2561" s="188"/>
      <c r="X2561" s="42"/>
      <c r="AD2561" s="10"/>
    </row>
    <row r="2562" spans="18:30">
      <c r="R2562" s="187"/>
      <c r="S2562" s="42"/>
      <c r="T2562" s="42"/>
      <c r="U2562" s="188"/>
      <c r="V2562" s="42"/>
      <c r="W2562" s="188"/>
      <c r="X2562" s="42"/>
      <c r="AD2562" s="10"/>
    </row>
    <row r="2563" spans="18:30">
      <c r="R2563" s="187"/>
      <c r="S2563" s="42"/>
      <c r="T2563" s="42"/>
      <c r="U2563" s="188"/>
      <c r="V2563" s="42"/>
      <c r="W2563" s="188"/>
      <c r="X2563" s="42"/>
      <c r="AD2563" s="10"/>
    </row>
    <row r="2564" spans="18:30">
      <c r="R2564" s="187"/>
      <c r="S2564" s="42"/>
      <c r="T2564" s="42"/>
      <c r="U2564" s="188"/>
      <c r="V2564" s="42"/>
      <c r="W2564" s="188"/>
      <c r="X2564" s="42"/>
      <c r="AD2564" s="10"/>
    </row>
    <row r="2565" spans="18:30">
      <c r="R2565" s="187"/>
      <c r="S2565" s="42"/>
      <c r="T2565" s="42"/>
      <c r="U2565" s="188"/>
      <c r="V2565" s="42"/>
      <c r="W2565" s="188"/>
      <c r="X2565" s="42"/>
      <c r="AD2565" s="10"/>
    </row>
    <row r="2566" spans="18:30">
      <c r="R2566" s="187"/>
      <c r="S2566" s="42"/>
      <c r="T2566" s="42"/>
      <c r="U2566" s="188"/>
      <c r="V2566" s="42"/>
      <c r="W2566" s="188"/>
      <c r="X2566" s="42"/>
      <c r="AD2566" s="10"/>
    </row>
    <row r="2567" spans="18:30">
      <c r="R2567" s="187"/>
      <c r="S2567" s="42"/>
      <c r="T2567" s="42"/>
      <c r="U2567" s="188"/>
      <c r="V2567" s="42"/>
      <c r="W2567" s="188"/>
      <c r="X2567" s="42"/>
      <c r="AD2567" s="10"/>
    </row>
    <row r="2568" spans="18:30">
      <c r="R2568" s="187"/>
      <c r="S2568" s="42"/>
      <c r="T2568" s="42"/>
      <c r="U2568" s="188"/>
      <c r="V2568" s="42"/>
      <c r="W2568" s="188"/>
      <c r="X2568" s="42"/>
      <c r="AD2568" s="10"/>
    </row>
    <row r="2569" spans="18:30">
      <c r="R2569" s="187"/>
      <c r="S2569" s="42"/>
      <c r="T2569" s="42"/>
      <c r="U2569" s="188"/>
      <c r="V2569" s="42"/>
      <c r="W2569" s="188"/>
      <c r="X2569" s="42"/>
      <c r="AD2569" s="10"/>
    </row>
    <row r="2570" spans="18:30">
      <c r="R2570" s="187"/>
      <c r="S2570" s="42"/>
      <c r="T2570" s="42"/>
      <c r="U2570" s="188"/>
      <c r="V2570" s="42"/>
      <c r="W2570" s="188"/>
      <c r="X2570" s="42"/>
      <c r="AD2570" s="10"/>
    </row>
    <row r="2571" spans="18:30">
      <c r="R2571" s="187"/>
      <c r="S2571" s="42"/>
      <c r="T2571" s="42"/>
      <c r="U2571" s="188"/>
      <c r="V2571" s="42"/>
      <c r="W2571" s="188"/>
      <c r="X2571" s="42"/>
      <c r="AD2571" s="10"/>
    </row>
    <row r="2572" spans="18:30">
      <c r="R2572" s="187"/>
      <c r="S2572" s="42"/>
      <c r="T2572" s="42"/>
      <c r="U2572" s="188"/>
      <c r="V2572" s="42"/>
      <c r="W2572" s="188"/>
      <c r="X2572" s="42"/>
      <c r="AD2572" s="10"/>
    </row>
    <row r="2573" spans="18:30">
      <c r="R2573" s="187"/>
      <c r="S2573" s="42"/>
      <c r="T2573" s="42"/>
      <c r="U2573" s="188"/>
      <c r="V2573" s="42"/>
      <c r="W2573" s="188"/>
      <c r="X2573" s="42"/>
      <c r="AD2573" s="10"/>
    </row>
    <row r="2574" spans="18:30">
      <c r="R2574" s="187"/>
      <c r="S2574" s="42"/>
      <c r="T2574" s="42"/>
      <c r="U2574" s="188"/>
      <c r="V2574" s="42"/>
      <c r="W2574" s="188"/>
      <c r="X2574" s="42"/>
      <c r="AD2574" s="10"/>
    </row>
    <row r="2575" spans="18:30">
      <c r="R2575" s="187"/>
      <c r="S2575" s="42"/>
      <c r="T2575" s="42"/>
      <c r="U2575" s="188"/>
      <c r="V2575" s="42"/>
      <c r="W2575" s="188"/>
      <c r="X2575" s="42"/>
      <c r="AD2575" s="10"/>
    </row>
    <row r="2576" spans="18:30">
      <c r="R2576" s="187"/>
      <c r="S2576" s="42"/>
      <c r="T2576" s="42"/>
      <c r="U2576" s="188"/>
      <c r="V2576" s="42"/>
      <c r="W2576" s="188"/>
      <c r="X2576" s="42"/>
      <c r="AD2576" s="10"/>
    </row>
    <row r="2577" spans="18:30">
      <c r="R2577" s="187"/>
      <c r="S2577" s="42"/>
      <c r="T2577" s="42"/>
      <c r="U2577" s="188"/>
      <c r="V2577" s="42"/>
      <c r="W2577" s="188"/>
      <c r="X2577" s="42"/>
      <c r="AD2577" s="10"/>
    </row>
    <row r="2578" spans="18:30">
      <c r="R2578" s="187"/>
      <c r="S2578" s="42"/>
      <c r="T2578" s="42"/>
      <c r="U2578" s="188"/>
      <c r="V2578" s="42"/>
      <c r="W2578" s="188"/>
      <c r="X2578" s="42"/>
      <c r="AD2578" s="10"/>
    </row>
    <row r="2579" spans="18:30">
      <c r="R2579" s="187"/>
      <c r="S2579" s="42"/>
      <c r="T2579" s="42"/>
      <c r="U2579" s="188"/>
      <c r="V2579" s="42"/>
      <c r="W2579" s="188"/>
      <c r="X2579" s="42"/>
      <c r="AD2579" s="10"/>
    </row>
    <row r="2580" spans="18:30">
      <c r="R2580" s="187"/>
      <c r="S2580" s="42"/>
      <c r="T2580" s="42"/>
      <c r="U2580" s="188"/>
      <c r="V2580" s="42"/>
      <c r="W2580" s="188"/>
      <c r="X2580" s="42"/>
      <c r="AD2580" s="10"/>
    </row>
    <row r="2581" spans="18:30">
      <c r="R2581" s="187"/>
      <c r="S2581" s="42"/>
      <c r="T2581" s="42"/>
      <c r="U2581" s="188"/>
      <c r="V2581" s="42"/>
      <c r="W2581" s="188"/>
      <c r="X2581" s="42"/>
      <c r="AD2581" s="10"/>
    </row>
    <row r="2582" spans="18:30">
      <c r="R2582" s="187"/>
      <c r="S2582" s="42"/>
      <c r="T2582" s="42"/>
      <c r="U2582" s="188"/>
      <c r="V2582" s="42"/>
      <c r="W2582" s="188"/>
      <c r="X2582" s="42"/>
      <c r="AD2582" s="10"/>
    </row>
    <row r="2583" spans="18:30">
      <c r="R2583" s="187"/>
      <c r="S2583" s="42"/>
      <c r="T2583" s="42"/>
      <c r="U2583" s="188"/>
      <c r="V2583" s="42"/>
      <c r="W2583" s="188"/>
      <c r="X2583" s="42"/>
      <c r="AD2583" s="10"/>
    </row>
    <row r="2584" spans="18:30">
      <c r="R2584" s="187"/>
      <c r="S2584" s="42"/>
      <c r="T2584" s="42"/>
      <c r="U2584" s="188"/>
      <c r="V2584" s="42"/>
      <c r="W2584" s="188"/>
      <c r="X2584" s="42"/>
      <c r="AD2584" s="10"/>
    </row>
    <row r="2585" spans="18:30">
      <c r="R2585" s="187"/>
      <c r="S2585" s="42"/>
      <c r="T2585" s="42"/>
      <c r="U2585" s="188"/>
      <c r="V2585" s="42"/>
      <c r="W2585" s="188"/>
      <c r="X2585" s="42"/>
      <c r="AD2585" s="10"/>
    </row>
    <row r="2586" spans="18:30">
      <c r="R2586" s="187"/>
      <c r="S2586" s="42"/>
      <c r="T2586" s="42"/>
      <c r="U2586" s="188"/>
      <c r="V2586" s="42"/>
      <c r="W2586" s="188"/>
      <c r="X2586" s="42"/>
      <c r="AD2586" s="10"/>
    </row>
    <row r="2587" spans="18:30">
      <c r="R2587" s="187"/>
      <c r="S2587" s="42"/>
      <c r="T2587" s="42"/>
      <c r="U2587" s="188"/>
      <c r="V2587" s="42"/>
      <c r="W2587" s="188"/>
      <c r="X2587" s="42"/>
      <c r="AD2587" s="10"/>
    </row>
    <row r="2588" spans="18:30">
      <c r="R2588" s="187"/>
      <c r="S2588" s="42"/>
      <c r="T2588" s="42"/>
      <c r="U2588" s="188"/>
      <c r="V2588" s="42"/>
      <c r="W2588" s="188"/>
      <c r="X2588" s="42"/>
      <c r="AD2588" s="10"/>
    </row>
    <row r="2589" spans="18:30">
      <c r="R2589" s="187"/>
      <c r="S2589" s="42"/>
      <c r="T2589" s="42"/>
      <c r="U2589" s="188"/>
      <c r="V2589" s="42"/>
      <c r="W2589" s="188"/>
      <c r="X2589" s="42"/>
      <c r="AD2589" s="10"/>
    </row>
    <row r="2590" spans="18:30">
      <c r="R2590" s="187"/>
      <c r="S2590" s="42"/>
      <c r="T2590" s="42"/>
      <c r="U2590" s="188"/>
      <c r="V2590" s="42"/>
      <c r="W2590" s="188"/>
      <c r="X2590" s="42"/>
      <c r="AD2590" s="10"/>
    </row>
    <row r="2591" spans="18:30">
      <c r="R2591" s="187"/>
      <c r="S2591" s="42"/>
      <c r="T2591" s="42"/>
      <c r="U2591" s="188"/>
      <c r="V2591" s="42"/>
      <c r="W2591" s="188"/>
      <c r="X2591" s="42"/>
      <c r="AD2591" s="10"/>
    </row>
    <row r="2592" spans="18:30">
      <c r="R2592" s="187"/>
      <c r="S2592" s="42"/>
      <c r="T2592" s="42"/>
      <c r="U2592" s="188"/>
      <c r="V2592" s="42"/>
      <c r="W2592" s="188"/>
      <c r="X2592" s="42"/>
      <c r="AD2592" s="10"/>
    </row>
    <row r="2593" spans="18:30">
      <c r="R2593" s="187"/>
      <c r="S2593" s="42"/>
      <c r="T2593" s="42"/>
      <c r="U2593" s="188"/>
      <c r="V2593" s="42"/>
      <c r="W2593" s="188"/>
      <c r="X2593" s="42"/>
      <c r="AD2593" s="10"/>
    </row>
    <row r="2594" spans="18:30">
      <c r="R2594" s="187"/>
      <c r="S2594" s="42"/>
      <c r="T2594" s="42"/>
      <c r="U2594" s="188"/>
      <c r="V2594" s="42"/>
      <c r="W2594" s="188"/>
      <c r="X2594" s="42"/>
      <c r="AD2594" s="10"/>
    </row>
    <row r="2595" spans="18:30">
      <c r="R2595" s="187"/>
      <c r="S2595" s="42"/>
      <c r="T2595" s="42"/>
      <c r="U2595" s="188"/>
      <c r="V2595" s="42"/>
      <c r="W2595" s="188"/>
      <c r="X2595" s="42"/>
      <c r="AD2595" s="10"/>
    </row>
    <row r="2596" spans="18:30">
      <c r="R2596" s="187"/>
      <c r="S2596" s="42"/>
      <c r="T2596" s="42"/>
      <c r="U2596" s="188"/>
      <c r="V2596" s="42"/>
      <c r="W2596" s="188"/>
      <c r="X2596" s="42"/>
      <c r="AD2596" s="10"/>
    </row>
    <row r="2597" spans="18:30">
      <c r="R2597" s="187"/>
      <c r="S2597" s="42"/>
      <c r="T2597" s="42"/>
      <c r="U2597" s="188"/>
      <c r="V2597" s="42"/>
      <c r="W2597" s="188"/>
      <c r="X2597" s="42"/>
      <c r="AD2597" s="10"/>
    </row>
    <row r="2598" spans="18:30">
      <c r="R2598" s="187"/>
      <c r="S2598" s="42"/>
      <c r="T2598" s="42"/>
      <c r="U2598" s="188"/>
      <c r="V2598" s="42"/>
      <c r="W2598" s="188"/>
      <c r="X2598" s="42"/>
      <c r="AD2598" s="10"/>
    </row>
    <row r="2599" spans="18:30">
      <c r="R2599" s="187"/>
      <c r="S2599" s="42"/>
      <c r="T2599" s="42"/>
      <c r="U2599" s="188"/>
      <c r="V2599" s="42"/>
      <c r="W2599" s="188"/>
      <c r="X2599" s="42"/>
      <c r="AD2599" s="10"/>
    </row>
    <row r="2600" spans="18:30">
      <c r="R2600" s="187"/>
      <c r="S2600" s="42"/>
      <c r="T2600" s="42"/>
      <c r="U2600" s="188"/>
      <c r="V2600" s="42"/>
      <c r="W2600" s="188"/>
      <c r="X2600" s="42"/>
      <c r="AD2600" s="10"/>
    </row>
    <row r="2601" spans="18:30">
      <c r="R2601" s="187"/>
      <c r="S2601" s="42"/>
      <c r="T2601" s="42"/>
      <c r="U2601" s="188"/>
      <c r="V2601" s="42"/>
      <c r="W2601" s="188"/>
      <c r="X2601" s="42"/>
      <c r="AD2601" s="10"/>
    </row>
    <row r="2602" spans="18:30">
      <c r="R2602" s="187"/>
      <c r="S2602" s="42"/>
      <c r="T2602" s="42"/>
      <c r="U2602" s="188"/>
      <c r="V2602" s="42"/>
      <c r="W2602" s="188"/>
      <c r="X2602" s="42"/>
      <c r="AD2602" s="10"/>
    </row>
    <row r="2603" spans="18:30">
      <c r="R2603" s="187"/>
      <c r="S2603" s="42"/>
      <c r="T2603" s="42"/>
      <c r="U2603" s="188"/>
      <c r="V2603" s="42"/>
      <c r="W2603" s="188"/>
      <c r="X2603" s="42"/>
      <c r="AD2603" s="10"/>
    </row>
    <row r="2604" spans="18:30">
      <c r="R2604" s="187"/>
      <c r="S2604" s="42"/>
      <c r="T2604" s="42"/>
      <c r="U2604" s="188"/>
      <c r="V2604" s="42"/>
      <c r="W2604" s="188"/>
      <c r="X2604" s="42"/>
      <c r="AD2604" s="10"/>
    </row>
    <row r="2605" spans="18:30">
      <c r="R2605" s="187"/>
      <c r="S2605" s="42"/>
      <c r="T2605" s="42"/>
      <c r="U2605" s="188"/>
      <c r="V2605" s="42"/>
      <c r="W2605" s="188"/>
      <c r="X2605" s="42"/>
      <c r="AD2605" s="10"/>
    </row>
    <row r="2606" spans="18:30">
      <c r="R2606" s="187"/>
      <c r="S2606" s="42"/>
      <c r="T2606" s="42"/>
      <c r="U2606" s="188"/>
      <c r="V2606" s="42"/>
      <c r="W2606" s="188"/>
      <c r="X2606" s="42"/>
      <c r="AD2606" s="10"/>
    </row>
    <row r="2607" spans="18:30">
      <c r="R2607" s="187"/>
      <c r="S2607" s="42"/>
      <c r="T2607" s="42"/>
      <c r="U2607" s="188"/>
      <c r="V2607" s="42"/>
      <c r="W2607" s="188"/>
      <c r="X2607" s="42"/>
      <c r="AD2607" s="10"/>
    </row>
    <row r="2608" spans="18:30">
      <c r="R2608" s="187"/>
      <c r="S2608" s="42"/>
      <c r="T2608" s="42"/>
      <c r="U2608" s="188"/>
      <c r="V2608" s="42"/>
      <c r="W2608" s="188"/>
      <c r="X2608" s="42"/>
      <c r="AD2608" s="10"/>
    </row>
    <row r="2609" spans="18:30">
      <c r="R2609" s="187"/>
      <c r="S2609" s="42"/>
      <c r="T2609" s="42"/>
      <c r="U2609" s="188"/>
      <c r="V2609" s="42"/>
      <c r="W2609" s="188"/>
      <c r="X2609" s="42"/>
      <c r="AD2609" s="10"/>
    </row>
    <row r="2610" spans="18:30">
      <c r="R2610" s="187"/>
      <c r="S2610" s="42"/>
      <c r="T2610" s="42"/>
      <c r="U2610" s="188"/>
      <c r="V2610" s="42"/>
      <c r="W2610" s="188"/>
      <c r="X2610" s="42"/>
      <c r="AD2610" s="10"/>
    </row>
    <row r="2611" spans="18:30">
      <c r="R2611" s="187"/>
      <c r="S2611" s="42"/>
      <c r="T2611" s="42"/>
      <c r="U2611" s="188"/>
      <c r="V2611" s="42"/>
      <c r="W2611" s="188"/>
      <c r="X2611" s="42"/>
      <c r="AD2611" s="10"/>
    </row>
    <row r="2612" spans="18:30">
      <c r="R2612" s="187"/>
      <c r="S2612" s="42"/>
      <c r="T2612" s="42"/>
      <c r="U2612" s="188"/>
      <c r="V2612" s="42"/>
      <c r="W2612" s="188"/>
      <c r="X2612" s="42"/>
      <c r="AD2612" s="10"/>
    </row>
    <row r="2613" spans="18:30">
      <c r="R2613" s="187"/>
      <c r="S2613" s="42"/>
      <c r="T2613" s="42"/>
      <c r="U2613" s="188"/>
      <c r="V2613" s="42"/>
      <c r="W2613" s="188"/>
      <c r="X2613" s="42"/>
      <c r="AD2613" s="10"/>
    </row>
    <row r="2614" spans="18:30">
      <c r="R2614" s="187"/>
      <c r="S2614" s="42"/>
      <c r="T2614" s="42"/>
      <c r="U2614" s="188"/>
      <c r="V2614" s="42"/>
      <c r="W2614" s="188"/>
      <c r="X2614" s="42"/>
      <c r="AD2614" s="10"/>
    </row>
    <row r="2615" spans="18:30">
      <c r="R2615" s="187"/>
      <c r="S2615" s="42"/>
      <c r="T2615" s="42"/>
      <c r="U2615" s="188"/>
      <c r="V2615" s="42"/>
      <c r="W2615" s="188"/>
      <c r="X2615" s="42"/>
      <c r="AD2615" s="10"/>
    </row>
    <row r="2616" spans="18:30">
      <c r="R2616" s="187"/>
      <c r="S2616" s="42"/>
      <c r="T2616" s="42"/>
      <c r="U2616" s="188"/>
      <c r="V2616" s="42"/>
      <c r="W2616" s="188"/>
      <c r="X2616" s="42"/>
      <c r="AD2616" s="10"/>
    </row>
    <row r="2617" spans="18:30">
      <c r="R2617" s="187"/>
      <c r="S2617" s="42"/>
      <c r="T2617" s="42"/>
      <c r="U2617" s="188"/>
      <c r="V2617" s="42"/>
      <c r="W2617" s="188"/>
      <c r="X2617" s="42"/>
      <c r="AD2617" s="10"/>
    </row>
    <row r="2618" spans="18:30">
      <c r="R2618" s="187"/>
      <c r="S2618" s="42"/>
      <c r="T2618" s="42"/>
      <c r="U2618" s="188"/>
      <c r="V2618" s="42"/>
      <c r="W2618" s="188"/>
      <c r="X2618" s="42"/>
      <c r="AD2618" s="10"/>
    </row>
    <row r="2619" spans="18:30">
      <c r="R2619" s="187"/>
      <c r="S2619" s="42"/>
      <c r="T2619" s="42"/>
      <c r="U2619" s="188"/>
      <c r="V2619" s="42"/>
      <c r="W2619" s="188"/>
      <c r="X2619" s="42"/>
      <c r="AD2619" s="10"/>
    </row>
    <row r="2620" spans="18:30">
      <c r="R2620" s="187"/>
      <c r="S2620" s="42"/>
      <c r="T2620" s="42"/>
      <c r="U2620" s="188"/>
      <c r="V2620" s="42"/>
      <c r="W2620" s="188"/>
      <c r="X2620" s="42"/>
      <c r="AD2620" s="10"/>
    </row>
    <row r="2621" spans="18:30">
      <c r="R2621" s="187"/>
      <c r="S2621" s="42"/>
      <c r="T2621" s="42"/>
      <c r="U2621" s="188"/>
      <c r="V2621" s="42"/>
      <c r="W2621" s="188"/>
      <c r="X2621" s="42"/>
      <c r="AD2621" s="10"/>
    </row>
    <row r="2622" spans="18:30">
      <c r="R2622" s="187"/>
      <c r="S2622" s="42"/>
      <c r="T2622" s="42"/>
      <c r="U2622" s="188"/>
      <c r="V2622" s="42"/>
      <c r="W2622" s="188"/>
      <c r="X2622" s="42"/>
      <c r="AD2622" s="10"/>
    </row>
    <row r="2623" spans="18:30">
      <c r="R2623" s="187"/>
      <c r="S2623" s="42"/>
      <c r="T2623" s="42"/>
      <c r="U2623" s="188"/>
      <c r="V2623" s="42"/>
      <c r="W2623" s="188"/>
      <c r="X2623" s="42"/>
      <c r="AD2623" s="10"/>
    </row>
    <row r="2624" spans="18:30">
      <c r="R2624" s="187"/>
      <c r="S2624" s="42"/>
      <c r="T2624" s="42"/>
      <c r="U2624" s="188"/>
      <c r="V2624" s="42"/>
      <c r="W2624" s="188"/>
      <c r="X2624" s="42"/>
      <c r="AD2624" s="10"/>
    </row>
    <row r="2625" spans="18:30">
      <c r="R2625" s="187"/>
      <c r="S2625" s="42"/>
      <c r="T2625" s="42"/>
      <c r="U2625" s="188"/>
      <c r="V2625" s="42"/>
      <c r="W2625" s="188"/>
      <c r="X2625" s="42"/>
      <c r="AD2625" s="10"/>
    </row>
    <row r="2626" spans="18:30">
      <c r="R2626" s="187"/>
      <c r="S2626" s="42"/>
      <c r="T2626" s="42"/>
      <c r="U2626" s="188"/>
      <c r="V2626" s="42"/>
      <c r="W2626" s="188"/>
      <c r="X2626" s="42"/>
      <c r="AD2626" s="10"/>
    </row>
    <row r="2627" spans="18:30">
      <c r="R2627" s="187"/>
      <c r="S2627" s="42"/>
      <c r="T2627" s="42"/>
      <c r="U2627" s="188"/>
      <c r="V2627" s="42"/>
      <c r="W2627" s="188"/>
      <c r="X2627" s="42"/>
      <c r="AD2627" s="10"/>
    </row>
    <row r="2628" spans="18:30">
      <c r="R2628" s="187"/>
      <c r="S2628" s="42"/>
      <c r="T2628" s="42"/>
      <c r="U2628" s="188"/>
      <c r="V2628" s="42"/>
      <c r="W2628" s="188"/>
      <c r="X2628" s="42"/>
      <c r="AD2628" s="10"/>
    </row>
    <row r="2629" spans="18:30">
      <c r="R2629" s="187"/>
      <c r="S2629" s="42"/>
      <c r="T2629" s="42"/>
      <c r="U2629" s="188"/>
      <c r="V2629" s="42"/>
      <c r="W2629" s="188"/>
      <c r="X2629" s="42"/>
      <c r="AD2629" s="10"/>
    </row>
    <row r="2630" spans="18:30">
      <c r="R2630" s="187"/>
      <c r="S2630" s="42"/>
      <c r="T2630" s="42"/>
      <c r="U2630" s="188"/>
      <c r="V2630" s="42"/>
      <c r="W2630" s="188"/>
      <c r="X2630" s="42"/>
      <c r="AD2630" s="10"/>
    </row>
    <row r="2631" spans="18:30">
      <c r="R2631" s="187"/>
      <c r="S2631" s="42"/>
      <c r="T2631" s="42"/>
      <c r="U2631" s="188"/>
      <c r="V2631" s="42"/>
      <c r="W2631" s="188"/>
      <c r="X2631" s="42"/>
      <c r="AD2631" s="10"/>
    </row>
    <row r="2632" spans="18:30">
      <c r="R2632" s="187"/>
      <c r="S2632" s="42"/>
      <c r="T2632" s="42"/>
      <c r="U2632" s="188"/>
      <c r="V2632" s="42"/>
      <c r="W2632" s="188"/>
      <c r="X2632" s="42"/>
      <c r="AD2632" s="10"/>
    </row>
    <row r="2633" spans="18:30">
      <c r="R2633" s="187"/>
      <c r="S2633" s="42"/>
      <c r="T2633" s="42"/>
      <c r="U2633" s="188"/>
      <c r="V2633" s="42"/>
      <c r="W2633" s="188"/>
      <c r="X2633" s="42"/>
      <c r="AD2633" s="10"/>
    </row>
    <row r="2634" spans="18:30">
      <c r="R2634" s="187"/>
      <c r="S2634" s="42"/>
      <c r="T2634" s="42"/>
      <c r="U2634" s="188"/>
      <c r="V2634" s="42"/>
      <c r="W2634" s="188"/>
      <c r="X2634" s="42"/>
      <c r="AD2634" s="10"/>
    </row>
    <row r="2635" spans="18:30">
      <c r="R2635" s="187"/>
      <c r="S2635" s="42"/>
      <c r="T2635" s="42"/>
      <c r="U2635" s="188"/>
      <c r="V2635" s="42"/>
      <c r="W2635" s="188"/>
      <c r="X2635" s="42"/>
      <c r="AD2635" s="10"/>
    </row>
    <row r="2636" spans="18:30">
      <c r="R2636" s="187"/>
      <c r="S2636" s="42"/>
      <c r="T2636" s="42"/>
      <c r="U2636" s="188"/>
      <c r="V2636" s="42"/>
      <c r="W2636" s="188"/>
      <c r="X2636" s="42"/>
      <c r="AD2636" s="10"/>
    </row>
    <row r="2637" spans="18:30">
      <c r="R2637" s="187"/>
      <c r="S2637" s="42"/>
      <c r="T2637" s="42"/>
      <c r="U2637" s="188"/>
      <c r="V2637" s="42"/>
      <c r="W2637" s="188"/>
      <c r="X2637" s="42"/>
      <c r="AD2637" s="10"/>
    </row>
    <row r="2638" spans="18:30">
      <c r="R2638" s="187"/>
      <c r="S2638" s="42"/>
      <c r="T2638" s="42"/>
      <c r="U2638" s="188"/>
      <c r="V2638" s="42"/>
      <c r="W2638" s="188"/>
      <c r="X2638" s="42"/>
      <c r="AD2638" s="10"/>
    </row>
    <row r="2639" spans="18:30">
      <c r="R2639" s="187"/>
      <c r="S2639" s="42"/>
      <c r="T2639" s="42"/>
      <c r="U2639" s="188"/>
      <c r="V2639" s="42"/>
      <c r="W2639" s="188"/>
      <c r="X2639" s="42"/>
      <c r="AD2639" s="10"/>
    </row>
    <row r="2640" spans="18:30">
      <c r="R2640" s="187"/>
      <c r="S2640" s="42"/>
      <c r="T2640" s="42"/>
      <c r="U2640" s="188"/>
      <c r="V2640" s="42"/>
      <c r="W2640" s="188"/>
      <c r="X2640" s="42"/>
      <c r="AD2640" s="10"/>
    </row>
    <row r="2641" spans="18:30">
      <c r="R2641" s="187"/>
      <c r="S2641" s="42"/>
      <c r="T2641" s="42"/>
      <c r="U2641" s="188"/>
      <c r="V2641" s="42"/>
      <c r="W2641" s="188"/>
      <c r="X2641" s="42"/>
      <c r="AD2641" s="10"/>
    </row>
    <row r="2642" spans="18:30">
      <c r="R2642" s="187"/>
      <c r="S2642" s="42"/>
      <c r="T2642" s="42"/>
      <c r="U2642" s="188"/>
      <c r="V2642" s="42"/>
      <c r="W2642" s="188"/>
      <c r="X2642" s="42"/>
      <c r="AD2642" s="10"/>
    </row>
    <row r="2643" spans="18:30">
      <c r="R2643" s="187"/>
      <c r="S2643" s="42"/>
      <c r="T2643" s="42"/>
      <c r="U2643" s="188"/>
      <c r="V2643" s="42"/>
      <c r="W2643" s="188"/>
      <c r="X2643" s="42"/>
      <c r="AD2643" s="10"/>
    </row>
    <row r="2644" spans="18:30">
      <c r="R2644" s="187"/>
      <c r="S2644" s="42"/>
      <c r="T2644" s="42"/>
      <c r="U2644" s="188"/>
      <c r="V2644" s="42"/>
      <c r="W2644" s="188"/>
      <c r="X2644" s="42"/>
      <c r="AD2644" s="10"/>
    </row>
    <row r="2645" spans="18:30">
      <c r="R2645" s="187"/>
      <c r="S2645" s="42"/>
      <c r="T2645" s="42"/>
      <c r="U2645" s="188"/>
      <c r="V2645" s="42"/>
      <c r="W2645" s="188"/>
      <c r="X2645" s="42"/>
      <c r="AD2645" s="10"/>
    </row>
    <row r="2646" spans="18:30">
      <c r="R2646" s="187"/>
      <c r="S2646" s="42"/>
      <c r="T2646" s="42"/>
      <c r="U2646" s="188"/>
      <c r="V2646" s="42"/>
      <c r="W2646" s="188"/>
      <c r="X2646" s="42"/>
      <c r="AD2646" s="10"/>
    </row>
    <row r="2647" spans="18:30">
      <c r="R2647" s="187"/>
      <c r="S2647" s="42"/>
      <c r="T2647" s="42"/>
      <c r="U2647" s="188"/>
      <c r="V2647" s="42"/>
      <c r="W2647" s="188"/>
      <c r="X2647" s="42"/>
      <c r="AD2647" s="10"/>
    </row>
    <row r="2648" spans="18:30">
      <c r="R2648" s="187"/>
      <c r="S2648" s="42"/>
      <c r="T2648" s="42"/>
      <c r="U2648" s="188"/>
      <c r="V2648" s="42"/>
      <c r="W2648" s="188"/>
      <c r="X2648" s="42"/>
      <c r="AD2648" s="10"/>
    </row>
    <row r="2649" spans="18:30">
      <c r="R2649" s="187"/>
      <c r="S2649" s="42"/>
      <c r="T2649" s="42"/>
      <c r="U2649" s="188"/>
      <c r="V2649" s="42"/>
      <c r="W2649" s="188"/>
      <c r="X2649" s="42"/>
      <c r="AD2649" s="10"/>
    </row>
    <row r="2650" spans="18:30">
      <c r="R2650" s="187"/>
      <c r="S2650" s="42"/>
      <c r="T2650" s="42"/>
      <c r="U2650" s="188"/>
      <c r="V2650" s="42"/>
      <c r="W2650" s="188"/>
      <c r="X2650" s="42"/>
      <c r="AD2650" s="10"/>
    </row>
    <row r="2651" spans="18:30">
      <c r="R2651" s="187"/>
      <c r="S2651" s="42"/>
      <c r="T2651" s="42"/>
      <c r="U2651" s="188"/>
      <c r="V2651" s="42"/>
      <c r="W2651" s="188"/>
      <c r="X2651" s="42"/>
      <c r="AD2651" s="10"/>
    </row>
    <row r="2652" spans="18:30">
      <c r="R2652" s="187"/>
      <c r="S2652" s="42"/>
      <c r="T2652" s="42"/>
      <c r="U2652" s="188"/>
      <c r="V2652" s="42"/>
      <c r="W2652" s="188"/>
      <c r="X2652" s="42"/>
      <c r="AD2652" s="10"/>
    </row>
    <row r="2653" spans="18:30">
      <c r="R2653" s="187"/>
      <c r="S2653" s="42"/>
      <c r="T2653" s="42"/>
      <c r="U2653" s="188"/>
      <c r="V2653" s="42"/>
      <c r="W2653" s="188"/>
      <c r="X2653" s="42"/>
      <c r="AD2653" s="10"/>
    </row>
    <row r="2654" spans="18:30">
      <c r="R2654" s="187"/>
      <c r="S2654" s="42"/>
      <c r="T2654" s="42"/>
      <c r="U2654" s="188"/>
      <c r="V2654" s="42"/>
      <c r="W2654" s="188"/>
      <c r="X2654" s="42"/>
      <c r="AD2654" s="10"/>
    </row>
    <row r="2655" spans="18:30">
      <c r="R2655" s="187"/>
      <c r="S2655" s="42"/>
      <c r="T2655" s="42"/>
      <c r="U2655" s="188"/>
      <c r="V2655" s="42"/>
      <c r="W2655" s="188"/>
      <c r="X2655" s="42"/>
      <c r="AD2655" s="10"/>
    </row>
    <row r="2656" spans="18:30">
      <c r="R2656" s="187"/>
      <c r="S2656" s="42"/>
      <c r="T2656" s="42"/>
      <c r="U2656" s="188"/>
      <c r="V2656" s="42"/>
      <c r="W2656" s="188"/>
      <c r="X2656" s="42"/>
      <c r="AD2656" s="10"/>
    </row>
    <row r="2657" spans="18:30">
      <c r="R2657" s="187"/>
      <c r="S2657" s="42"/>
      <c r="T2657" s="42"/>
      <c r="U2657" s="188"/>
      <c r="V2657" s="42"/>
      <c r="W2657" s="188"/>
      <c r="X2657" s="42"/>
      <c r="AD2657" s="10"/>
    </row>
    <row r="2658" spans="18:30">
      <c r="R2658" s="187"/>
      <c r="S2658" s="42"/>
      <c r="T2658" s="42"/>
      <c r="U2658" s="188"/>
      <c r="V2658" s="42"/>
      <c r="W2658" s="188"/>
      <c r="X2658" s="42"/>
      <c r="AD2658" s="10"/>
    </row>
    <row r="2659" spans="18:30">
      <c r="R2659" s="187"/>
      <c r="S2659" s="42"/>
      <c r="T2659" s="42"/>
      <c r="U2659" s="188"/>
      <c r="V2659" s="42"/>
      <c r="W2659" s="188"/>
      <c r="X2659" s="42"/>
      <c r="AD2659" s="10"/>
    </row>
    <row r="2660" spans="18:30">
      <c r="R2660" s="187"/>
      <c r="S2660" s="42"/>
      <c r="T2660" s="42"/>
      <c r="U2660" s="188"/>
      <c r="V2660" s="42"/>
      <c r="W2660" s="188"/>
      <c r="X2660" s="42"/>
      <c r="AD2660" s="10"/>
    </row>
    <row r="2661" spans="18:30">
      <c r="R2661" s="187"/>
      <c r="S2661" s="42"/>
      <c r="T2661" s="42"/>
      <c r="U2661" s="188"/>
      <c r="V2661" s="42"/>
      <c r="W2661" s="188"/>
      <c r="X2661" s="42"/>
      <c r="AD2661" s="10"/>
    </row>
    <row r="2662" spans="18:30">
      <c r="R2662" s="187"/>
      <c r="S2662" s="42"/>
      <c r="T2662" s="42"/>
      <c r="U2662" s="188"/>
      <c r="V2662" s="42"/>
      <c r="W2662" s="188"/>
      <c r="X2662" s="42"/>
      <c r="AD2662" s="10"/>
    </row>
    <row r="2663" spans="18:30">
      <c r="R2663" s="187"/>
      <c r="S2663" s="42"/>
      <c r="T2663" s="42"/>
      <c r="U2663" s="188"/>
      <c r="V2663" s="42"/>
      <c r="W2663" s="188"/>
      <c r="X2663" s="42"/>
      <c r="AD2663" s="10"/>
    </row>
    <row r="2664" spans="18:30">
      <c r="R2664" s="187"/>
      <c r="S2664" s="42"/>
      <c r="T2664" s="42"/>
      <c r="U2664" s="188"/>
      <c r="V2664" s="42"/>
      <c r="W2664" s="188"/>
      <c r="X2664" s="42"/>
      <c r="AD2664" s="10"/>
    </row>
    <row r="2665" spans="18:30">
      <c r="R2665" s="187"/>
      <c r="S2665" s="42"/>
      <c r="T2665" s="42"/>
      <c r="U2665" s="188"/>
      <c r="V2665" s="42"/>
      <c r="W2665" s="188"/>
      <c r="X2665" s="42"/>
      <c r="AD2665" s="10"/>
    </row>
    <row r="2666" spans="18:30">
      <c r="R2666" s="187"/>
      <c r="S2666" s="42"/>
      <c r="T2666" s="42"/>
      <c r="U2666" s="188"/>
      <c r="V2666" s="42"/>
      <c r="W2666" s="188"/>
      <c r="X2666" s="42"/>
      <c r="AD2666" s="10"/>
    </row>
    <row r="2667" spans="18:30">
      <c r="R2667" s="187"/>
      <c r="S2667" s="42"/>
      <c r="T2667" s="42"/>
      <c r="U2667" s="188"/>
      <c r="V2667" s="42"/>
      <c r="W2667" s="188"/>
      <c r="X2667" s="42"/>
      <c r="AD2667" s="10"/>
    </row>
    <row r="2668" spans="18:30">
      <c r="R2668" s="187"/>
      <c r="S2668" s="42"/>
      <c r="T2668" s="42"/>
      <c r="U2668" s="188"/>
      <c r="V2668" s="42"/>
      <c r="W2668" s="188"/>
      <c r="X2668" s="42"/>
      <c r="AD2668" s="10"/>
    </row>
    <row r="2669" spans="18:30">
      <c r="R2669" s="187"/>
      <c r="S2669" s="42"/>
      <c r="T2669" s="42"/>
      <c r="U2669" s="188"/>
      <c r="V2669" s="42"/>
      <c r="W2669" s="188"/>
      <c r="X2669" s="42"/>
      <c r="AD2669" s="10"/>
    </row>
    <row r="2670" spans="18:30">
      <c r="R2670" s="187"/>
      <c r="S2670" s="42"/>
      <c r="T2670" s="42"/>
      <c r="U2670" s="188"/>
      <c r="V2670" s="42"/>
      <c r="W2670" s="188"/>
      <c r="X2670" s="42"/>
      <c r="AD2670" s="10"/>
    </row>
    <row r="2671" spans="18:30">
      <c r="R2671" s="187"/>
      <c r="S2671" s="42"/>
      <c r="T2671" s="42"/>
      <c r="U2671" s="188"/>
      <c r="V2671" s="42"/>
      <c r="W2671" s="188"/>
      <c r="X2671" s="42"/>
      <c r="AD2671" s="10"/>
    </row>
    <row r="2672" spans="18:30">
      <c r="R2672" s="187"/>
      <c r="S2672" s="42"/>
      <c r="T2672" s="42"/>
      <c r="U2672" s="188"/>
      <c r="V2672" s="42"/>
      <c r="W2672" s="188"/>
      <c r="X2672" s="42"/>
      <c r="AD2672" s="10"/>
    </row>
    <row r="2673" spans="18:30">
      <c r="R2673" s="187"/>
      <c r="S2673" s="42"/>
      <c r="T2673" s="42"/>
      <c r="U2673" s="188"/>
      <c r="V2673" s="42"/>
      <c r="W2673" s="188"/>
      <c r="X2673" s="42"/>
      <c r="AD2673" s="10"/>
    </row>
    <row r="2674" spans="18:30">
      <c r="R2674" s="187"/>
      <c r="S2674" s="42"/>
      <c r="T2674" s="42"/>
      <c r="U2674" s="188"/>
      <c r="V2674" s="42"/>
      <c r="W2674" s="188"/>
      <c r="X2674" s="42"/>
      <c r="AD2674" s="10"/>
    </row>
    <row r="2675" spans="18:30">
      <c r="R2675" s="187"/>
      <c r="S2675" s="42"/>
      <c r="T2675" s="42"/>
      <c r="U2675" s="188"/>
      <c r="V2675" s="42"/>
      <c r="W2675" s="188"/>
      <c r="X2675" s="42"/>
      <c r="AD2675" s="10"/>
    </row>
    <row r="2676" spans="18:30">
      <c r="R2676" s="187"/>
      <c r="S2676" s="42"/>
      <c r="T2676" s="42"/>
      <c r="U2676" s="188"/>
      <c r="V2676" s="42"/>
      <c r="W2676" s="188"/>
      <c r="X2676" s="42"/>
      <c r="AD2676" s="10"/>
    </row>
    <row r="2677" spans="18:30">
      <c r="R2677" s="187"/>
      <c r="S2677" s="42"/>
      <c r="T2677" s="42"/>
      <c r="U2677" s="188"/>
      <c r="V2677" s="42"/>
      <c r="W2677" s="188"/>
      <c r="X2677" s="42"/>
      <c r="AD2677" s="10"/>
    </row>
    <row r="2678" spans="18:30">
      <c r="R2678" s="187"/>
      <c r="S2678" s="42"/>
      <c r="T2678" s="42"/>
      <c r="U2678" s="188"/>
      <c r="V2678" s="42"/>
      <c r="W2678" s="188"/>
      <c r="X2678" s="42"/>
      <c r="AD2678" s="10"/>
    </row>
    <row r="2679" spans="18:30">
      <c r="R2679" s="187"/>
      <c r="S2679" s="42"/>
      <c r="T2679" s="42"/>
      <c r="U2679" s="188"/>
      <c r="V2679" s="42"/>
      <c r="W2679" s="188"/>
      <c r="X2679" s="42"/>
      <c r="AD2679" s="10"/>
    </row>
    <row r="2680" spans="18:30">
      <c r="R2680" s="187"/>
      <c r="S2680" s="42"/>
      <c r="T2680" s="42"/>
      <c r="U2680" s="188"/>
      <c r="V2680" s="42"/>
      <c r="W2680" s="188"/>
      <c r="X2680" s="42"/>
      <c r="AD2680" s="10"/>
    </row>
    <row r="2681" spans="18:30">
      <c r="R2681" s="187"/>
      <c r="S2681" s="42"/>
      <c r="T2681" s="42"/>
      <c r="U2681" s="188"/>
      <c r="V2681" s="42"/>
      <c r="W2681" s="188"/>
      <c r="X2681" s="42"/>
      <c r="AD2681" s="10"/>
    </row>
    <row r="2682" spans="18:30">
      <c r="R2682" s="187"/>
      <c r="S2682" s="42"/>
      <c r="T2682" s="42"/>
      <c r="U2682" s="188"/>
      <c r="V2682" s="42"/>
      <c r="W2682" s="188"/>
      <c r="X2682" s="42"/>
      <c r="AD2682" s="10"/>
    </row>
    <row r="2683" spans="18:30">
      <c r="R2683" s="187"/>
      <c r="S2683" s="42"/>
      <c r="T2683" s="42"/>
      <c r="U2683" s="188"/>
      <c r="V2683" s="42"/>
      <c r="W2683" s="188"/>
      <c r="X2683" s="42"/>
      <c r="AD2683" s="10"/>
    </row>
    <row r="2684" spans="18:30">
      <c r="R2684" s="187"/>
      <c r="S2684" s="42"/>
      <c r="T2684" s="42"/>
      <c r="U2684" s="188"/>
      <c r="V2684" s="42"/>
      <c r="W2684" s="188"/>
      <c r="X2684" s="42"/>
      <c r="AD2684" s="10"/>
    </row>
    <row r="2685" spans="18:30">
      <c r="R2685" s="187"/>
      <c r="S2685" s="42"/>
      <c r="T2685" s="42"/>
      <c r="U2685" s="188"/>
      <c r="V2685" s="42"/>
      <c r="W2685" s="188"/>
      <c r="X2685" s="42"/>
      <c r="AD2685" s="10"/>
    </row>
    <row r="2686" spans="18:30">
      <c r="R2686" s="187"/>
      <c r="S2686" s="42"/>
      <c r="T2686" s="42"/>
      <c r="U2686" s="188"/>
      <c r="V2686" s="42"/>
      <c r="W2686" s="188"/>
      <c r="X2686" s="42"/>
      <c r="AD2686" s="10"/>
    </row>
    <row r="2687" spans="18:30">
      <c r="R2687" s="187"/>
      <c r="S2687" s="42"/>
      <c r="T2687" s="42"/>
      <c r="U2687" s="188"/>
      <c r="V2687" s="42"/>
      <c r="W2687" s="188"/>
      <c r="X2687" s="42"/>
      <c r="AD2687" s="10"/>
    </row>
    <row r="2688" spans="18:30">
      <c r="R2688" s="187"/>
      <c r="S2688" s="42"/>
      <c r="T2688" s="42"/>
      <c r="U2688" s="188"/>
      <c r="V2688" s="42"/>
      <c r="W2688" s="188"/>
      <c r="X2688" s="42"/>
      <c r="AD2688" s="10"/>
    </row>
    <row r="2689" spans="18:30">
      <c r="R2689" s="187"/>
      <c r="S2689" s="42"/>
      <c r="T2689" s="42"/>
      <c r="U2689" s="188"/>
      <c r="V2689" s="42"/>
      <c r="W2689" s="188"/>
      <c r="X2689" s="42"/>
      <c r="AD2689" s="10"/>
    </row>
    <row r="2690" spans="18:30">
      <c r="R2690" s="187"/>
      <c r="S2690" s="42"/>
      <c r="T2690" s="42"/>
      <c r="U2690" s="188"/>
      <c r="V2690" s="42"/>
      <c r="W2690" s="188"/>
      <c r="X2690" s="42"/>
      <c r="AD2690" s="10"/>
    </row>
    <row r="2691" spans="18:30">
      <c r="R2691" s="187"/>
      <c r="S2691" s="42"/>
      <c r="T2691" s="42"/>
      <c r="U2691" s="188"/>
      <c r="V2691" s="42"/>
      <c r="W2691" s="188"/>
      <c r="X2691" s="42"/>
      <c r="AD2691" s="10"/>
    </row>
    <row r="2692" spans="18:30">
      <c r="R2692" s="187"/>
      <c r="S2692" s="42"/>
      <c r="T2692" s="42"/>
      <c r="U2692" s="188"/>
      <c r="V2692" s="42"/>
      <c r="W2692" s="188"/>
      <c r="X2692" s="42"/>
      <c r="AD2692" s="10"/>
    </row>
    <row r="2693" spans="18:30">
      <c r="R2693" s="187"/>
      <c r="S2693" s="42"/>
      <c r="T2693" s="42"/>
      <c r="U2693" s="188"/>
      <c r="V2693" s="42"/>
      <c r="W2693" s="188"/>
      <c r="X2693" s="42"/>
      <c r="AD2693" s="10"/>
    </row>
    <row r="2694" spans="18:30">
      <c r="R2694" s="187"/>
      <c r="S2694" s="42"/>
      <c r="T2694" s="42"/>
      <c r="U2694" s="188"/>
      <c r="V2694" s="42"/>
      <c r="W2694" s="188"/>
      <c r="X2694" s="42"/>
      <c r="AD2694" s="10"/>
    </row>
    <row r="2695" spans="18:30">
      <c r="R2695" s="187"/>
      <c r="S2695" s="42"/>
      <c r="T2695" s="42"/>
      <c r="U2695" s="188"/>
      <c r="V2695" s="42"/>
      <c r="W2695" s="188"/>
      <c r="X2695" s="42"/>
      <c r="AD2695" s="10"/>
    </row>
    <row r="2696" spans="18:30">
      <c r="R2696" s="187"/>
      <c r="S2696" s="42"/>
      <c r="T2696" s="42"/>
      <c r="U2696" s="188"/>
      <c r="V2696" s="42"/>
      <c r="W2696" s="188"/>
      <c r="X2696" s="42"/>
      <c r="AD2696" s="10"/>
    </row>
    <row r="2697" spans="18:30">
      <c r="R2697" s="187"/>
      <c r="S2697" s="42"/>
      <c r="T2697" s="42"/>
      <c r="U2697" s="188"/>
      <c r="V2697" s="42"/>
      <c r="W2697" s="188"/>
      <c r="X2697" s="42"/>
      <c r="AD2697" s="10"/>
    </row>
    <row r="2698" spans="18:30">
      <c r="R2698" s="187"/>
      <c r="S2698" s="42"/>
      <c r="T2698" s="42"/>
      <c r="U2698" s="188"/>
      <c r="V2698" s="42"/>
      <c r="W2698" s="188"/>
      <c r="X2698" s="42"/>
      <c r="AD2698" s="10"/>
    </row>
    <row r="2699" spans="18:30">
      <c r="R2699" s="187"/>
      <c r="S2699" s="42"/>
      <c r="T2699" s="42"/>
      <c r="U2699" s="188"/>
      <c r="V2699" s="42"/>
      <c r="W2699" s="188"/>
      <c r="X2699" s="42"/>
      <c r="AD2699" s="10"/>
    </row>
    <row r="2700" spans="18:30">
      <c r="R2700" s="187"/>
      <c r="S2700" s="42"/>
      <c r="T2700" s="42"/>
      <c r="U2700" s="188"/>
      <c r="V2700" s="42"/>
      <c r="W2700" s="188"/>
      <c r="X2700" s="42"/>
      <c r="AD2700" s="10"/>
    </row>
    <row r="2701" spans="18:30">
      <c r="R2701" s="187"/>
      <c r="S2701" s="42"/>
      <c r="T2701" s="42"/>
      <c r="U2701" s="188"/>
      <c r="V2701" s="42"/>
      <c r="W2701" s="188"/>
      <c r="X2701" s="42"/>
      <c r="AD2701" s="10"/>
    </row>
    <row r="2702" spans="18:30">
      <c r="R2702" s="187"/>
      <c r="S2702" s="42"/>
      <c r="T2702" s="42"/>
      <c r="U2702" s="188"/>
      <c r="V2702" s="42"/>
      <c r="W2702" s="188"/>
      <c r="X2702" s="42"/>
      <c r="AD2702" s="10"/>
    </row>
    <row r="2703" spans="18:30">
      <c r="R2703" s="187"/>
      <c r="S2703" s="42"/>
      <c r="T2703" s="42"/>
      <c r="U2703" s="188"/>
      <c r="V2703" s="42"/>
      <c r="W2703" s="188"/>
      <c r="X2703" s="42"/>
      <c r="AD2703" s="10"/>
    </row>
    <row r="2704" spans="18:30">
      <c r="R2704" s="187"/>
      <c r="S2704" s="42"/>
      <c r="T2704" s="42"/>
      <c r="U2704" s="188"/>
      <c r="V2704" s="42"/>
      <c r="W2704" s="188"/>
      <c r="X2704" s="42"/>
      <c r="AD2704" s="10"/>
    </row>
    <row r="2705" spans="18:30">
      <c r="R2705" s="187"/>
      <c r="S2705" s="42"/>
      <c r="T2705" s="42"/>
      <c r="U2705" s="188"/>
      <c r="V2705" s="42"/>
      <c r="W2705" s="188"/>
      <c r="X2705" s="42"/>
      <c r="AD2705" s="10"/>
    </row>
    <row r="2706" spans="18:30">
      <c r="R2706" s="187"/>
      <c r="S2706" s="42"/>
      <c r="T2706" s="42"/>
      <c r="U2706" s="188"/>
      <c r="V2706" s="42"/>
      <c r="W2706" s="188"/>
      <c r="X2706" s="42"/>
      <c r="AD2706" s="10"/>
    </row>
    <row r="2707" spans="18:30">
      <c r="R2707" s="187"/>
      <c r="S2707" s="42"/>
      <c r="T2707" s="42"/>
      <c r="U2707" s="188"/>
      <c r="V2707" s="42"/>
      <c r="W2707" s="188"/>
      <c r="X2707" s="42"/>
      <c r="AD2707" s="10"/>
    </row>
    <row r="2708" spans="18:30">
      <c r="R2708" s="187"/>
      <c r="S2708" s="42"/>
      <c r="T2708" s="42"/>
      <c r="U2708" s="188"/>
      <c r="V2708" s="42"/>
      <c r="W2708" s="188"/>
      <c r="X2708" s="42"/>
      <c r="AD2708" s="10"/>
    </row>
    <row r="2709" spans="18:30">
      <c r="R2709" s="187"/>
      <c r="S2709" s="42"/>
      <c r="T2709" s="42"/>
      <c r="U2709" s="188"/>
      <c r="V2709" s="42"/>
      <c r="W2709" s="188"/>
      <c r="X2709" s="42"/>
      <c r="AD2709" s="10"/>
    </row>
    <row r="2710" spans="18:30">
      <c r="R2710" s="187"/>
      <c r="S2710" s="42"/>
      <c r="T2710" s="42"/>
      <c r="U2710" s="188"/>
      <c r="V2710" s="42"/>
      <c r="W2710" s="188"/>
      <c r="X2710" s="42"/>
      <c r="AD2710" s="10"/>
    </row>
    <row r="2711" spans="18:30">
      <c r="R2711" s="187"/>
      <c r="S2711" s="42"/>
      <c r="T2711" s="42"/>
      <c r="U2711" s="188"/>
      <c r="V2711" s="42"/>
      <c r="W2711" s="188"/>
      <c r="X2711" s="42"/>
      <c r="AD2711" s="10"/>
    </row>
    <row r="2712" spans="18:30">
      <c r="R2712" s="187"/>
      <c r="S2712" s="42"/>
      <c r="T2712" s="42"/>
      <c r="U2712" s="188"/>
      <c r="V2712" s="42"/>
      <c r="W2712" s="188"/>
      <c r="X2712" s="42"/>
      <c r="AD2712" s="10"/>
    </row>
    <row r="2713" spans="18:30">
      <c r="R2713" s="187"/>
      <c r="S2713" s="42"/>
      <c r="T2713" s="42"/>
      <c r="U2713" s="188"/>
      <c r="V2713" s="42"/>
      <c r="W2713" s="188"/>
      <c r="X2713" s="42"/>
      <c r="AD2713" s="10"/>
    </row>
    <row r="2714" spans="18:30">
      <c r="R2714" s="187"/>
      <c r="S2714" s="42"/>
      <c r="T2714" s="42"/>
      <c r="U2714" s="188"/>
      <c r="V2714" s="42"/>
      <c r="W2714" s="188"/>
      <c r="X2714" s="42"/>
      <c r="AD2714" s="10"/>
    </row>
    <row r="2715" spans="18:30">
      <c r="R2715" s="187"/>
      <c r="S2715" s="42"/>
      <c r="T2715" s="42"/>
      <c r="U2715" s="188"/>
      <c r="V2715" s="42"/>
      <c r="W2715" s="188"/>
      <c r="X2715" s="42"/>
      <c r="AD2715" s="10"/>
    </row>
    <row r="2716" spans="18:30">
      <c r="R2716" s="187"/>
      <c r="S2716" s="42"/>
      <c r="T2716" s="42"/>
      <c r="U2716" s="188"/>
      <c r="V2716" s="42"/>
      <c r="W2716" s="188"/>
      <c r="X2716" s="42"/>
      <c r="AD2716" s="10"/>
    </row>
    <row r="2717" spans="18:30">
      <c r="R2717" s="187"/>
      <c r="S2717" s="42"/>
      <c r="T2717" s="42"/>
      <c r="U2717" s="188"/>
      <c r="V2717" s="42"/>
      <c r="W2717" s="188"/>
      <c r="X2717" s="42"/>
      <c r="AD2717" s="10"/>
    </row>
    <row r="2718" spans="18:30">
      <c r="R2718" s="187"/>
      <c r="S2718" s="42"/>
      <c r="T2718" s="42"/>
      <c r="U2718" s="188"/>
      <c r="V2718" s="42"/>
      <c r="W2718" s="188"/>
      <c r="X2718" s="42"/>
      <c r="AD2718" s="10"/>
    </row>
    <row r="2719" spans="18:30">
      <c r="R2719" s="187"/>
      <c r="S2719" s="42"/>
      <c r="T2719" s="42"/>
      <c r="U2719" s="188"/>
      <c r="V2719" s="42"/>
      <c r="W2719" s="188"/>
      <c r="X2719" s="42"/>
      <c r="AD2719" s="10"/>
    </row>
    <row r="2720" spans="18:30">
      <c r="R2720" s="187"/>
      <c r="S2720" s="42"/>
      <c r="T2720" s="42"/>
      <c r="U2720" s="188"/>
      <c r="V2720" s="42"/>
      <c r="W2720" s="188"/>
      <c r="X2720" s="42"/>
      <c r="AD2720" s="10"/>
    </row>
    <row r="2721" spans="18:30">
      <c r="R2721" s="187"/>
      <c r="S2721" s="42"/>
      <c r="T2721" s="42"/>
      <c r="U2721" s="188"/>
      <c r="V2721" s="42"/>
      <c r="W2721" s="188"/>
      <c r="X2721" s="42"/>
      <c r="AD2721" s="10"/>
    </row>
    <row r="2722" spans="18:30">
      <c r="R2722" s="187"/>
      <c r="S2722" s="42"/>
      <c r="T2722" s="42"/>
      <c r="U2722" s="188"/>
      <c r="V2722" s="42"/>
      <c r="W2722" s="188"/>
      <c r="X2722" s="42"/>
      <c r="AD2722" s="10"/>
    </row>
    <row r="2723" spans="18:30">
      <c r="R2723" s="187"/>
      <c r="S2723" s="42"/>
      <c r="T2723" s="42"/>
      <c r="U2723" s="188"/>
      <c r="V2723" s="42"/>
      <c r="W2723" s="188"/>
      <c r="X2723" s="42"/>
      <c r="AD2723" s="10"/>
    </row>
    <row r="2724" spans="18:30">
      <c r="R2724" s="187"/>
      <c r="S2724" s="42"/>
      <c r="T2724" s="42"/>
      <c r="U2724" s="188"/>
      <c r="V2724" s="42"/>
      <c r="W2724" s="188"/>
      <c r="X2724" s="42"/>
      <c r="AD2724" s="10"/>
    </row>
    <row r="2725" spans="18:30">
      <c r="R2725" s="187"/>
      <c r="S2725" s="42"/>
      <c r="T2725" s="42"/>
      <c r="U2725" s="188"/>
      <c r="V2725" s="42"/>
      <c r="W2725" s="188"/>
      <c r="X2725" s="42"/>
      <c r="AD2725" s="10"/>
    </row>
    <row r="2726" spans="18:30">
      <c r="R2726" s="187"/>
      <c r="S2726" s="42"/>
      <c r="T2726" s="42"/>
      <c r="U2726" s="188"/>
      <c r="V2726" s="42"/>
      <c r="W2726" s="188"/>
      <c r="X2726" s="42"/>
      <c r="AD2726" s="10"/>
    </row>
    <row r="2727" spans="18:30">
      <c r="R2727" s="187"/>
      <c r="S2727" s="42"/>
      <c r="T2727" s="42"/>
      <c r="U2727" s="188"/>
      <c r="V2727" s="42"/>
      <c r="W2727" s="188"/>
      <c r="X2727" s="42"/>
      <c r="AD2727" s="10"/>
    </row>
    <row r="2728" spans="18:30">
      <c r="R2728" s="187"/>
      <c r="S2728" s="42"/>
      <c r="T2728" s="42"/>
      <c r="U2728" s="188"/>
      <c r="V2728" s="42"/>
      <c r="W2728" s="188"/>
      <c r="X2728" s="42"/>
      <c r="AD2728" s="10"/>
    </row>
    <row r="2729" spans="18:30">
      <c r="R2729" s="187"/>
      <c r="S2729" s="42"/>
      <c r="T2729" s="42"/>
      <c r="U2729" s="188"/>
      <c r="V2729" s="42"/>
      <c r="W2729" s="188"/>
      <c r="X2729" s="42"/>
      <c r="AD2729" s="10"/>
    </row>
    <row r="2730" spans="18:30">
      <c r="R2730" s="187"/>
      <c r="S2730" s="42"/>
      <c r="T2730" s="42"/>
      <c r="U2730" s="188"/>
      <c r="V2730" s="42"/>
      <c r="W2730" s="188"/>
      <c r="X2730" s="42"/>
      <c r="AD2730" s="10"/>
    </row>
    <row r="2731" spans="18:30">
      <c r="R2731" s="187"/>
      <c r="S2731" s="42"/>
      <c r="T2731" s="42"/>
      <c r="U2731" s="188"/>
      <c r="V2731" s="42"/>
      <c r="W2731" s="188"/>
      <c r="X2731" s="42"/>
      <c r="AD2731" s="10"/>
    </row>
    <row r="2732" spans="18:30">
      <c r="R2732" s="187"/>
      <c r="S2732" s="42"/>
      <c r="T2732" s="42"/>
      <c r="U2732" s="188"/>
      <c r="V2732" s="42"/>
      <c r="W2732" s="188"/>
      <c r="X2732" s="42"/>
      <c r="AD2732" s="10"/>
    </row>
    <row r="2733" spans="18:30">
      <c r="R2733" s="187"/>
      <c r="S2733" s="42"/>
      <c r="T2733" s="42"/>
      <c r="U2733" s="188"/>
      <c r="V2733" s="42"/>
      <c r="W2733" s="188"/>
      <c r="X2733" s="42"/>
      <c r="AD2733" s="10"/>
    </row>
    <row r="2734" spans="18:30">
      <c r="R2734" s="187"/>
      <c r="S2734" s="42"/>
      <c r="T2734" s="42"/>
      <c r="U2734" s="188"/>
      <c r="V2734" s="42"/>
      <c r="W2734" s="188"/>
      <c r="X2734" s="42"/>
      <c r="AD2734" s="10"/>
    </row>
    <row r="2735" spans="18:30">
      <c r="R2735" s="187"/>
      <c r="S2735" s="42"/>
      <c r="T2735" s="42"/>
      <c r="U2735" s="188"/>
      <c r="V2735" s="42"/>
      <c r="W2735" s="188"/>
      <c r="X2735" s="42"/>
      <c r="AD2735" s="10"/>
    </row>
    <row r="2736" spans="18:30">
      <c r="R2736" s="187"/>
      <c r="S2736" s="42"/>
      <c r="T2736" s="42"/>
      <c r="U2736" s="188"/>
      <c r="V2736" s="42"/>
      <c r="W2736" s="188"/>
      <c r="X2736" s="42"/>
      <c r="AD2736" s="10"/>
    </row>
    <row r="2737" spans="18:30">
      <c r="R2737" s="187"/>
      <c r="S2737" s="42"/>
      <c r="T2737" s="42"/>
      <c r="U2737" s="188"/>
      <c r="V2737" s="42"/>
      <c r="W2737" s="188"/>
      <c r="X2737" s="42"/>
      <c r="AD2737" s="10"/>
    </row>
    <row r="2738" spans="18:30">
      <c r="R2738" s="187"/>
      <c r="S2738" s="42"/>
      <c r="T2738" s="42"/>
      <c r="U2738" s="188"/>
      <c r="V2738" s="42"/>
      <c r="W2738" s="188"/>
      <c r="X2738" s="42"/>
      <c r="AD2738" s="10"/>
    </row>
    <row r="2739" spans="18:30">
      <c r="R2739" s="187"/>
      <c r="S2739" s="42"/>
      <c r="T2739" s="42"/>
      <c r="U2739" s="188"/>
      <c r="V2739" s="42"/>
      <c r="W2739" s="188"/>
      <c r="X2739" s="42"/>
      <c r="AD2739" s="10"/>
    </row>
    <row r="2740" spans="18:30">
      <c r="R2740" s="187"/>
      <c r="S2740" s="42"/>
      <c r="T2740" s="42"/>
      <c r="U2740" s="188"/>
      <c r="V2740" s="42"/>
      <c r="W2740" s="188"/>
      <c r="X2740" s="42"/>
      <c r="AD2740" s="10"/>
    </row>
    <row r="2741" spans="18:30">
      <c r="R2741" s="187"/>
      <c r="S2741" s="42"/>
      <c r="T2741" s="42"/>
      <c r="U2741" s="188"/>
      <c r="V2741" s="42"/>
      <c r="W2741" s="188"/>
      <c r="X2741" s="42"/>
      <c r="AD2741" s="10"/>
    </row>
    <row r="2742" spans="18:30">
      <c r="R2742" s="187"/>
      <c r="S2742" s="42"/>
      <c r="T2742" s="42"/>
      <c r="U2742" s="188"/>
      <c r="V2742" s="42"/>
      <c r="W2742" s="188"/>
      <c r="X2742" s="42"/>
      <c r="AD2742" s="10"/>
    </row>
    <row r="2743" spans="18:30">
      <c r="R2743" s="187"/>
      <c r="S2743" s="42"/>
      <c r="T2743" s="42"/>
      <c r="U2743" s="188"/>
      <c r="V2743" s="42"/>
      <c r="W2743" s="188"/>
      <c r="X2743" s="42"/>
      <c r="AD2743" s="10"/>
    </row>
    <row r="2744" spans="18:30">
      <c r="R2744" s="187"/>
      <c r="S2744" s="42"/>
      <c r="T2744" s="42"/>
      <c r="U2744" s="188"/>
      <c r="V2744" s="42"/>
      <c r="W2744" s="188"/>
      <c r="X2744" s="42"/>
      <c r="AD2744" s="10"/>
    </row>
    <row r="2745" spans="18:30">
      <c r="R2745" s="187"/>
      <c r="S2745" s="42"/>
      <c r="T2745" s="42"/>
      <c r="U2745" s="188"/>
      <c r="V2745" s="42"/>
      <c r="W2745" s="188"/>
      <c r="X2745" s="42"/>
      <c r="AD2745" s="10"/>
    </row>
    <row r="2746" spans="18:30">
      <c r="R2746" s="187"/>
      <c r="S2746" s="42"/>
      <c r="T2746" s="42"/>
      <c r="U2746" s="188"/>
      <c r="V2746" s="42"/>
      <c r="W2746" s="188"/>
      <c r="X2746" s="42"/>
      <c r="AD2746" s="10"/>
    </row>
    <row r="2747" spans="18:30">
      <c r="R2747" s="187"/>
      <c r="S2747" s="42"/>
      <c r="T2747" s="42"/>
      <c r="U2747" s="188"/>
      <c r="V2747" s="42"/>
      <c r="W2747" s="188"/>
      <c r="X2747" s="42"/>
      <c r="AD2747" s="10"/>
    </row>
    <row r="2748" spans="18:30">
      <c r="R2748" s="187"/>
      <c r="S2748" s="42"/>
      <c r="T2748" s="42"/>
      <c r="U2748" s="188"/>
      <c r="V2748" s="42"/>
      <c r="W2748" s="188"/>
      <c r="X2748" s="42"/>
      <c r="AD2748" s="10"/>
    </row>
    <row r="2749" spans="18:30">
      <c r="R2749" s="187"/>
      <c r="S2749" s="42"/>
      <c r="T2749" s="42"/>
      <c r="U2749" s="188"/>
      <c r="V2749" s="42"/>
      <c r="W2749" s="188"/>
      <c r="X2749" s="42"/>
      <c r="AD2749" s="10"/>
    </row>
    <row r="2750" spans="18:30">
      <c r="R2750" s="187"/>
      <c r="S2750" s="42"/>
      <c r="T2750" s="42"/>
      <c r="U2750" s="188"/>
      <c r="V2750" s="42"/>
      <c r="W2750" s="188"/>
      <c r="X2750" s="42"/>
      <c r="AD2750" s="10"/>
    </row>
    <row r="2751" spans="18:30">
      <c r="R2751" s="187"/>
      <c r="S2751" s="42"/>
      <c r="T2751" s="42"/>
      <c r="U2751" s="188"/>
      <c r="V2751" s="42"/>
      <c r="W2751" s="188"/>
      <c r="X2751" s="42"/>
      <c r="AD2751" s="10"/>
    </row>
    <row r="2752" spans="18:30">
      <c r="R2752" s="187"/>
      <c r="S2752" s="42"/>
      <c r="T2752" s="42"/>
      <c r="U2752" s="188"/>
      <c r="V2752" s="42"/>
      <c r="W2752" s="188"/>
      <c r="X2752" s="42"/>
      <c r="AD2752" s="10"/>
    </row>
    <row r="2753" spans="18:30">
      <c r="R2753" s="187"/>
      <c r="S2753" s="42"/>
      <c r="T2753" s="42"/>
      <c r="U2753" s="188"/>
      <c r="V2753" s="42"/>
      <c r="W2753" s="188"/>
      <c r="X2753" s="42"/>
      <c r="AD2753" s="10"/>
    </row>
    <row r="2754" spans="18:30">
      <c r="R2754" s="187"/>
      <c r="S2754" s="42"/>
      <c r="T2754" s="42"/>
      <c r="U2754" s="188"/>
      <c r="V2754" s="42"/>
      <c r="W2754" s="188"/>
      <c r="X2754" s="42"/>
      <c r="AD2754" s="10"/>
    </row>
    <row r="2755" spans="18:30">
      <c r="R2755" s="187"/>
      <c r="S2755" s="42"/>
      <c r="T2755" s="42"/>
      <c r="U2755" s="188"/>
      <c r="V2755" s="42"/>
      <c r="W2755" s="188"/>
      <c r="X2755" s="42"/>
      <c r="AD2755" s="10"/>
    </row>
    <row r="2756" spans="18:30">
      <c r="R2756" s="187"/>
      <c r="S2756" s="42"/>
      <c r="T2756" s="42"/>
      <c r="U2756" s="188"/>
      <c r="V2756" s="42"/>
      <c r="W2756" s="188"/>
      <c r="X2756" s="42"/>
      <c r="AD2756" s="10"/>
    </row>
    <row r="2757" spans="18:30">
      <c r="R2757" s="187"/>
      <c r="S2757" s="42"/>
      <c r="T2757" s="42"/>
      <c r="U2757" s="188"/>
      <c r="V2757" s="42"/>
      <c r="W2757" s="188"/>
      <c r="X2757" s="42"/>
      <c r="AD2757" s="10"/>
    </row>
    <row r="2758" spans="18:30">
      <c r="R2758" s="187"/>
      <c r="S2758" s="42"/>
      <c r="T2758" s="42"/>
      <c r="U2758" s="188"/>
      <c r="V2758" s="42"/>
      <c r="W2758" s="188"/>
      <c r="X2758" s="42"/>
      <c r="AD2758" s="10"/>
    </row>
    <row r="2759" spans="18:30">
      <c r="R2759" s="187"/>
      <c r="S2759" s="42"/>
      <c r="T2759" s="42"/>
      <c r="U2759" s="188"/>
      <c r="V2759" s="42"/>
      <c r="W2759" s="188"/>
      <c r="X2759" s="42"/>
      <c r="AD2759" s="10"/>
    </row>
    <row r="2760" spans="18:30">
      <c r="R2760" s="187"/>
      <c r="S2760" s="42"/>
      <c r="T2760" s="42"/>
      <c r="U2760" s="188"/>
      <c r="V2760" s="42"/>
      <c r="W2760" s="188"/>
      <c r="X2760" s="42"/>
      <c r="AD2760" s="10"/>
    </row>
    <row r="2761" spans="18:30">
      <c r="R2761" s="187"/>
      <c r="S2761" s="42"/>
      <c r="T2761" s="42"/>
      <c r="U2761" s="188"/>
      <c r="V2761" s="42"/>
      <c r="W2761" s="188"/>
      <c r="X2761" s="42"/>
      <c r="AD2761" s="10"/>
    </row>
    <row r="2762" spans="18:30">
      <c r="R2762" s="187"/>
      <c r="S2762" s="42"/>
      <c r="T2762" s="42"/>
      <c r="U2762" s="188"/>
      <c r="V2762" s="42"/>
      <c r="W2762" s="188"/>
      <c r="X2762" s="42"/>
      <c r="AD2762" s="10"/>
    </row>
    <row r="2763" spans="18:30">
      <c r="R2763" s="187"/>
      <c r="S2763" s="42"/>
      <c r="T2763" s="42"/>
      <c r="U2763" s="188"/>
      <c r="V2763" s="42"/>
      <c r="W2763" s="188"/>
      <c r="X2763" s="42"/>
      <c r="AD2763" s="10"/>
    </row>
    <row r="2764" spans="18:30">
      <c r="R2764" s="187"/>
      <c r="S2764" s="42"/>
      <c r="T2764" s="42"/>
      <c r="U2764" s="188"/>
      <c r="V2764" s="42"/>
      <c r="W2764" s="188"/>
      <c r="X2764" s="42"/>
      <c r="AD2764" s="10"/>
    </row>
    <row r="2765" spans="18:30">
      <c r="R2765" s="187"/>
      <c r="S2765" s="42"/>
      <c r="T2765" s="42"/>
      <c r="U2765" s="188"/>
      <c r="V2765" s="42"/>
      <c r="W2765" s="188"/>
      <c r="X2765" s="42"/>
      <c r="AD2765" s="10"/>
    </row>
    <row r="2766" spans="18:30">
      <c r="R2766" s="187"/>
      <c r="S2766" s="42"/>
      <c r="T2766" s="42"/>
      <c r="U2766" s="188"/>
      <c r="V2766" s="42"/>
      <c r="W2766" s="188"/>
      <c r="X2766" s="42"/>
      <c r="AD2766" s="10"/>
    </row>
    <row r="2767" spans="18:30">
      <c r="R2767" s="187"/>
      <c r="S2767" s="42"/>
      <c r="T2767" s="42"/>
      <c r="U2767" s="188"/>
      <c r="V2767" s="42"/>
      <c r="W2767" s="188"/>
      <c r="X2767" s="42"/>
      <c r="AD2767" s="10"/>
    </row>
    <row r="2768" spans="18:30">
      <c r="R2768" s="187"/>
      <c r="S2768" s="42"/>
      <c r="T2768" s="42"/>
      <c r="U2768" s="188"/>
      <c r="V2768" s="42"/>
      <c r="W2768" s="188"/>
      <c r="X2768" s="42"/>
      <c r="AD2768" s="10"/>
    </row>
    <row r="2769" spans="18:30">
      <c r="R2769" s="187"/>
      <c r="S2769" s="42"/>
      <c r="T2769" s="42"/>
      <c r="U2769" s="188"/>
      <c r="V2769" s="42"/>
      <c r="W2769" s="188"/>
      <c r="X2769" s="42"/>
      <c r="AD2769" s="10"/>
    </row>
    <row r="2770" spans="18:30">
      <c r="R2770" s="187"/>
      <c r="S2770" s="42"/>
      <c r="T2770" s="42"/>
      <c r="U2770" s="188"/>
      <c r="V2770" s="42"/>
      <c r="W2770" s="188"/>
      <c r="X2770" s="42"/>
      <c r="AD2770" s="10"/>
    </row>
    <row r="2771" spans="18:30">
      <c r="R2771" s="187"/>
      <c r="S2771" s="42"/>
      <c r="T2771" s="42"/>
      <c r="U2771" s="188"/>
      <c r="V2771" s="42"/>
      <c r="W2771" s="188"/>
      <c r="X2771" s="42"/>
      <c r="AD2771" s="10"/>
    </row>
    <row r="2772" spans="18:30">
      <c r="R2772" s="187"/>
      <c r="S2772" s="42"/>
      <c r="T2772" s="42"/>
      <c r="U2772" s="188"/>
      <c r="V2772" s="42"/>
      <c r="W2772" s="188"/>
      <c r="X2772" s="42"/>
      <c r="AD2772" s="10"/>
    </row>
    <row r="2773" spans="18:30">
      <c r="R2773" s="187"/>
      <c r="S2773" s="42"/>
      <c r="T2773" s="42"/>
      <c r="U2773" s="188"/>
      <c r="V2773" s="42"/>
      <c r="W2773" s="188"/>
      <c r="X2773" s="42"/>
      <c r="AD2773" s="10"/>
    </row>
    <row r="2774" spans="18:30">
      <c r="R2774" s="187"/>
      <c r="S2774" s="42"/>
      <c r="T2774" s="42"/>
      <c r="U2774" s="188"/>
      <c r="V2774" s="42"/>
      <c r="W2774" s="188"/>
      <c r="X2774" s="42"/>
      <c r="AD2774" s="10"/>
    </row>
    <row r="2775" spans="18:30">
      <c r="R2775" s="187"/>
      <c r="S2775" s="42"/>
      <c r="T2775" s="42"/>
      <c r="U2775" s="188"/>
      <c r="V2775" s="42"/>
      <c r="W2775" s="188"/>
      <c r="X2775" s="42"/>
      <c r="AD2775" s="10"/>
    </row>
    <row r="2776" spans="18:30">
      <c r="R2776" s="187"/>
      <c r="S2776" s="42"/>
      <c r="T2776" s="42"/>
      <c r="U2776" s="188"/>
      <c r="V2776" s="42"/>
      <c r="W2776" s="188"/>
      <c r="X2776" s="42"/>
      <c r="AD2776" s="10"/>
    </row>
    <row r="2777" spans="18:30">
      <c r="R2777" s="187"/>
      <c r="S2777" s="42"/>
      <c r="T2777" s="42"/>
      <c r="U2777" s="188"/>
      <c r="V2777" s="42"/>
      <c r="W2777" s="188"/>
      <c r="X2777" s="42"/>
      <c r="AD2777" s="10"/>
    </row>
    <row r="2778" spans="18:30">
      <c r="R2778" s="187"/>
      <c r="S2778" s="42"/>
      <c r="T2778" s="42"/>
      <c r="U2778" s="188"/>
      <c r="V2778" s="42"/>
      <c r="W2778" s="188"/>
      <c r="X2778" s="42"/>
      <c r="AD2778" s="10"/>
    </row>
    <row r="2779" spans="18:30">
      <c r="R2779" s="187"/>
      <c r="S2779" s="42"/>
      <c r="T2779" s="42"/>
      <c r="U2779" s="188"/>
      <c r="V2779" s="42"/>
      <c r="W2779" s="188"/>
      <c r="X2779" s="42"/>
      <c r="AD2779" s="10"/>
    </row>
    <row r="2780" spans="18:30">
      <c r="R2780" s="187"/>
      <c r="S2780" s="42"/>
      <c r="T2780" s="42"/>
      <c r="U2780" s="188"/>
      <c r="V2780" s="42"/>
      <c r="W2780" s="188"/>
      <c r="X2780" s="42"/>
      <c r="AD2780" s="10"/>
    </row>
    <row r="2781" spans="18:30">
      <c r="R2781" s="187"/>
      <c r="S2781" s="42"/>
      <c r="T2781" s="42"/>
      <c r="U2781" s="188"/>
      <c r="V2781" s="42"/>
      <c r="W2781" s="188"/>
      <c r="X2781" s="42"/>
      <c r="AD2781" s="10"/>
    </row>
    <row r="2782" spans="18:30">
      <c r="R2782" s="187"/>
      <c r="S2782" s="42"/>
      <c r="T2782" s="42"/>
      <c r="U2782" s="188"/>
      <c r="V2782" s="42"/>
      <c r="W2782" s="188"/>
      <c r="X2782" s="42"/>
      <c r="AD2782" s="10"/>
    </row>
    <row r="2783" spans="18:30">
      <c r="R2783" s="187"/>
      <c r="S2783" s="42"/>
      <c r="T2783" s="42"/>
      <c r="U2783" s="188"/>
      <c r="V2783" s="42"/>
      <c r="W2783" s="188"/>
      <c r="X2783" s="42"/>
      <c r="AD2783" s="10"/>
    </row>
    <row r="2784" spans="18:30">
      <c r="R2784" s="187"/>
      <c r="S2784" s="42"/>
      <c r="T2784" s="42"/>
      <c r="U2784" s="188"/>
      <c r="V2784" s="42"/>
      <c r="W2784" s="188"/>
      <c r="X2784" s="42"/>
      <c r="AD2784" s="10"/>
    </row>
    <row r="2785" spans="18:30">
      <c r="R2785" s="187"/>
      <c r="S2785" s="42"/>
      <c r="T2785" s="42"/>
      <c r="U2785" s="188"/>
      <c r="V2785" s="42"/>
      <c r="W2785" s="188"/>
      <c r="X2785" s="42"/>
      <c r="AD2785" s="10"/>
    </row>
    <row r="2786" spans="18:30">
      <c r="R2786" s="187"/>
      <c r="S2786" s="42"/>
      <c r="T2786" s="42"/>
      <c r="U2786" s="188"/>
      <c r="V2786" s="42"/>
      <c r="W2786" s="188"/>
      <c r="X2786" s="42"/>
      <c r="AD2786" s="10"/>
    </row>
    <row r="2787" spans="18:30">
      <c r="R2787" s="187"/>
      <c r="S2787" s="42"/>
      <c r="T2787" s="42"/>
      <c r="U2787" s="188"/>
      <c r="V2787" s="42"/>
      <c r="W2787" s="188"/>
      <c r="X2787" s="42"/>
      <c r="AD2787" s="10"/>
    </row>
    <row r="2788" spans="18:30">
      <c r="R2788" s="187"/>
      <c r="S2788" s="42"/>
      <c r="T2788" s="42"/>
      <c r="U2788" s="188"/>
      <c r="V2788" s="42"/>
      <c r="W2788" s="188"/>
      <c r="X2788" s="42"/>
      <c r="AD2788" s="10"/>
    </row>
    <row r="2789" spans="18:30">
      <c r="R2789" s="187"/>
      <c r="S2789" s="42"/>
      <c r="T2789" s="42"/>
      <c r="U2789" s="188"/>
      <c r="V2789" s="42"/>
      <c r="W2789" s="188"/>
      <c r="X2789" s="42"/>
      <c r="AD2789" s="10"/>
    </row>
    <row r="2790" spans="18:30">
      <c r="R2790" s="187"/>
      <c r="S2790" s="42"/>
      <c r="T2790" s="42"/>
      <c r="U2790" s="188"/>
      <c r="V2790" s="42"/>
      <c r="W2790" s="188"/>
      <c r="X2790" s="42"/>
      <c r="AD2790" s="10"/>
    </row>
    <row r="2791" spans="18:30">
      <c r="R2791" s="187"/>
      <c r="S2791" s="42"/>
      <c r="T2791" s="42"/>
      <c r="U2791" s="188"/>
      <c r="V2791" s="42"/>
      <c r="W2791" s="188"/>
      <c r="X2791" s="42"/>
      <c r="AD2791" s="10"/>
    </row>
    <row r="2792" spans="18:30">
      <c r="R2792" s="187"/>
      <c r="S2792" s="42"/>
      <c r="T2792" s="42"/>
      <c r="U2792" s="188"/>
      <c r="V2792" s="42"/>
      <c r="W2792" s="188"/>
      <c r="X2792" s="42"/>
      <c r="AD2792" s="10"/>
    </row>
    <row r="2793" spans="18:30">
      <c r="R2793" s="187"/>
      <c r="S2793" s="42"/>
      <c r="T2793" s="42"/>
      <c r="U2793" s="188"/>
      <c r="V2793" s="42"/>
      <c r="W2793" s="188"/>
      <c r="X2793" s="42"/>
      <c r="AD2793" s="10"/>
    </row>
    <row r="2794" spans="18:30">
      <c r="R2794" s="187"/>
      <c r="S2794" s="42"/>
      <c r="T2794" s="42"/>
      <c r="U2794" s="188"/>
      <c r="V2794" s="42"/>
      <c r="W2794" s="188"/>
      <c r="X2794" s="42"/>
      <c r="AD2794" s="10"/>
    </row>
    <row r="2795" spans="18:30">
      <c r="R2795" s="187"/>
      <c r="S2795" s="42"/>
      <c r="T2795" s="42"/>
      <c r="U2795" s="188"/>
      <c r="V2795" s="42"/>
      <c r="W2795" s="188"/>
      <c r="X2795" s="42"/>
      <c r="AD2795" s="10"/>
    </row>
    <row r="2796" spans="18:30">
      <c r="R2796" s="187"/>
      <c r="S2796" s="42"/>
      <c r="T2796" s="42"/>
      <c r="U2796" s="188"/>
      <c r="V2796" s="42"/>
      <c r="W2796" s="188"/>
      <c r="X2796" s="42"/>
      <c r="AD2796" s="10"/>
    </row>
    <row r="2797" spans="18:30">
      <c r="R2797" s="187"/>
      <c r="S2797" s="42"/>
      <c r="T2797" s="42"/>
      <c r="U2797" s="188"/>
      <c r="V2797" s="42"/>
      <c r="W2797" s="188"/>
      <c r="X2797" s="42"/>
      <c r="AD2797" s="10"/>
    </row>
    <row r="2798" spans="18:30">
      <c r="R2798" s="187"/>
      <c r="S2798" s="42"/>
      <c r="T2798" s="42"/>
      <c r="U2798" s="188"/>
      <c r="V2798" s="42"/>
      <c r="W2798" s="188"/>
      <c r="X2798" s="42"/>
      <c r="AD2798" s="10"/>
    </row>
    <row r="2799" spans="18:30">
      <c r="R2799" s="187"/>
      <c r="S2799" s="42"/>
      <c r="T2799" s="42"/>
      <c r="U2799" s="188"/>
      <c r="V2799" s="42"/>
      <c r="W2799" s="188"/>
      <c r="X2799" s="42"/>
      <c r="AD2799" s="10"/>
    </row>
    <row r="2800" spans="18:30">
      <c r="R2800" s="187"/>
      <c r="S2800" s="42"/>
      <c r="T2800" s="42"/>
      <c r="U2800" s="188"/>
      <c r="V2800" s="42"/>
      <c r="W2800" s="188"/>
      <c r="X2800" s="42"/>
      <c r="AD2800" s="10"/>
    </row>
    <row r="2801" spans="18:30">
      <c r="R2801" s="187"/>
      <c r="S2801" s="42"/>
      <c r="T2801" s="42"/>
      <c r="U2801" s="188"/>
      <c r="V2801" s="42"/>
      <c r="W2801" s="188"/>
      <c r="X2801" s="42"/>
      <c r="AD2801" s="10"/>
    </row>
    <row r="2802" spans="18:30">
      <c r="R2802" s="187"/>
      <c r="S2802" s="42"/>
      <c r="T2802" s="42"/>
      <c r="U2802" s="188"/>
      <c r="V2802" s="42"/>
      <c r="W2802" s="188"/>
      <c r="X2802" s="42"/>
      <c r="AD2802" s="10"/>
    </row>
    <row r="2803" spans="18:30">
      <c r="R2803" s="187"/>
      <c r="S2803" s="42"/>
      <c r="T2803" s="42"/>
      <c r="U2803" s="188"/>
      <c r="V2803" s="42"/>
      <c r="W2803" s="188"/>
      <c r="X2803" s="42"/>
      <c r="AD2803" s="10"/>
    </row>
    <row r="2804" spans="18:30">
      <c r="R2804" s="187"/>
      <c r="S2804" s="42"/>
      <c r="T2804" s="42"/>
      <c r="U2804" s="188"/>
      <c r="V2804" s="42"/>
      <c r="W2804" s="188"/>
      <c r="X2804" s="42"/>
      <c r="AD2804" s="10"/>
    </row>
    <row r="2805" spans="18:30">
      <c r="R2805" s="187"/>
      <c r="S2805" s="42"/>
      <c r="T2805" s="42"/>
      <c r="U2805" s="188"/>
      <c r="V2805" s="42"/>
      <c r="W2805" s="188"/>
      <c r="X2805" s="42"/>
      <c r="AD2805" s="10"/>
    </row>
    <row r="2806" spans="18:30">
      <c r="R2806" s="187"/>
      <c r="S2806" s="42"/>
      <c r="T2806" s="42"/>
      <c r="U2806" s="188"/>
      <c r="V2806" s="42"/>
      <c r="W2806" s="188"/>
      <c r="X2806" s="42"/>
      <c r="AD2806" s="10"/>
    </row>
    <row r="2807" spans="18:30">
      <c r="R2807" s="187"/>
      <c r="S2807" s="42"/>
      <c r="T2807" s="42"/>
      <c r="U2807" s="188"/>
      <c r="V2807" s="42"/>
      <c r="W2807" s="188"/>
      <c r="X2807" s="42"/>
      <c r="AD2807" s="10"/>
    </row>
    <row r="2808" spans="18:30">
      <c r="R2808" s="187"/>
      <c r="S2808" s="42"/>
      <c r="T2808" s="42"/>
      <c r="U2808" s="188"/>
      <c r="V2808" s="42"/>
      <c r="W2808" s="188"/>
      <c r="X2808" s="42"/>
      <c r="AD2808" s="10"/>
    </row>
    <row r="2809" spans="18:30">
      <c r="R2809" s="187"/>
      <c r="S2809" s="42"/>
      <c r="T2809" s="42"/>
      <c r="U2809" s="188"/>
      <c r="V2809" s="42"/>
      <c r="W2809" s="188"/>
      <c r="X2809" s="42"/>
      <c r="AD2809" s="10"/>
    </row>
    <row r="2810" spans="18:30">
      <c r="R2810" s="187"/>
      <c r="S2810" s="42"/>
      <c r="T2810" s="42"/>
      <c r="U2810" s="188"/>
      <c r="V2810" s="42"/>
      <c r="W2810" s="188"/>
      <c r="X2810" s="42"/>
      <c r="AD2810" s="10"/>
    </row>
    <row r="2811" spans="18:30">
      <c r="R2811" s="187"/>
      <c r="S2811" s="42"/>
      <c r="T2811" s="42"/>
      <c r="U2811" s="188"/>
      <c r="V2811" s="42"/>
      <c r="W2811" s="188"/>
      <c r="X2811" s="42"/>
      <c r="AD2811" s="10"/>
    </row>
    <row r="2812" spans="18:30">
      <c r="R2812" s="187"/>
      <c r="S2812" s="42"/>
      <c r="T2812" s="42"/>
      <c r="U2812" s="188"/>
      <c r="V2812" s="42"/>
      <c r="W2812" s="188"/>
      <c r="X2812" s="42"/>
      <c r="AD2812" s="10"/>
    </row>
    <row r="2813" spans="18:30">
      <c r="R2813" s="187"/>
      <c r="S2813" s="42"/>
      <c r="T2813" s="42"/>
      <c r="U2813" s="188"/>
      <c r="V2813" s="42"/>
      <c r="W2813" s="188"/>
      <c r="X2813" s="42"/>
      <c r="AD2813" s="10"/>
    </row>
    <row r="2814" spans="18:30">
      <c r="R2814" s="187"/>
      <c r="S2814" s="42"/>
      <c r="T2814" s="42"/>
      <c r="U2814" s="188"/>
      <c r="V2814" s="42"/>
      <c r="W2814" s="188"/>
      <c r="X2814" s="42"/>
      <c r="AD2814" s="10"/>
    </row>
    <row r="2815" spans="18:30">
      <c r="R2815" s="187"/>
      <c r="S2815" s="42"/>
      <c r="T2815" s="42"/>
      <c r="U2815" s="188"/>
      <c r="V2815" s="42"/>
      <c r="W2815" s="188"/>
      <c r="X2815" s="42"/>
      <c r="AD2815" s="10"/>
    </row>
    <row r="2816" spans="18:30">
      <c r="R2816" s="187"/>
      <c r="S2816" s="42"/>
      <c r="T2816" s="42"/>
      <c r="U2816" s="188"/>
      <c r="V2816" s="42"/>
      <c r="W2816" s="188"/>
      <c r="X2816" s="42"/>
      <c r="AD2816" s="10"/>
    </row>
    <row r="2817" spans="18:30">
      <c r="R2817" s="187"/>
      <c r="S2817" s="42"/>
      <c r="T2817" s="42"/>
      <c r="U2817" s="188"/>
      <c r="V2817" s="42"/>
      <c r="W2817" s="188"/>
      <c r="X2817" s="42"/>
      <c r="AD2817" s="10"/>
    </row>
    <row r="2818" spans="18:30">
      <c r="R2818" s="187"/>
      <c r="S2818" s="42"/>
      <c r="T2818" s="42"/>
      <c r="U2818" s="188"/>
      <c r="V2818" s="42"/>
      <c r="W2818" s="188"/>
      <c r="X2818" s="42"/>
      <c r="AD2818" s="10"/>
    </row>
    <row r="2819" spans="18:30">
      <c r="R2819" s="187"/>
      <c r="S2819" s="42"/>
      <c r="T2819" s="42"/>
      <c r="U2819" s="188"/>
      <c r="V2819" s="42"/>
      <c r="W2819" s="188"/>
      <c r="X2819" s="42"/>
      <c r="AD2819" s="10"/>
    </row>
    <row r="2820" spans="18:30">
      <c r="R2820" s="187"/>
      <c r="S2820" s="42"/>
      <c r="T2820" s="42"/>
      <c r="U2820" s="188"/>
      <c r="V2820" s="42"/>
      <c r="W2820" s="188"/>
      <c r="X2820" s="42"/>
      <c r="AD2820" s="10"/>
    </row>
    <row r="2821" spans="18:30">
      <c r="R2821" s="187"/>
      <c r="S2821" s="42"/>
      <c r="T2821" s="42"/>
      <c r="U2821" s="188"/>
      <c r="V2821" s="42"/>
      <c r="W2821" s="188"/>
      <c r="X2821" s="42"/>
      <c r="AD2821" s="10"/>
    </row>
    <row r="2822" spans="18:30">
      <c r="R2822" s="187"/>
      <c r="S2822" s="42"/>
      <c r="T2822" s="42"/>
      <c r="U2822" s="188"/>
      <c r="V2822" s="42"/>
      <c r="W2822" s="188"/>
      <c r="X2822" s="42"/>
      <c r="AD2822" s="10"/>
    </row>
    <row r="2823" spans="18:30">
      <c r="R2823" s="187"/>
      <c r="S2823" s="42"/>
      <c r="T2823" s="42"/>
      <c r="U2823" s="188"/>
      <c r="V2823" s="42"/>
      <c r="W2823" s="188"/>
      <c r="X2823" s="42"/>
      <c r="AD2823" s="10"/>
    </row>
    <row r="2824" spans="18:30">
      <c r="R2824" s="187"/>
      <c r="S2824" s="42"/>
      <c r="T2824" s="42"/>
      <c r="U2824" s="188"/>
      <c r="V2824" s="42"/>
      <c r="W2824" s="188"/>
      <c r="X2824" s="42"/>
      <c r="AD2824" s="10"/>
    </row>
    <row r="2825" spans="18:30">
      <c r="R2825" s="187"/>
      <c r="S2825" s="42"/>
      <c r="T2825" s="42"/>
      <c r="U2825" s="188"/>
      <c r="V2825" s="42"/>
      <c r="W2825" s="188"/>
      <c r="X2825" s="42"/>
      <c r="AD2825" s="10"/>
    </row>
    <row r="2826" spans="18:30">
      <c r="R2826" s="187"/>
      <c r="S2826" s="42"/>
      <c r="T2826" s="42"/>
      <c r="U2826" s="188"/>
      <c r="V2826" s="42"/>
      <c r="W2826" s="188"/>
      <c r="X2826" s="42"/>
      <c r="AD2826" s="10"/>
    </row>
    <row r="2827" spans="18:30">
      <c r="R2827" s="187"/>
      <c r="S2827" s="42"/>
      <c r="T2827" s="42"/>
      <c r="U2827" s="188"/>
      <c r="V2827" s="42"/>
      <c r="W2827" s="188"/>
      <c r="X2827" s="42"/>
      <c r="AD2827" s="10"/>
    </row>
    <row r="2828" spans="18:30">
      <c r="R2828" s="187"/>
      <c r="S2828" s="42"/>
      <c r="T2828" s="42"/>
      <c r="U2828" s="188"/>
      <c r="V2828" s="42"/>
      <c r="W2828" s="188"/>
      <c r="X2828" s="42"/>
      <c r="AD2828" s="10"/>
    </row>
    <row r="2829" spans="18:30">
      <c r="R2829" s="187"/>
      <c r="S2829" s="42"/>
      <c r="T2829" s="42"/>
      <c r="U2829" s="188"/>
      <c r="V2829" s="42"/>
      <c r="W2829" s="188"/>
      <c r="X2829" s="42"/>
      <c r="AD2829" s="10"/>
    </row>
    <row r="2830" spans="18:30">
      <c r="R2830" s="187"/>
      <c r="S2830" s="42"/>
      <c r="T2830" s="42"/>
      <c r="U2830" s="188"/>
      <c r="V2830" s="42"/>
      <c r="W2830" s="188"/>
      <c r="X2830" s="42"/>
      <c r="AD2830" s="10"/>
    </row>
    <row r="2831" spans="18:30">
      <c r="R2831" s="187"/>
      <c r="S2831" s="42"/>
      <c r="T2831" s="42"/>
      <c r="U2831" s="188"/>
      <c r="V2831" s="42"/>
      <c r="W2831" s="188"/>
      <c r="X2831" s="42"/>
      <c r="AD2831" s="10"/>
    </row>
    <row r="2832" spans="18:30">
      <c r="R2832" s="187"/>
      <c r="S2832" s="42"/>
      <c r="T2832" s="42"/>
      <c r="U2832" s="188"/>
      <c r="V2832" s="42"/>
      <c r="W2832" s="188"/>
      <c r="X2832" s="42"/>
      <c r="AD2832" s="10"/>
    </row>
    <row r="2833" spans="18:30">
      <c r="R2833" s="187"/>
      <c r="S2833" s="42"/>
      <c r="T2833" s="42"/>
      <c r="U2833" s="188"/>
      <c r="V2833" s="42"/>
      <c r="W2833" s="188"/>
      <c r="X2833" s="42"/>
      <c r="AD2833" s="10"/>
    </row>
    <row r="2834" spans="18:30">
      <c r="R2834" s="187"/>
      <c r="S2834" s="42"/>
      <c r="T2834" s="42"/>
      <c r="U2834" s="188"/>
      <c r="V2834" s="42"/>
      <c r="W2834" s="188"/>
      <c r="X2834" s="42"/>
      <c r="AD2834" s="10"/>
    </row>
    <row r="2835" spans="18:30">
      <c r="R2835" s="187"/>
      <c r="S2835" s="42"/>
      <c r="T2835" s="42"/>
      <c r="U2835" s="188"/>
      <c r="V2835" s="42"/>
      <c r="W2835" s="188"/>
      <c r="X2835" s="42"/>
      <c r="AD2835" s="10"/>
    </row>
    <row r="2836" spans="18:30">
      <c r="R2836" s="187"/>
      <c r="S2836" s="42"/>
      <c r="T2836" s="42"/>
      <c r="U2836" s="188"/>
      <c r="V2836" s="42"/>
      <c r="W2836" s="188"/>
      <c r="X2836" s="42"/>
      <c r="AD2836" s="10"/>
    </row>
    <row r="2837" spans="18:30">
      <c r="R2837" s="187"/>
      <c r="S2837" s="42"/>
      <c r="T2837" s="42"/>
      <c r="U2837" s="188"/>
      <c r="V2837" s="42"/>
      <c r="W2837" s="188"/>
      <c r="X2837" s="42"/>
      <c r="AD2837" s="10"/>
    </row>
    <row r="2838" spans="18:30">
      <c r="R2838" s="187"/>
      <c r="S2838" s="42"/>
      <c r="T2838" s="42"/>
      <c r="U2838" s="188"/>
      <c r="V2838" s="42"/>
      <c r="W2838" s="188"/>
      <c r="X2838" s="42"/>
      <c r="AD2838" s="10"/>
    </row>
    <row r="2839" spans="18:30">
      <c r="R2839" s="187"/>
      <c r="S2839" s="42"/>
      <c r="T2839" s="42"/>
      <c r="U2839" s="188"/>
      <c r="V2839" s="42"/>
      <c r="W2839" s="188"/>
      <c r="X2839" s="42"/>
      <c r="AD2839" s="10"/>
    </row>
    <row r="2840" spans="18:30">
      <c r="R2840" s="187"/>
      <c r="S2840" s="42"/>
      <c r="T2840" s="42"/>
      <c r="U2840" s="188"/>
      <c r="V2840" s="42"/>
      <c r="W2840" s="188"/>
      <c r="X2840" s="42"/>
      <c r="AD2840" s="10"/>
    </row>
    <row r="2841" spans="18:30">
      <c r="R2841" s="187"/>
      <c r="S2841" s="42"/>
      <c r="T2841" s="42"/>
      <c r="U2841" s="188"/>
      <c r="V2841" s="42"/>
      <c r="W2841" s="188"/>
      <c r="X2841" s="42"/>
      <c r="AD2841" s="10"/>
    </row>
    <row r="2842" spans="18:30">
      <c r="R2842" s="187"/>
      <c r="S2842" s="42"/>
      <c r="T2842" s="42"/>
      <c r="U2842" s="188"/>
      <c r="V2842" s="42"/>
      <c r="W2842" s="188"/>
      <c r="X2842" s="42"/>
      <c r="AD2842" s="10"/>
    </row>
    <row r="2843" spans="18:30">
      <c r="R2843" s="187"/>
      <c r="S2843" s="42"/>
      <c r="T2843" s="42"/>
      <c r="U2843" s="188"/>
      <c r="V2843" s="42"/>
      <c r="W2843" s="188"/>
      <c r="X2843" s="42"/>
      <c r="AD2843" s="10"/>
    </row>
    <row r="2844" spans="18:30">
      <c r="R2844" s="187"/>
      <c r="S2844" s="42"/>
      <c r="T2844" s="42"/>
      <c r="U2844" s="188"/>
      <c r="V2844" s="42"/>
      <c r="W2844" s="188"/>
      <c r="X2844" s="42"/>
      <c r="AD2844" s="10"/>
    </row>
    <row r="2845" spans="18:30">
      <c r="R2845" s="187"/>
      <c r="S2845" s="42"/>
      <c r="T2845" s="42"/>
      <c r="U2845" s="188"/>
      <c r="V2845" s="42"/>
      <c r="W2845" s="188"/>
      <c r="X2845" s="42"/>
      <c r="AD2845" s="10"/>
    </row>
    <row r="2846" spans="18:30">
      <c r="R2846" s="187"/>
      <c r="S2846" s="42"/>
      <c r="T2846" s="42"/>
      <c r="U2846" s="188"/>
      <c r="V2846" s="42"/>
      <c r="W2846" s="188"/>
      <c r="X2846" s="42"/>
      <c r="AD2846" s="10"/>
    </row>
    <row r="2847" spans="18:30">
      <c r="R2847" s="187"/>
      <c r="S2847" s="42"/>
      <c r="T2847" s="42"/>
      <c r="U2847" s="188"/>
      <c r="V2847" s="42"/>
      <c r="W2847" s="188"/>
      <c r="X2847" s="42"/>
      <c r="AD2847" s="10"/>
    </row>
    <row r="2848" spans="18:30">
      <c r="R2848" s="187"/>
      <c r="S2848" s="42"/>
      <c r="T2848" s="42"/>
      <c r="U2848" s="188"/>
      <c r="V2848" s="42"/>
      <c r="W2848" s="188"/>
      <c r="X2848" s="42"/>
      <c r="AD2848" s="10"/>
    </row>
    <row r="2849" spans="18:30">
      <c r="R2849" s="187"/>
      <c r="S2849" s="42"/>
      <c r="T2849" s="42"/>
      <c r="U2849" s="188"/>
      <c r="V2849" s="42"/>
      <c r="W2849" s="188"/>
      <c r="X2849" s="42"/>
      <c r="AD2849" s="10"/>
    </row>
    <row r="2850" spans="18:30">
      <c r="R2850" s="187"/>
      <c r="S2850" s="42"/>
      <c r="T2850" s="42"/>
      <c r="U2850" s="188"/>
      <c r="V2850" s="42"/>
      <c r="W2850" s="188"/>
      <c r="X2850" s="42"/>
      <c r="AD2850" s="10"/>
    </row>
    <row r="2851" spans="18:30">
      <c r="R2851" s="187"/>
      <c r="S2851" s="42"/>
      <c r="T2851" s="42"/>
      <c r="U2851" s="188"/>
      <c r="V2851" s="42"/>
      <c r="W2851" s="188"/>
      <c r="X2851" s="42"/>
      <c r="AD2851" s="10"/>
    </row>
    <row r="2852" spans="18:30">
      <c r="R2852" s="187"/>
      <c r="S2852" s="42"/>
      <c r="T2852" s="42"/>
      <c r="U2852" s="188"/>
      <c r="V2852" s="42"/>
      <c r="W2852" s="188"/>
      <c r="X2852" s="42"/>
      <c r="AD2852" s="10"/>
    </row>
    <row r="2853" spans="18:30">
      <c r="R2853" s="187"/>
      <c r="S2853" s="42"/>
      <c r="T2853" s="42"/>
      <c r="U2853" s="188"/>
      <c r="V2853" s="42"/>
      <c r="W2853" s="188"/>
      <c r="X2853" s="42"/>
      <c r="AD2853" s="10"/>
    </row>
    <row r="2854" spans="18:30">
      <c r="R2854" s="187"/>
      <c r="S2854" s="42"/>
      <c r="T2854" s="42"/>
      <c r="U2854" s="188"/>
      <c r="V2854" s="42"/>
      <c r="W2854" s="188"/>
      <c r="X2854" s="42"/>
      <c r="AD2854" s="10"/>
    </row>
    <row r="2855" spans="18:30">
      <c r="R2855" s="187"/>
      <c r="S2855" s="42"/>
      <c r="T2855" s="42"/>
      <c r="U2855" s="188"/>
      <c r="V2855" s="42"/>
      <c r="W2855" s="188"/>
      <c r="X2855" s="42"/>
      <c r="AD2855" s="10"/>
    </row>
    <row r="2856" spans="18:30">
      <c r="R2856" s="187"/>
      <c r="S2856" s="42"/>
      <c r="T2856" s="42"/>
      <c r="U2856" s="188"/>
      <c r="V2856" s="42"/>
      <c r="W2856" s="188"/>
      <c r="X2856" s="42"/>
      <c r="AD2856" s="10"/>
    </row>
    <row r="2857" spans="18:30">
      <c r="R2857" s="187"/>
      <c r="S2857" s="42"/>
      <c r="T2857" s="42"/>
      <c r="U2857" s="188"/>
      <c r="V2857" s="42"/>
      <c r="W2857" s="188"/>
      <c r="X2857" s="42"/>
      <c r="AD2857" s="10"/>
    </row>
    <row r="2858" spans="18:30">
      <c r="R2858" s="187"/>
      <c r="S2858" s="42"/>
      <c r="T2858" s="42"/>
      <c r="U2858" s="188"/>
      <c r="V2858" s="42"/>
      <c r="W2858" s="188"/>
      <c r="X2858" s="42"/>
      <c r="AD2858" s="10"/>
    </row>
    <row r="2859" spans="18:30">
      <c r="R2859" s="187"/>
      <c r="S2859" s="42"/>
      <c r="T2859" s="42"/>
      <c r="U2859" s="188"/>
      <c r="V2859" s="42"/>
      <c r="W2859" s="188"/>
      <c r="X2859" s="42"/>
      <c r="AD2859" s="10"/>
    </row>
    <row r="2860" spans="18:30">
      <c r="R2860" s="187"/>
      <c r="S2860" s="42"/>
      <c r="T2860" s="42"/>
      <c r="U2860" s="188"/>
      <c r="V2860" s="42"/>
      <c r="W2860" s="188"/>
      <c r="X2860" s="42"/>
      <c r="AD2860" s="10"/>
    </row>
    <row r="2861" spans="18:30">
      <c r="R2861" s="187"/>
      <c r="S2861" s="42"/>
      <c r="T2861" s="42"/>
      <c r="U2861" s="188"/>
      <c r="V2861" s="42"/>
      <c r="W2861" s="188"/>
      <c r="X2861" s="42"/>
      <c r="AD2861" s="10"/>
    </row>
    <row r="2862" spans="18:30">
      <c r="R2862" s="187"/>
      <c r="S2862" s="42"/>
      <c r="T2862" s="42"/>
      <c r="U2862" s="188"/>
      <c r="V2862" s="42"/>
      <c r="W2862" s="188"/>
      <c r="X2862" s="42"/>
      <c r="AD2862" s="10"/>
    </row>
    <row r="2863" spans="18:30">
      <c r="R2863" s="187"/>
      <c r="S2863" s="42"/>
      <c r="T2863" s="42"/>
      <c r="U2863" s="188"/>
      <c r="V2863" s="42"/>
      <c r="W2863" s="188"/>
      <c r="X2863" s="42"/>
      <c r="AD2863" s="10"/>
    </row>
    <row r="2864" spans="18:30">
      <c r="R2864" s="187"/>
      <c r="S2864" s="42"/>
      <c r="T2864" s="42"/>
      <c r="U2864" s="188"/>
      <c r="V2864" s="42"/>
      <c r="W2864" s="188"/>
      <c r="X2864" s="42"/>
      <c r="AD2864" s="10"/>
    </row>
    <row r="2865" spans="18:30">
      <c r="R2865" s="187"/>
      <c r="S2865" s="42"/>
      <c r="T2865" s="42"/>
      <c r="U2865" s="188"/>
      <c r="V2865" s="42"/>
      <c r="W2865" s="188"/>
      <c r="X2865" s="42"/>
      <c r="AD2865" s="10"/>
    </row>
    <row r="2866" spans="18:30">
      <c r="R2866" s="187"/>
      <c r="S2866" s="42"/>
      <c r="T2866" s="42"/>
      <c r="U2866" s="188"/>
      <c r="V2866" s="42"/>
      <c r="W2866" s="188"/>
      <c r="X2866" s="42"/>
      <c r="AD2866" s="10"/>
    </row>
    <row r="2867" spans="18:30">
      <c r="R2867" s="187"/>
      <c r="S2867" s="42"/>
      <c r="T2867" s="42"/>
      <c r="U2867" s="188"/>
      <c r="V2867" s="42"/>
      <c r="W2867" s="188"/>
      <c r="X2867" s="42"/>
      <c r="AD2867" s="10"/>
    </row>
    <row r="2868" spans="18:30">
      <c r="R2868" s="187"/>
      <c r="S2868" s="42"/>
      <c r="T2868" s="42"/>
      <c r="U2868" s="188"/>
      <c r="V2868" s="42"/>
      <c r="W2868" s="188"/>
      <c r="X2868" s="42"/>
      <c r="AD2868" s="10"/>
    </row>
    <row r="2869" spans="18:30">
      <c r="R2869" s="187"/>
      <c r="S2869" s="42"/>
      <c r="T2869" s="42"/>
      <c r="U2869" s="188"/>
      <c r="V2869" s="42"/>
      <c r="W2869" s="188"/>
      <c r="X2869" s="42"/>
      <c r="AD2869" s="10"/>
    </row>
    <row r="2870" spans="18:30">
      <c r="R2870" s="187"/>
      <c r="S2870" s="42"/>
      <c r="T2870" s="42"/>
      <c r="U2870" s="188"/>
      <c r="V2870" s="42"/>
      <c r="W2870" s="188"/>
      <c r="X2870" s="42"/>
      <c r="AD2870" s="10"/>
    </row>
    <row r="2871" spans="18:30">
      <c r="R2871" s="187"/>
      <c r="S2871" s="42"/>
      <c r="T2871" s="42"/>
      <c r="U2871" s="188"/>
      <c r="V2871" s="42"/>
      <c r="W2871" s="188"/>
      <c r="X2871" s="42"/>
      <c r="AD2871" s="10"/>
    </row>
    <row r="2872" spans="18:30">
      <c r="R2872" s="187"/>
      <c r="S2872" s="42"/>
      <c r="T2872" s="42"/>
      <c r="U2872" s="188"/>
      <c r="V2872" s="42"/>
      <c r="W2872" s="188"/>
      <c r="X2872" s="42"/>
      <c r="AD2872" s="10"/>
    </row>
    <row r="2873" spans="18:30">
      <c r="R2873" s="187"/>
      <c r="S2873" s="42"/>
      <c r="T2873" s="42"/>
      <c r="U2873" s="188"/>
      <c r="V2873" s="42"/>
      <c r="W2873" s="188"/>
      <c r="X2873" s="42"/>
      <c r="AD2873" s="10"/>
    </row>
    <row r="2874" spans="18:30">
      <c r="R2874" s="187"/>
      <c r="S2874" s="42"/>
      <c r="T2874" s="42"/>
      <c r="U2874" s="188"/>
      <c r="V2874" s="42"/>
      <c r="W2874" s="188"/>
      <c r="X2874" s="42"/>
      <c r="AD2874" s="10"/>
    </row>
    <row r="2875" spans="18:30">
      <c r="R2875" s="187"/>
      <c r="S2875" s="42"/>
      <c r="T2875" s="42"/>
      <c r="U2875" s="188"/>
      <c r="V2875" s="42"/>
      <c r="W2875" s="188"/>
      <c r="X2875" s="42"/>
      <c r="AD2875" s="10"/>
    </row>
    <row r="2876" spans="18:30">
      <c r="R2876" s="187"/>
      <c r="S2876" s="42"/>
      <c r="T2876" s="42"/>
      <c r="U2876" s="188"/>
      <c r="V2876" s="42"/>
      <c r="W2876" s="188"/>
      <c r="X2876" s="42"/>
      <c r="AD2876" s="10"/>
    </row>
    <row r="2877" spans="18:30">
      <c r="R2877" s="187"/>
      <c r="S2877" s="42"/>
      <c r="T2877" s="42"/>
      <c r="U2877" s="188"/>
      <c r="V2877" s="42"/>
      <c r="W2877" s="188"/>
      <c r="X2877" s="42"/>
      <c r="AD2877" s="10"/>
    </row>
    <row r="2878" spans="18:30">
      <c r="R2878" s="187"/>
      <c r="S2878" s="42"/>
      <c r="T2878" s="42"/>
      <c r="U2878" s="188"/>
      <c r="V2878" s="42"/>
      <c r="W2878" s="188"/>
      <c r="X2878" s="42"/>
      <c r="AD2878" s="10"/>
    </row>
    <row r="2879" spans="18:30">
      <c r="R2879" s="187"/>
      <c r="S2879" s="42"/>
      <c r="T2879" s="42"/>
      <c r="U2879" s="188"/>
      <c r="V2879" s="42"/>
      <c r="W2879" s="188"/>
      <c r="X2879" s="42"/>
      <c r="AD2879" s="10"/>
    </row>
    <row r="2880" spans="18:30">
      <c r="R2880" s="187"/>
      <c r="S2880" s="42"/>
      <c r="T2880" s="42"/>
      <c r="U2880" s="188"/>
      <c r="V2880" s="42"/>
      <c r="W2880" s="188"/>
      <c r="X2880" s="42"/>
      <c r="AD2880" s="10"/>
    </row>
    <row r="2881" spans="18:30">
      <c r="R2881" s="187"/>
      <c r="S2881" s="42"/>
      <c r="T2881" s="42"/>
      <c r="U2881" s="188"/>
      <c r="V2881" s="42"/>
      <c r="W2881" s="188"/>
      <c r="X2881" s="42"/>
      <c r="AD2881" s="10"/>
    </row>
    <row r="2882" spans="18:30">
      <c r="R2882" s="187"/>
      <c r="S2882" s="42"/>
      <c r="T2882" s="42"/>
      <c r="U2882" s="188"/>
      <c r="V2882" s="42"/>
      <c r="W2882" s="188"/>
      <c r="X2882" s="42"/>
      <c r="AD2882" s="10"/>
    </row>
    <row r="2883" spans="18:30">
      <c r="R2883" s="187"/>
      <c r="S2883" s="42"/>
      <c r="T2883" s="42"/>
      <c r="U2883" s="188"/>
      <c r="V2883" s="42"/>
      <c r="W2883" s="188"/>
      <c r="X2883" s="42"/>
      <c r="AD2883" s="10"/>
    </row>
    <row r="2884" spans="18:30">
      <c r="R2884" s="187"/>
      <c r="S2884" s="42"/>
      <c r="T2884" s="42"/>
      <c r="U2884" s="188"/>
      <c r="V2884" s="42"/>
      <c r="W2884" s="188"/>
      <c r="X2884" s="42"/>
      <c r="AD2884" s="10"/>
    </row>
    <row r="2885" spans="18:30">
      <c r="R2885" s="187"/>
      <c r="S2885" s="42"/>
      <c r="T2885" s="42"/>
      <c r="U2885" s="188"/>
      <c r="V2885" s="42"/>
      <c r="W2885" s="188"/>
      <c r="X2885" s="42"/>
      <c r="AD2885" s="10"/>
    </row>
    <row r="2886" spans="18:30">
      <c r="R2886" s="187"/>
      <c r="S2886" s="42"/>
      <c r="T2886" s="42"/>
      <c r="U2886" s="188"/>
      <c r="V2886" s="42"/>
      <c r="W2886" s="188"/>
      <c r="X2886" s="42"/>
      <c r="AD2886" s="10"/>
    </row>
    <row r="2887" spans="18:30">
      <c r="R2887" s="187"/>
      <c r="S2887" s="42"/>
      <c r="T2887" s="42"/>
      <c r="U2887" s="188"/>
      <c r="V2887" s="42"/>
      <c r="W2887" s="188"/>
      <c r="X2887" s="42"/>
      <c r="AD2887" s="10"/>
    </row>
    <row r="2888" spans="18:30">
      <c r="R2888" s="187"/>
      <c r="S2888" s="42"/>
      <c r="T2888" s="42"/>
      <c r="U2888" s="188"/>
      <c r="V2888" s="42"/>
      <c r="W2888" s="188"/>
      <c r="X2888" s="42"/>
      <c r="AD2888" s="10"/>
    </row>
    <row r="2889" spans="18:30">
      <c r="R2889" s="187"/>
      <c r="S2889" s="42"/>
      <c r="T2889" s="42"/>
      <c r="U2889" s="188"/>
      <c r="V2889" s="42"/>
      <c r="W2889" s="188"/>
      <c r="X2889" s="42"/>
      <c r="AD2889" s="10"/>
    </row>
    <row r="2890" spans="18:30">
      <c r="R2890" s="187"/>
      <c r="S2890" s="42"/>
      <c r="T2890" s="42"/>
      <c r="U2890" s="188"/>
      <c r="V2890" s="42"/>
      <c r="W2890" s="188"/>
      <c r="X2890" s="42"/>
      <c r="AD2890" s="10"/>
    </row>
    <row r="2891" spans="18:30">
      <c r="R2891" s="187"/>
      <c r="S2891" s="42"/>
      <c r="T2891" s="42"/>
      <c r="U2891" s="188"/>
      <c r="V2891" s="42"/>
      <c r="W2891" s="188"/>
      <c r="X2891" s="42"/>
      <c r="AD2891" s="10"/>
    </row>
    <row r="2892" spans="18:30">
      <c r="R2892" s="187"/>
      <c r="S2892" s="42"/>
      <c r="T2892" s="42"/>
      <c r="U2892" s="188"/>
      <c r="V2892" s="42"/>
      <c r="W2892" s="188"/>
      <c r="X2892" s="42"/>
      <c r="AD2892" s="10"/>
    </row>
    <row r="2893" spans="18:30">
      <c r="R2893" s="187"/>
      <c r="S2893" s="42"/>
      <c r="T2893" s="42"/>
      <c r="U2893" s="188"/>
      <c r="V2893" s="42"/>
      <c r="W2893" s="188"/>
      <c r="X2893" s="42"/>
      <c r="AD2893" s="10"/>
    </row>
    <row r="2894" spans="18:30">
      <c r="R2894" s="187"/>
      <c r="S2894" s="42"/>
      <c r="T2894" s="42"/>
      <c r="U2894" s="188"/>
      <c r="V2894" s="42"/>
      <c r="W2894" s="188"/>
      <c r="X2894" s="42"/>
      <c r="AD2894" s="10"/>
    </row>
    <row r="2895" spans="18:30">
      <c r="R2895" s="187"/>
      <c r="S2895" s="42"/>
      <c r="T2895" s="42"/>
      <c r="U2895" s="188"/>
      <c r="V2895" s="42"/>
      <c r="W2895" s="188"/>
      <c r="X2895" s="42"/>
      <c r="AD2895" s="10"/>
    </row>
    <row r="2896" spans="18:30">
      <c r="R2896" s="187"/>
      <c r="S2896" s="42"/>
      <c r="T2896" s="42"/>
      <c r="U2896" s="188"/>
      <c r="V2896" s="42"/>
      <c r="W2896" s="188"/>
      <c r="X2896" s="42"/>
      <c r="AD2896" s="10"/>
    </row>
    <row r="2897" spans="18:30">
      <c r="R2897" s="187"/>
      <c r="S2897" s="42"/>
      <c r="T2897" s="42"/>
      <c r="U2897" s="188"/>
      <c r="V2897" s="42"/>
      <c r="W2897" s="188"/>
      <c r="X2897" s="42"/>
      <c r="AD2897" s="10"/>
    </row>
    <row r="2898" spans="18:30">
      <c r="R2898" s="187"/>
      <c r="S2898" s="42"/>
      <c r="T2898" s="42"/>
      <c r="U2898" s="188"/>
      <c r="V2898" s="42"/>
      <c r="W2898" s="188"/>
      <c r="X2898" s="42"/>
      <c r="AD2898" s="10"/>
    </row>
    <row r="2899" spans="18:30">
      <c r="R2899" s="187"/>
      <c r="S2899" s="42"/>
      <c r="T2899" s="42"/>
      <c r="U2899" s="188"/>
      <c r="V2899" s="42"/>
      <c r="W2899" s="188"/>
      <c r="X2899" s="42"/>
      <c r="AD2899" s="10"/>
    </row>
    <row r="2900" spans="18:30">
      <c r="R2900" s="187"/>
      <c r="S2900" s="42"/>
      <c r="T2900" s="42"/>
      <c r="U2900" s="188"/>
      <c r="V2900" s="42"/>
      <c r="W2900" s="188"/>
      <c r="X2900" s="42"/>
      <c r="AD2900" s="10"/>
    </row>
    <row r="2901" spans="18:30">
      <c r="R2901" s="187"/>
      <c r="S2901" s="42"/>
      <c r="T2901" s="42"/>
      <c r="U2901" s="188"/>
      <c r="V2901" s="42"/>
      <c r="W2901" s="188"/>
      <c r="X2901" s="42"/>
      <c r="AD2901" s="10"/>
    </row>
    <row r="2902" spans="18:30">
      <c r="R2902" s="187"/>
      <c r="S2902" s="42"/>
      <c r="T2902" s="42"/>
      <c r="U2902" s="188"/>
      <c r="V2902" s="42"/>
      <c r="W2902" s="188"/>
      <c r="X2902" s="42"/>
      <c r="AD2902" s="10"/>
    </row>
    <row r="2903" spans="18:30">
      <c r="R2903" s="187"/>
      <c r="S2903" s="42"/>
      <c r="T2903" s="42"/>
      <c r="U2903" s="188"/>
      <c r="V2903" s="42"/>
      <c r="W2903" s="188"/>
      <c r="X2903" s="42"/>
      <c r="AD2903" s="10"/>
    </row>
    <row r="2904" spans="18:30">
      <c r="R2904" s="187"/>
      <c r="S2904" s="42"/>
      <c r="T2904" s="42"/>
      <c r="U2904" s="188"/>
      <c r="V2904" s="42"/>
      <c r="W2904" s="188"/>
      <c r="X2904" s="42"/>
      <c r="AD2904" s="10"/>
    </row>
    <row r="2905" spans="18:30">
      <c r="R2905" s="187"/>
      <c r="S2905" s="42"/>
      <c r="T2905" s="42"/>
      <c r="U2905" s="188"/>
      <c r="V2905" s="42"/>
      <c r="W2905" s="188"/>
      <c r="X2905" s="42"/>
      <c r="AD2905" s="10"/>
    </row>
    <row r="2906" spans="18:30">
      <c r="R2906" s="187"/>
      <c r="S2906" s="42"/>
      <c r="T2906" s="42"/>
      <c r="U2906" s="188"/>
      <c r="V2906" s="42"/>
      <c r="W2906" s="188"/>
      <c r="X2906" s="42"/>
      <c r="AD2906" s="10"/>
    </row>
    <row r="2907" spans="18:30">
      <c r="R2907" s="187"/>
      <c r="S2907" s="42"/>
      <c r="T2907" s="42"/>
      <c r="U2907" s="188"/>
      <c r="V2907" s="42"/>
      <c r="W2907" s="188"/>
      <c r="X2907" s="42"/>
      <c r="AD2907" s="10"/>
    </row>
    <row r="2908" spans="18:30">
      <c r="R2908" s="187"/>
      <c r="S2908" s="42"/>
      <c r="T2908" s="42"/>
      <c r="U2908" s="188"/>
      <c r="V2908" s="42"/>
      <c r="W2908" s="188"/>
      <c r="X2908" s="42"/>
      <c r="AD2908" s="10"/>
    </row>
    <row r="2909" spans="18:30">
      <c r="R2909" s="187"/>
      <c r="S2909" s="42"/>
      <c r="T2909" s="42"/>
      <c r="U2909" s="188"/>
      <c r="V2909" s="42"/>
      <c r="W2909" s="188"/>
      <c r="X2909" s="42"/>
      <c r="AD2909" s="10"/>
    </row>
    <row r="2910" spans="18:30">
      <c r="R2910" s="187"/>
      <c r="S2910" s="42"/>
      <c r="T2910" s="42"/>
      <c r="U2910" s="188"/>
      <c r="V2910" s="42"/>
      <c r="W2910" s="188"/>
      <c r="X2910" s="42"/>
      <c r="AD2910" s="10"/>
    </row>
    <row r="2911" spans="18:30">
      <c r="R2911" s="187"/>
      <c r="S2911" s="42"/>
      <c r="T2911" s="42"/>
      <c r="U2911" s="188"/>
      <c r="V2911" s="42"/>
      <c r="W2911" s="188"/>
      <c r="X2911" s="42"/>
      <c r="AD2911" s="10"/>
    </row>
    <row r="2912" spans="18:30">
      <c r="R2912" s="187"/>
      <c r="S2912" s="42"/>
      <c r="T2912" s="42"/>
      <c r="U2912" s="188"/>
      <c r="V2912" s="42"/>
      <c r="W2912" s="188"/>
      <c r="X2912" s="42"/>
      <c r="AD2912" s="10"/>
    </row>
    <row r="2913" spans="18:30">
      <c r="R2913" s="187"/>
      <c r="S2913" s="42"/>
      <c r="T2913" s="42"/>
      <c r="U2913" s="188"/>
      <c r="V2913" s="42"/>
      <c r="W2913" s="188"/>
      <c r="X2913" s="42"/>
      <c r="AD2913" s="10"/>
    </row>
    <row r="2914" spans="18:30">
      <c r="R2914" s="187"/>
      <c r="S2914" s="42"/>
      <c r="T2914" s="42"/>
      <c r="U2914" s="188"/>
      <c r="V2914" s="42"/>
      <c r="W2914" s="188"/>
      <c r="X2914" s="42"/>
      <c r="AD2914" s="10"/>
    </row>
    <row r="2915" spans="18:30">
      <c r="R2915" s="187"/>
      <c r="S2915" s="42"/>
      <c r="T2915" s="42"/>
      <c r="U2915" s="188"/>
      <c r="V2915" s="42"/>
      <c r="W2915" s="188"/>
      <c r="X2915" s="42"/>
      <c r="AD2915" s="10"/>
    </row>
    <row r="2916" spans="18:30">
      <c r="R2916" s="187"/>
      <c r="S2916" s="42"/>
      <c r="T2916" s="42"/>
      <c r="U2916" s="188"/>
      <c r="V2916" s="42"/>
      <c r="W2916" s="188"/>
      <c r="X2916" s="42"/>
      <c r="AD2916" s="10"/>
    </row>
    <row r="2917" spans="18:30">
      <c r="R2917" s="187"/>
      <c r="S2917" s="42"/>
      <c r="T2917" s="42"/>
      <c r="U2917" s="188"/>
      <c r="V2917" s="42"/>
      <c r="W2917" s="188"/>
      <c r="X2917" s="42"/>
      <c r="AD2917" s="10"/>
    </row>
    <row r="2918" spans="18:30">
      <c r="R2918" s="187"/>
      <c r="S2918" s="42"/>
      <c r="T2918" s="42"/>
      <c r="U2918" s="188"/>
      <c r="V2918" s="42"/>
      <c r="W2918" s="188"/>
      <c r="X2918" s="42"/>
      <c r="AD2918" s="10"/>
    </row>
    <row r="2919" spans="18:30">
      <c r="R2919" s="187"/>
      <c r="S2919" s="42"/>
      <c r="T2919" s="42"/>
      <c r="U2919" s="188"/>
      <c r="V2919" s="42"/>
      <c r="W2919" s="188"/>
      <c r="X2919" s="42"/>
      <c r="AD2919" s="10"/>
    </row>
    <row r="2920" spans="18:30">
      <c r="R2920" s="187"/>
      <c r="S2920" s="42"/>
      <c r="T2920" s="42"/>
      <c r="U2920" s="188"/>
      <c r="V2920" s="42"/>
      <c r="W2920" s="188"/>
      <c r="X2920" s="42"/>
      <c r="AD2920" s="10"/>
    </row>
    <row r="2921" spans="18:30">
      <c r="R2921" s="187"/>
      <c r="S2921" s="42"/>
      <c r="T2921" s="42"/>
      <c r="U2921" s="188"/>
      <c r="V2921" s="42"/>
      <c r="W2921" s="188"/>
      <c r="X2921" s="42"/>
      <c r="AD2921" s="10"/>
    </row>
    <row r="2922" spans="18:30">
      <c r="R2922" s="187"/>
      <c r="S2922" s="42"/>
      <c r="T2922" s="42"/>
      <c r="U2922" s="188"/>
      <c r="V2922" s="42"/>
      <c r="W2922" s="188"/>
      <c r="X2922" s="42"/>
      <c r="AD2922" s="10"/>
    </row>
    <row r="2923" spans="18:30">
      <c r="R2923" s="187"/>
      <c r="S2923" s="42"/>
      <c r="T2923" s="42"/>
      <c r="U2923" s="188"/>
      <c r="V2923" s="42"/>
      <c r="W2923" s="188"/>
      <c r="X2923" s="42"/>
      <c r="AD2923" s="10"/>
    </row>
    <row r="2924" spans="18:30">
      <c r="R2924" s="187"/>
      <c r="S2924" s="42"/>
      <c r="T2924" s="42"/>
      <c r="U2924" s="188"/>
      <c r="V2924" s="42"/>
      <c r="W2924" s="188"/>
      <c r="X2924" s="42"/>
      <c r="AD2924" s="10"/>
    </row>
    <row r="2925" spans="18:30">
      <c r="R2925" s="187"/>
      <c r="S2925" s="42"/>
      <c r="T2925" s="42"/>
      <c r="U2925" s="188"/>
      <c r="V2925" s="42"/>
      <c r="W2925" s="188"/>
      <c r="X2925" s="42"/>
      <c r="AD2925" s="10"/>
    </row>
    <row r="2926" spans="18:30">
      <c r="R2926" s="187"/>
      <c r="S2926" s="42"/>
      <c r="T2926" s="42"/>
      <c r="U2926" s="188"/>
      <c r="V2926" s="42"/>
      <c r="W2926" s="188"/>
      <c r="X2926" s="42"/>
      <c r="AD2926" s="10"/>
    </row>
    <row r="2927" spans="18:30">
      <c r="R2927" s="187"/>
      <c r="S2927" s="42"/>
      <c r="T2927" s="42"/>
      <c r="U2927" s="188"/>
      <c r="V2927" s="42"/>
      <c r="W2927" s="188"/>
      <c r="X2927" s="42"/>
      <c r="AD2927" s="10"/>
    </row>
    <row r="2928" spans="18:30">
      <c r="R2928" s="187"/>
      <c r="S2928" s="42"/>
      <c r="T2928" s="42"/>
      <c r="U2928" s="188"/>
      <c r="V2928" s="42"/>
      <c r="W2928" s="188"/>
      <c r="X2928" s="42"/>
      <c r="AD2928" s="10"/>
    </row>
    <row r="2929" spans="18:30">
      <c r="R2929" s="187"/>
      <c r="S2929" s="42"/>
      <c r="T2929" s="42"/>
      <c r="U2929" s="188"/>
      <c r="V2929" s="42"/>
      <c r="W2929" s="188"/>
      <c r="X2929" s="42"/>
      <c r="AD2929" s="10"/>
    </row>
    <row r="2930" spans="18:30">
      <c r="R2930" s="187"/>
      <c r="S2930" s="42"/>
      <c r="T2930" s="42"/>
      <c r="U2930" s="188"/>
      <c r="V2930" s="42"/>
      <c r="W2930" s="188"/>
      <c r="X2930" s="42"/>
      <c r="AD2930" s="10"/>
    </row>
    <row r="2931" spans="18:30">
      <c r="R2931" s="187"/>
      <c r="S2931" s="42"/>
      <c r="T2931" s="42"/>
      <c r="U2931" s="188"/>
      <c r="V2931" s="42"/>
      <c r="W2931" s="188"/>
      <c r="X2931" s="42"/>
      <c r="AD2931" s="10"/>
    </row>
    <row r="2932" spans="18:30">
      <c r="R2932" s="187"/>
      <c r="S2932" s="42"/>
      <c r="T2932" s="42"/>
      <c r="U2932" s="188"/>
      <c r="V2932" s="42"/>
      <c r="W2932" s="188"/>
      <c r="X2932" s="42"/>
      <c r="AD2932" s="10"/>
    </row>
    <row r="2933" spans="18:30">
      <c r="R2933" s="187"/>
      <c r="S2933" s="42"/>
      <c r="T2933" s="42"/>
      <c r="U2933" s="188"/>
      <c r="V2933" s="42"/>
      <c r="W2933" s="188"/>
      <c r="X2933" s="42"/>
      <c r="AD2933" s="10"/>
    </row>
    <row r="2934" spans="18:30">
      <c r="R2934" s="187"/>
      <c r="S2934" s="42"/>
      <c r="T2934" s="42"/>
      <c r="U2934" s="188"/>
      <c r="V2934" s="42"/>
      <c r="W2934" s="188"/>
      <c r="X2934" s="42"/>
      <c r="AD2934" s="10"/>
    </row>
    <row r="2935" spans="18:30">
      <c r="R2935" s="187"/>
      <c r="S2935" s="42"/>
      <c r="T2935" s="42"/>
      <c r="U2935" s="188"/>
      <c r="V2935" s="42"/>
      <c r="W2935" s="188"/>
      <c r="X2935" s="42"/>
      <c r="AD2935" s="10"/>
    </row>
    <row r="2936" spans="18:30">
      <c r="R2936" s="187"/>
      <c r="S2936" s="42"/>
      <c r="T2936" s="42"/>
      <c r="U2936" s="188"/>
      <c r="V2936" s="42"/>
      <c r="W2936" s="188"/>
      <c r="X2936" s="42"/>
      <c r="AD2936" s="10"/>
    </row>
    <row r="2937" spans="18:30">
      <c r="R2937" s="187"/>
      <c r="S2937" s="42"/>
      <c r="T2937" s="42"/>
      <c r="U2937" s="188"/>
      <c r="V2937" s="42"/>
      <c r="W2937" s="188"/>
      <c r="X2937" s="42"/>
      <c r="AD2937" s="10"/>
    </row>
    <row r="2938" spans="18:30">
      <c r="R2938" s="187"/>
      <c r="S2938" s="42"/>
      <c r="T2938" s="42"/>
      <c r="U2938" s="188"/>
      <c r="V2938" s="42"/>
      <c r="W2938" s="188"/>
      <c r="X2938" s="42"/>
      <c r="AD2938" s="10"/>
    </row>
    <row r="2939" spans="18:30">
      <c r="R2939" s="187"/>
      <c r="S2939" s="42"/>
      <c r="T2939" s="42"/>
      <c r="U2939" s="188"/>
      <c r="V2939" s="42"/>
      <c r="W2939" s="188"/>
      <c r="X2939" s="42"/>
      <c r="AD2939" s="10"/>
    </row>
    <row r="2940" spans="18:30">
      <c r="R2940" s="187"/>
      <c r="S2940" s="42"/>
      <c r="T2940" s="42"/>
      <c r="U2940" s="188"/>
      <c r="V2940" s="42"/>
      <c r="W2940" s="188"/>
      <c r="X2940" s="42"/>
      <c r="AD2940" s="10"/>
    </row>
    <row r="2941" spans="18:30">
      <c r="R2941" s="187"/>
      <c r="S2941" s="42"/>
      <c r="T2941" s="42"/>
      <c r="U2941" s="188"/>
      <c r="V2941" s="42"/>
      <c r="W2941" s="188"/>
      <c r="X2941" s="42"/>
      <c r="AD2941" s="10"/>
    </row>
    <row r="2942" spans="18:30">
      <c r="R2942" s="187"/>
      <c r="S2942" s="42"/>
      <c r="T2942" s="42"/>
      <c r="U2942" s="188"/>
      <c r="V2942" s="42"/>
      <c r="W2942" s="188"/>
      <c r="X2942" s="42"/>
      <c r="AD2942" s="10"/>
    </row>
    <row r="2943" spans="18:30">
      <c r="R2943" s="187"/>
      <c r="S2943" s="42"/>
      <c r="T2943" s="42"/>
      <c r="U2943" s="188"/>
      <c r="V2943" s="42"/>
      <c r="W2943" s="188"/>
      <c r="X2943" s="42"/>
      <c r="AD2943" s="10"/>
    </row>
    <row r="2944" spans="18:30">
      <c r="R2944" s="187"/>
      <c r="S2944" s="42"/>
      <c r="T2944" s="42"/>
      <c r="U2944" s="188"/>
      <c r="V2944" s="42"/>
      <c r="W2944" s="188"/>
      <c r="X2944" s="42"/>
      <c r="AD2944" s="10"/>
    </row>
    <row r="2945" spans="18:30">
      <c r="R2945" s="187"/>
      <c r="S2945" s="42"/>
      <c r="T2945" s="42"/>
      <c r="U2945" s="188"/>
      <c r="V2945" s="42"/>
      <c r="W2945" s="188"/>
      <c r="X2945" s="42"/>
      <c r="AD2945" s="10"/>
    </row>
    <row r="2946" spans="18:30">
      <c r="R2946" s="187"/>
      <c r="S2946" s="42"/>
      <c r="T2946" s="42"/>
      <c r="U2946" s="188"/>
      <c r="V2946" s="42"/>
      <c r="W2946" s="188"/>
      <c r="X2946" s="42"/>
      <c r="AD2946" s="10"/>
    </row>
    <row r="2947" spans="18:30">
      <c r="R2947" s="187"/>
      <c r="S2947" s="42"/>
      <c r="T2947" s="42"/>
      <c r="U2947" s="188"/>
      <c r="V2947" s="42"/>
      <c r="W2947" s="188"/>
      <c r="X2947" s="42"/>
      <c r="AD2947" s="10"/>
    </row>
    <row r="2948" spans="18:30">
      <c r="R2948" s="187"/>
      <c r="S2948" s="42"/>
      <c r="T2948" s="42"/>
      <c r="U2948" s="188"/>
      <c r="V2948" s="42"/>
      <c r="W2948" s="188"/>
      <c r="X2948" s="42"/>
      <c r="AD2948" s="10"/>
    </row>
    <row r="2949" spans="18:30">
      <c r="R2949" s="187"/>
      <c r="S2949" s="42"/>
      <c r="T2949" s="42"/>
      <c r="U2949" s="188"/>
      <c r="V2949" s="42"/>
      <c r="W2949" s="188"/>
      <c r="X2949" s="42"/>
      <c r="AD2949" s="10"/>
    </row>
    <row r="2950" spans="18:30">
      <c r="R2950" s="187"/>
      <c r="S2950" s="42"/>
      <c r="T2950" s="42"/>
      <c r="U2950" s="188"/>
      <c r="V2950" s="42"/>
      <c r="W2950" s="188"/>
      <c r="X2950" s="42"/>
      <c r="AD2950" s="10"/>
    </row>
    <row r="2951" spans="18:30">
      <c r="R2951" s="187"/>
      <c r="S2951" s="42"/>
      <c r="T2951" s="42"/>
      <c r="U2951" s="188"/>
      <c r="V2951" s="42"/>
      <c r="W2951" s="188"/>
      <c r="X2951" s="42"/>
      <c r="AD2951" s="10"/>
    </row>
    <row r="2952" spans="18:30">
      <c r="R2952" s="187"/>
      <c r="S2952" s="42"/>
      <c r="T2952" s="42"/>
      <c r="U2952" s="188"/>
      <c r="V2952" s="42"/>
      <c r="W2952" s="188"/>
      <c r="X2952" s="42"/>
      <c r="AD2952" s="10"/>
    </row>
    <row r="2953" spans="18:30">
      <c r="R2953" s="187"/>
      <c r="S2953" s="42"/>
      <c r="T2953" s="42"/>
      <c r="U2953" s="188"/>
      <c r="V2953" s="42"/>
      <c r="W2953" s="188"/>
      <c r="X2953" s="42"/>
      <c r="AD2953" s="10"/>
    </row>
    <row r="2954" spans="18:30">
      <c r="R2954" s="187"/>
      <c r="S2954" s="42"/>
      <c r="T2954" s="42"/>
      <c r="U2954" s="188"/>
      <c r="V2954" s="42"/>
      <c r="W2954" s="188"/>
      <c r="X2954" s="42"/>
      <c r="AD2954" s="10"/>
    </row>
    <row r="2955" spans="18:30">
      <c r="R2955" s="187"/>
      <c r="S2955" s="42"/>
      <c r="T2955" s="42"/>
      <c r="U2955" s="188"/>
      <c r="V2955" s="42"/>
      <c r="W2955" s="188"/>
      <c r="X2955" s="42"/>
      <c r="AD2955" s="10"/>
    </row>
    <row r="2956" spans="18:30">
      <c r="R2956" s="187"/>
      <c r="S2956" s="42"/>
      <c r="T2956" s="42"/>
      <c r="U2956" s="188"/>
      <c r="V2956" s="42"/>
      <c r="W2956" s="188"/>
      <c r="X2956" s="42"/>
      <c r="AD2956" s="10"/>
    </row>
    <row r="2957" spans="18:30">
      <c r="R2957" s="187"/>
      <c r="S2957" s="42"/>
      <c r="T2957" s="42"/>
      <c r="U2957" s="188"/>
      <c r="V2957" s="42"/>
      <c r="W2957" s="188"/>
      <c r="X2957" s="42"/>
      <c r="AD2957" s="10"/>
    </row>
    <row r="2958" spans="18:30">
      <c r="R2958" s="187"/>
      <c r="S2958" s="42"/>
      <c r="T2958" s="42"/>
      <c r="U2958" s="188"/>
      <c r="V2958" s="42"/>
      <c r="W2958" s="188"/>
      <c r="X2958" s="42"/>
      <c r="AD2958" s="10"/>
    </row>
    <row r="2959" spans="18:30">
      <c r="R2959" s="187"/>
      <c r="S2959" s="42"/>
      <c r="T2959" s="42"/>
      <c r="U2959" s="188"/>
      <c r="V2959" s="42"/>
      <c r="W2959" s="188"/>
      <c r="X2959" s="42"/>
      <c r="AD2959" s="10"/>
    </row>
    <row r="2960" spans="18:30">
      <c r="R2960" s="187"/>
      <c r="S2960" s="42"/>
      <c r="T2960" s="42"/>
      <c r="U2960" s="188"/>
      <c r="V2960" s="42"/>
      <c r="W2960" s="188"/>
      <c r="X2960" s="42"/>
      <c r="AD2960" s="10"/>
    </row>
    <row r="2961" spans="18:30">
      <c r="R2961" s="187"/>
      <c r="S2961" s="42"/>
      <c r="T2961" s="42"/>
      <c r="U2961" s="188"/>
      <c r="V2961" s="42"/>
      <c r="W2961" s="188"/>
      <c r="X2961" s="42"/>
      <c r="AD2961" s="10"/>
    </row>
    <row r="2962" spans="18:30">
      <c r="R2962" s="187"/>
      <c r="S2962" s="42"/>
      <c r="T2962" s="42"/>
      <c r="U2962" s="188"/>
      <c r="V2962" s="42"/>
      <c r="W2962" s="188"/>
      <c r="X2962" s="42"/>
      <c r="AD2962" s="10"/>
    </row>
    <row r="2963" spans="18:30">
      <c r="R2963" s="187"/>
      <c r="S2963" s="42"/>
      <c r="T2963" s="42"/>
      <c r="U2963" s="188"/>
      <c r="V2963" s="42"/>
      <c r="W2963" s="188"/>
      <c r="X2963" s="42"/>
      <c r="AD2963" s="10"/>
    </row>
    <row r="2964" spans="18:30">
      <c r="R2964" s="187"/>
      <c r="S2964" s="42"/>
      <c r="T2964" s="42"/>
      <c r="U2964" s="188"/>
      <c r="V2964" s="42"/>
      <c r="W2964" s="188"/>
      <c r="X2964" s="42"/>
      <c r="AD2964" s="10"/>
    </row>
    <row r="2965" spans="18:30">
      <c r="R2965" s="187"/>
      <c r="S2965" s="42"/>
      <c r="T2965" s="42"/>
      <c r="U2965" s="188"/>
      <c r="V2965" s="42"/>
      <c r="W2965" s="188"/>
      <c r="X2965" s="42"/>
      <c r="AD2965" s="10"/>
    </row>
    <row r="2966" spans="18:30">
      <c r="R2966" s="187"/>
      <c r="S2966" s="42"/>
      <c r="T2966" s="42"/>
      <c r="U2966" s="188"/>
      <c r="V2966" s="42"/>
      <c r="W2966" s="188"/>
      <c r="X2966" s="42"/>
      <c r="AD2966" s="10"/>
    </row>
    <row r="2967" spans="18:30">
      <c r="R2967" s="187"/>
      <c r="S2967" s="42"/>
      <c r="T2967" s="42"/>
      <c r="U2967" s="188"/>
      <c r="V2967" s="42"/>
      <c r="W2967" s="188"/>
      <c r="X2967" s="42"/>
      <c r="AD2967" s="10"/>
    </row>
    <row r="2968" spans="18:30">
      <c r="R2968" s="187"/>
      <c r="S2968" s="42"/>
      <c r="T2968" s="42"/>
      <c r="U2968" s="188"/>
      <c r="V2968" s="42"/>
      <c r="W2968" s="188"/>
      <c r="X2968" s="42"/>
      <c r="AD2968" s="10"/>
    </row>
    <row r="2969" spans="18:30">
      <c r="R2969" s="187"/>
      <c r="S2969" s="42"/>
      <c r="T2969" s="42"/>
      <c r="U2969" s="188"/>
      <c r="V2969" s="42"/>
      <c r="W2969" s="188"/>
      <c r="X2969" s="42"/>
      <c r="AD2969" s="10"/>
    </row>
    <row r="2970" spans="18:30">
      <c r="R2970" s="187"/>
      <c r="S2970" s="42"/>
      <c r="T2970" s="42"/>
      <c r="U2970" s="188"/>
      <c r="V2970" s="42"/>
      <c r="W2970" s="188"/>
      <c r="X2970" s="42"/>
      <c r="AD2970" s="10"/>
    </row>
    <row r="2971" spans="18:30">
      <c r="R2971" s="187"/>
      <c r="S2971" s="42"/>
      <c r="T2971" s="42"/>
      <c r="U2971" s="188"/>
      <c r="V2971" s="42"/>
      <c r="W2971" s="188"/>
      <c r="X2971" s="42"/>
      <c r="AD2971" s="10"/>
    </row>
    <row r="2972" spans="18:30">
      <c r="R2972" s="187"/>
      <c r="S2972" s="42"/>
      <c r="T2972" s="42"/>
      <c r="U2972" s="188"/>
      <c r="V2972" s="42"/>
      <c r="W2972" s="188"/>
      <c r="X2972" s="42"/>
      <c r="AD2972" s="10"/>
    </row>
    <row r="2973" spans="18:30">
      <c r="R2973" s="187"/>
      <c r="S2973" s="42"/>
      <c r="T2973" s="42"/>
      <c r="U2973" s="188"/>
      <c r="V2973" s="42"/>
      <c r="W2973" s="188"/>
      <c r="X2973" s="42"/>
      <c r="AD2973" s="10"/>
    </row>
    <row r="2974" spans="18:30">
      <c r="R2974" s="187"/>
      <c r="S2974" s="42"/>
      <c r="T2974" s="42"/>
      <c r="U2974" s="188"/>
      <c r="V2974" s="42"/>
      <c r="W2974" s="188"/>
      <c r="X2974" s="42"/>
      <c r="AD2974" s="10"/>
    </row>
    <row r="2975" spans="18:30">
      <c r="R2975" s="187"/>
      <c r="S2975" s="42"/>
      <c r="T2975" s="42"/>
      <c r="U2975" s="188"/>
      <c r="V2975" s="42"/>
      <c r="W2975" s="188"/>
      <c r="X2975" s="42"/>
      <c r="AD2975" s="10"/>
    </row>
    <row r="2976" spans="18:30">
      <c r="R2976" s="187"/>
      <c r="S2976" s="42"/>
      <c r="T2976" s="42"/>
      <c r="U2976" s="188"/>
      <c r="V2976" s="42"/>
      <c r="W2976" s="188"/>
      <c r="X2976" s="42"/>
      <c r="AD2976" s="10"/>
    </row>
    <row r="2977" spans="18:30">
      <c r="R2977" s="187"/>
      <c r="S2977" s="42"/>
      <c r="T2977" s="42"/>
      <c r="U2977" s="188"/>
      <c r="V2977" s="42"/>
      <c r="W2977" s="188"/>
      <c r="X2977" s="42"/>
      <c r="AD2977" s="10"/>
    </row>
    <row r="2978" spans="18:30">
      <c r="R2978" s="187"/>
      <c r="S2978" s="42"/>
      <c r="T2978" s="42"/>
      <c r="U2978" s="188"/>
      <c r="V2978" s="42"/>
      <c r="W2978" s="188"/>
      <c r="X2978" s="42"/>
      <c r="AD2978" s="10"/>
    </row>
    <row r="2979" spans="18:30">
      <c r="R2979" s="187"/>
      <c r="S2979" s="42"/>
      <c r="T2979" s="42"/>
      <c r="U2979" s="188"/>
      <c r="V2979" s="42"/>
      <c r="W2979" s="188"/>
      <c r="X2979" s="42"/>
      <c r="AD2979" s="10"/>
    </row>
    <row r="2980" spans="18:30">
      <c r="R2980" s="187"/>
      <c r="S2980" s="42"/>
      <c r="T2980" s="42"/>
      <c r="U2980" s="188"/>
      <c r="V2980" s="42"/>
      <c r="W2980" s="188"/>
      <c r="X2980" s="42"/>
      <c r="AD2980" s="10"/>
    </row>
    <row r="2981" spans="18:30">
      <c r="R2981" s="187"/>
      <c r="S2981" s="42"/>
      <c r="T2981" s="42"/>
      <c r="U2981" s="188"/>
      <c r="V2981" s="42"/>
      <c r="W2981" s="188"/>
      <c r="X2981" s="42"/>
      <c r="AD2981" s="10"/>
    </row>
    <row r="2982" spans="18:30">
      <c r="R2982" s="187"/>
      <c r="S2982" s="42"/>
      <c r="T2982" s="42"/>
      <c r="U2982" s="188"/>
      <c r="V2982" s="42"/>
      <c r="W2982" s="188"/>
      <c r="X2982" s="42"/>
      <c r="AD2982" s="10"/>
    </row>
    <row r="2983" spans="18:30">
      <c r="R2983" s="187"/>
      <c r="S2983" s="42"/>
      <c r="T2983" s="42"/>
      <c r="U2983" s="188"/>
      <c r="V2983" s="42"/>
      <c r="W2983" s="188"/>
      <c r="X2983" s="42"/>
      <c r="AD2983" s="10"/>
    </row>
    <row r="2984" spans="18:30">
      <c r="R2984" s="187"/>
      <c r="S2984" s="42"/>
      <c r="T2984" s="42"/>
      <c r="U2984" s="188"/>
      <c r="V2984" s="42"/>
      <c r="W2984" s="188"/>
      <c r="X2984" s="42"/>
      <c r="AD2984" s="10"/>
    </row>
    <row r="2985" spans="18:30">
      <c r="R2985" s="187"/>
      <c r="S2985" s="42"/>
      <c r="T2985" s="42"/>
      <c r="U2985" s="188"/>
      <c r="V2985" s="42"/>
      <c r="W2985" s="188"/>
      <c r="X2985" s="42"/>
      <c r="AD2985" s="10"/>
    </row>
    <row r="2986" spans="18:30">
      <c r="R2986" s="187"/>
      <c r="S2986" s="42"/>
      <c r="T2986" s="42"/>
      <c r="U2986" s="188"/>
      <c r="V2986" s="42"/>
      <c r="W2986" s="188"/>
      <c r="X2986" s="42"/>
      <c r="AD2986" s="10"/>
    </row>
    <row r="2987" spans="18:30">
      <c r="R2987" s="187"/>
      <c r="S2987" s="42"/>
      <c r="T2987" s="42"/>
      <c r="U2987" s="188"/>
      <c r="V2987" s="42"/>
      <c r="W2987" s="188"/>
      <c r="X2987" s="42"/>
      <c r="AD2987" s="10"/>
    </row>
    <row r="2988" spans="18:30">
      <c r="R2988" s="187"/>
      <c r="S2988" s="42"/>
      <c r="T2988" s="42"/>
      <c r="U2988" s="188"/>
      <c r="V2988" s="42"/>
      <c r="W2988" s="188"/>
      <c r="X2988" s="42"/>
      <c r="AD2988" s="10"/>
    </row>
    <row r="2989" spans="18:30">
      <c r="R2989" s="187"/>
      <c r="S2989" s="42"/>
      <c r="T2989" s="42"/>
      <c r="U2989" s="188"/>
      <c r="V2989" s="42"/>
      <c r="W2989" s="188"/>
      <c r="X2989" s="42"/>
      <c r="AD2989" s="10"/>
    </row>
    <row r="2990" spans="18:30">
      <c r="R2990" s="187"/>
      <c r="S2990" s="42"/>
      <c r="T2990" s="42"/>
      <c r="U2990" s="188"/>
      <c r="V2990" s="42"/>
      <c r="W2990" s="188"/>
      <c r="X2990" s="42"/>
      <c r="AD2990" s="10"/>
    </row>
    <row r="2991" spans="18:30">
      <c r="R2991" s="187"/>
      <c r="S2991" s="42"/>
      <c r="T2991" s="42"/>
      <c r="U2991" s="188"/>
      <c r="V2991" s="42"/>
      <c r="W2991" s="188"/>
      <c r="X2991" s="42"/>
      <c r="AD2991" s="10"/>
    </row>
    <row r="2992" spans="18:30">
      <c r="R2992" s="187"/>
      <c r="S2992" s="42"/>
      <c r="T2992" s="42"/>
      <c r="U2992" s="188"/>
      <c r="V2992" s="42"/>
      <c r="W2992" s="188"/>
      <c r="X2992" s="42"/>
      <c r="AD2992" s="10"/>
    </row>
    <row r="2993" spans="18:30">
      <c r="R2993" s="187"/>
      <c r="S2993" s="42"/>
      <c r="T2993" s="42"/>
      <c r="U2993" s="188"/>
      <c r="V2993" s="42"/>
      <c r="W2993" s="188"/>
      <c r="X2993" s="42"/>
      <c r="AD2993" s="10"/>
    </row>
    <row r="2994" spans="18:30">
      <c r="R2994" s="187"/>
      <c r="S2994" s="42"/>
      <c r="T2994" s="42"/>
      <c r="U2994" s="188"/>
      <c r="V2994" s="42"/>
      <c r="W2994" s="188"/>
      <c r="X2994" s="42"/>
      <c r="AD2994" s="10"/>
    </row>
    <row r="2995" spans="18:30">
      <c r="R2995" s="187"/>
      <c r="S2995" s="42"/>
      <c r="T2995" s="42"/>
      <c r="U2995" s="188"/>
      <c r="V2995" s="42"/>
      <c r="W2995" s="188"/>
      <c r="X2995" s="42"/>
      <c r="AD2995" s="10"/>
    </row>
    <row r="2996" spans="18:30">
      <c r="R2996" s="187"/>
      <c r="S2996" s="42"/>
      <c r="T2996" s="42"/>
      <c r="U2996" s="188"/>
      <c r="V2996" s="42"/>
      <c r="W2996" s="188"/>
      <c r="X2996" s="42"/>
      <c r="AD2996" s="10"/>
    </row>
    <row r="2997" spans="18:30">
      <c r="R2997" s="187"/>
      <c r="S2997" s="42"/>
      <c r="T2997" s="42"/>
      <c r="U2997" s="188"/>
      <c r="V2997" s="42"/>
      <c r="W2997" s="188"/>
      <c r="X2997" s="42"/>
      <c r="AD2997" s="10"/>
    </row>
    <row r="2998" spans="18:30">
      <c r="R2998" s="187"/>
      <c r="S2998" s="42"/>
      <c r="T2998" s="42"/>
      <c r="U2998" s="188"/>
      <c r="V2998" s="42"/>
      <c r="W2998" s="188"/>
      <c r="X2998" s="42"/>
      <c r="AD2998" s="10"/>
    </row>
    <row r="2999" spans="18:30">
      <c r="R2999" s="187"/>
      <c r="S2999" s="42"/>
      <c r="T2999" s="42"/>
      <c r="U2999" s="188"/>
      <c r="V2999" s="42"/>
      <c r="W2999" s="188"/>
      <c r="X2999" s="42"/>
      <c r="AD2999" s="10"/>
    </row>
    <row r="3000" spans="18:30">
      <c r="R3000" s="187"/>
      <c r="S3000" s="42"/>
      <c r="T3000" s="42"/>
      <c r="U3000" s="188"/>
      <c r="V3000" s="42"/>
      <c r="W3000" s="188"/>
      <c r="X3000" s="42"/>
      <c r="AD3000" s="10"/>
    </row>
    <row r="3001" spans="18:30">
      <c r="R3001" s="187"/>
      <c r="S3001" s="42"/>
      <c r="T3001" s="42"/>
      <c r="U3001" s="188"/>
      <c r="V3001" s="42"/>
      <c r="W3001" s="188"/>
      <c r="X3001" s="42"/>
      <c r="AD3001" s="10"/>
    </row>
    <row r="3002" spans="18:30">
      <c r="R3002" s="187"/>
      <c r="S3002" s="42"/>
      <c r="T3002" s="42"/>
      <c r="U3002" s="188"/>
      <c r="V3002" s="42"/>
      <c r="W3002" s="188"/>
      <c r="X3002" s="42"/>
      <c r="AD3002" s="10"/>
    </row>
    <row r="3003" spans="18:30">
      <c r="R3003" s="187"/>
      <c r="S3003" s="42"/>
      <c r="T3003" s="42"/>
      <c r="U3003" s="188"/>
      <c r="V3003" s="42"/>
      <c r="W3003" s="188"/>
      <c r="X3003" s="42"/>
      <c r="AD3003" s="10"/>
    </row>
    <row r="3004" spans="18:30">
      <c r="R3004" s="187"/>
      <c r="S3004" s="42"/>
      <c r="T3004" s="42"/>
      <c r="U3004" s="188"/>
      <c r="V3004" s="42"/>
      <c r="W3004" s="188"/>
      <c r="X3004" s="42"/>
      <c r="AD3004" s="10"/>
    </row>
    <row r="3005" spans="18:30">
      <c r="R3005" s="187"/>
      <c r="S3005" s="42"/>
      <c r="T3005" s="42"/>
      <c r="U3005" s="188"/>
      <c r="V3005" s="42"/>
      <c r="W3005" s="188"/>
      <c r="X3005" s="42"/>
      <c r="AD3005" s="10"/>
    </row>
    <row r="3006" spans="18:30">
      <c r="R3006" s="187"/>
      <c r="S3006" s="42"/>
      <c r="T3006" s="42"/>
      <c r="U3006" s="188"/>
      <c r="V3006" s="42"/>
      <c r="W3006" s="188"/>
      <c r="X3006" s="42"/>
      <c r="AD3006" s="10"/>
    </row>
    <row r="3007" spans="18:30">
      <c r="R3007" s="187"/>
      <c r="S3007" s="42"/>
      <c r="T3007" s="42"/>
      <c r="U3007" s="188"/>
      <c r="V3007" s="42"/>
      <c r="W3007" s="188"/>
      <c r="X3007" s="42"/>
      <c r="AD3007" s="10"/>
    </row>
    <row r="3008" spans="18:30">
      <c r="R3008" s="187"/>
      <c r="S3008" s="42"/>
      <c r="T3008" s="42"/>
      <c r="U3008" s="188"/>
      <c r="V3008" s="42"/>
      <c r="W3008" s="188"/>
      <c r="X3008" s="42"/>
      <c r="AD3008" s="10"/>
    </row>
    <row r="3009" spans="18:30">
      <c r="R3009" s="187"/>
      <c r="S3009" s="42"/>
      <c r="T3009" s="42"/>
      <c r="U3009" s="188"/>
      <c r="V3009" s="42"/>
      <c r="W3009" s="188"/>
      <c r="X3009" s="42"/>
      <c r="AD3009" s="10"/>
    </row>
    <row r="3010" spans="18:30">
      <c r="R3010" s="187"/>
      <c r="S3010" s="42"/>
      <c r="T3010" s="42"/>
      <c r="U3010" s="188"/>
      <c r="V3010" s="42"/>
      <c r="W3010" s="188"/>
      <c r="X3010" s="42"/>
      <c r="AD3010" s="10"/>
    </row>
    <row r="3011" spans="18:30">
      <c r="R3011" s="187"/>
      <c r="S3011" s="42"/>
      <c r="T3011" s="42"/>
      <c r="U3011" s="188"/>
      <c r="V3011" s="42"/>
      <c r="W3011" s="188"/>
      <c r="X3011" s="42"/>
      <c r="AD3011" s="10"/>
    </row>
    <row r="3012" spans="18:30">
      <c r="R3012" s="187"/>
      <c r="S3012" s="42"/>
      <c r="T3012" s="42"/>
      <c r="U3012" s="188"/>
      <c r="V3012" s="42"/>
      <c r="W3012" s="188"/>
      <c r="X3012" s="42"/>
      <c r="AD3012" s="10"/>
    </row>
    <row r="3013" spans="18:30">
      <c r="R3013" s="187"/>
      <c r="S3013" s="42"/>
      <c r="T3013" s="42"/>
      <c r="U3013" s="188"/>
      <c r="V3013" s="42"/>
      <c r="W3013" s="188"/>
      <c r="X3013" s="42"/>
      <c r="AD3013" s="10"/>
    </row>
    <row r="3014" spans="18:30">
      <c r="R3014" s="187"/>
      <c r="S3014" s="42"/>
      <c r="T3014" s="42"/>
      <c r="U3014" s="188"/>
      <c r="V3014" s="42"/>
      <c r="W3014" s="188"/>
      <c r="X3014" s="42"/>
      <c r="AD3014" s="10"/>
    </row>
    <row r="3015" spans="18:30">
      <c r="R3015" s="187"/>
      <c r="S3015" s="42"/>
      <c r="T3015" s="42"/>
      <c r="U3015" s="188"/>
      <c r="V3015" s="42"/>
      <c r="W3015" s="188"/>
      <c r="X3015" s="42"/>
      <c r="AD3015" s="10"/>
    </row>
    <row r="3016" spans="18:30">
      <c r="R3016" s="187"/>
      <c r="S3016" s="42"/>
      <c r="T3016" s="42"/>
      <c r="U3016" s="188"/>
      <c r="V3016" s="42"/>
      <c r="W3016" s="188"/>
      <c r="X3016" s="42"/>
      <c r="AD3016" s="10"/>
    </row>
    <row r="3017" spans="18:30">
      <c r="R3017" s="187"/>
      <c r="S3017" s="42"/>
      <c r="T3017" s="42"/>
      <c r="U3017" s="188"/>
      <c r="V3017" s="42"/>
      <c r="W3017" s="188"/>
      <c r="X3017" s="42"/>
      <c r="AD3017" s="10"/>
    </row>
    <row r="3018" spans="18:30">
      <c r="R3018" s="187"/>
      <c r="S3018" s="42"/>
      <c r="T3018" s="42"/>
      <c r="U3018" s="188"/>
      <c r="V3018" s="42"/>
      <c r="W3018" s="188"/>
      <c r="X3018" s="42"/>
      <c r="AD3018" s="10"/>
    </row>
    <row r="3019" spans="18:30">
      <c r="R3019" s="187"/>
      <c r="S3019" s="42"/>
      <c r="T3019" s="42"/>
      <c r="U3019" s="188"/>
      <c r="V3019" s="42"/>
      <c r="W3019" s="188"/>
      <c r="X3019" s="42"/>
      <c r="AD3019" s="10"/>
    </row>
    <row r="3020" spans="18:30">
      <c r="R3020" s="187"/>
      <c r="S3020" s="42"/>
      <c r="T3020" s="42"/>
      <c r="U3020" s="188"/>
      <c r="V3020" s="42"/>
      <c r="W3020" s="188"/>
      <c r="X3020" s="42"/>
      <c r="AD3020" s="10"/>
    </row>
    <row r="3021" spans="18:30">
      <c r="R3021" s="187"/>
      <c r="S3021" s="42"/>
      <c r="T3021" s="42"/>
      <c r="U3021" s="188"/>
      <c r="V3021" s="42"/>
      <c r="W3021" s="188"/>
      <c r="X3021" s="42"/>
      <c r="AD3021" s="10"/>
    </row>
    <row r="3022" spans="18:30">
      <c r="R3022" s="187"/>
      <c r="S3022" s="42"/>
      <c r="T3022" s="42"/>
      <c r="U3022" s="188"/>
      <c r="V3022" s="42"/>
      <c r="W3022" s="188"/>
      <c r="X3022" s="42"/>
      <c r="AD3022" s="10"/>
    </row>
    <row r="3023" spans="18:30">
      <c r="R3023" s="187"/>
      <c r="S3023" s="42"/>
      <c r="T3023" s="42"/>
      <c r="U3023" s="188"/>
      <c r="V3023" s="42"/>
      <c r="W3023" s="188"/>
      <c r="X3023" s="42"/>
      <c r="AD3023" s="10"/>
    </row>
    <row r="3024" spans="18:30">
      <c r="R3024" s="187"/>
      <c r="S3024" s="42"/>
      <c r="T3024" s="42"/>
      <c r="U3024" s="188"/>
      <c r="V3024" s="42"/>
      <c r="W3024" s="188"/>
      <c r="X3024" s="42"/>
      <c r="AD3024" s="10"/>
    </row>
    <row r="3025" spans="18:30">
      <c r="R3025" s="187"/>
      <c r="S3025" s="42"/>
      <c r="T3025" s="42"/>
      <c r="U3025" s="188"/>
      <c r="V3025" s="42"/>
      <c r="W3025" s="188"/>
      <c r="X3025" s="42"/>
      <c r="AD3025" s="10"/>
    </row>
    <row r="3026" spans="18:30">
      <c r="R3026" s="187"/>
      <c r="S3026" s="42"/>
      <c r="T3026" s="42"/>
      <c r="U3026" s="188"/>
      <c r="V3026" s="42"/>
      <c r="W3026" s="188"/>
      <c r="X3026" s="42"/>
      <c r="AD3026" s="10"/>
    </row>
    <row r="3027" spans="18:30">
      <c r="R3027" s="187"/>
      <c r="S3027" s="42"/>
      <c r="T3027" s="42"/>
      <c r="U3027" s="188"/>
      <c r="V3027" s="42"/>
      <c r="W3027" s="188"/>
      <c r="X3027" s="42"/>
      <c r="AD3027" s="10"/>
    </row>
    <row r="3028" spans="18:30">
      <c r="R3028" s="187"/>
      <c r="S3028" s="42"/>
      <c r="T3028" s="42"/>
      <c r="U3028" s="188"/>
      <c r="V3028" s="42"/>
      <c r="W3028" s="188"/>
      <c r="X3028" s="42"/>
      <c r="AD3028" s="10"/>
    </row>
    <row r="3029" spans="18:30">
      <c r="R3029" s="187"/>
      <c r="S3029" s="42"/>
      <c r="T3029" s="42"/>
      <c r="U3029" s="188"/>
      <c r="V3029" s="42"/>
      <c r="W3029" s="188"/>
      <c r="X3029" s="42"/>
      <c r="AD3029" s="10"/>
    </row>
    <row r="3030" spans="18:30">
      <c r="R3030" s="187"/>
      <c r="S3030" s="42"/>
      <c r="T3030" s="42"/>
      <c r="U3030" s="188"/>
      <c r="V3030" s="42"/>
      <c r="W3030" s="188"/>
      <c r="X3030" s="42"/>
      <c r="AD3030" s="10"/>
    </row>
    <row r="3031" spans="18:30">
      <c r="R3031" s="187"/>
      <c r="S3031" s="42"/>
      <c r="T3031" s="42"/>
      <c r="U3031" s="188"/>
      <c r="V3031" s="42"/>
      <c r="W3031" s="188"/>
      <c r="X3031" s="42"/>
      <c r="AD3031" s="10"/>
    </row>
    <row r="3032" spans="18:30">
      <c r="R3032" s="187"/>
      <c r="S3032" s="42"/>
      <c r="T3032" s="42"/>
      <c r="U3032" s="188"/>
      <c r="V3032" s="42"/>
      <c r="W3032" s="188"/>
      <c r="X3032" s="42"/>
      <c r="AD3032" s="10"/>
    </row>
    <row r="3033" spans="18:30">
      <c r="R3033" s="187"/>
      <c r="S3033" s="42"/>
      <c r="T3033" s="42"/>
      <c r="U3033" s="188"/>
      <c r="V3033" s="42"/>
      <c r="W3033" s="188"/>
      <c r="X3033" s="42"/>
      <c r="AD3033" s="10"/>
    </row>
    <row r="3034" spans="18:30">
      <c r="R3034" s="187"/>
      <c r="S3034" s="42"/>
      <c r="T3034" s="42"/>
      <c r="U3034" s="188"/>
      <c r="V3034" s="42"/>
      <c r="W3034" s="188"/>
      <c r="X3034" s="42"/>
      <c r="AD3034" s="10"/>
    </row>
    <row r="3035" spans="18:30">
      <c r="R3035" s="187"/>
      <c r="S3035" s="42"/>
      <c r="T3035" s="42"/>
      <c r="U3035" s="188"/>
      <c r="V3035" s="42"/>
      <c r="W3035" s="188"/>
      <c r="X3035" s="42"/>
      <c r="AD3035" s="10"/>
    </row>
    <row r="3036" spans="18:30">
      <c r="R3036" s="187"/>
      <c r="S3036" s="42"/>
      <c r="T3036" s="42"/>
      <c r="U3036" s="188"/>
      <c r="V3036" s="42"/>
      <c r="W3036" s="188"/>
      <c r="X3036" s="42"/>
      <c r="AD3036" s="10"/>
    </row>
    <row r="3037" spans="18:30">
      <c r="R3037" s="187"/>
      <c r="S3037" s="42"/>
      <c r="T3037" s="42"/>
      <c r="U3037" s="188"/>
      <c r="V3037" s="42"/>
      <c r="W3037" s="188"/>
      <c r="X3037" s="42"/>
      <c r="AD3037" s="10"/>
    </row>
    <row r="3038" spans="18:30">
      <c r="R3038" s="187"/>
      <c r="S3038" s="42"/>
      <c r="T3038" s="42"/>
      <c r="U3038" s="188"/>
      <c r="V3038" s="42"/>
      <c r="W3038" s="188"/>
      <c r="X3038" s="42"/>
      <c r="AD3038" s="10"/>
    </row>
    <row r="3039" spans="18:30">
      <c r="R3039" s="187"/>
      <c r="S3039" s="42"/>
      <c r="T3039" s="42"/>
      <c r="U3039" s="188"/>
      <c r="V3039" s="42"/>
      <c r="W3039" s="188"/>
      <c r="X3039" s="42"/>
      <c r="AD3039" s="10"/>
    </row>
    <row r="3040" spans="18:30">
      <c r="R3040" s="187"/>
      <c r="S3040" s="42"/>
      <c r="T3040" s="42"/>
      <c r="U3040" s="188"/>
      <c r="V3040" s="42"/>
      <c r="W3040" s="188"/>
      <c r="X3040" s="42"/>
      <c r="AD3040" s="10"/>
    </row>
    <row r="3041" spans="18:30">
      <c r="R3041" s="187"/>
      <c r="S3041" s="42"/>
      <c r="T3041" s="42"/>
      <c r="U3041" s="188"/>
      <c r="V3041" s="42"/>
      <c r="W3041" s="188"/>
      <c r="X3041" s="42"/>
      <c r="AD3041" s="10"/>
    </row>
    <row r="3042" spans="18:30">
      <c r="R3042" s="187"/>
      <c r="S3042" s="42"/>
      <c r="T3042" s="42"/>
      <c r="U3042" s="188"/>
      <c r="V3042" s="42"/>
      <c r="W3042" s="188"/>
      <c r="X3042" s="42"/>
      <c r="AD3042" s="10"/>
    </row>
    <row r="3043" spans="18:30">
      <c r="R3043" s="187"/>
      <c r="S3043" s="42"/>
      <c r="T3043" s="42"/>
      <c r="U3043" s="188"/>
      <c r="V3043" s="42"/>
      <c r="W3043" s="188"/>
      <c r="X3043" s="42"/>
      <c r="AD3043" s="10"/>
    </row>
    <row r="3044" spans="18:30">
      <c r="R3044" s="187"/>
      <c r="S3044" s="42"/>
      <c r="T3044" s="42"/>
      <c r="U3044" s="188"/>
      <c r="V3044" s="42"/>
      <c r="W3044" s="188"/>
      <c r="X3044" s="42"/>
      <c r="AD3044" s="10"/>
    </row>
    <row r="3045" spans="18:30">
      <c r="R3045" s="187"/>
      <c r="S3045" s="42"/>
      <c r="T3045" s="42"/>
      <c r="U3045" s="188"/>
      <c r="V3045" s="42"/>
      <c r="W3045" s="188"/>
      <c r="X3045" s="42"/>
      <c r="AD3045" s="10"/>
    </row>
    <row r="3046" spans="18:30">
      <c r="R3046" s="187"/>
      <c r="S3046" s="42"/>
      <c r="T3046" s="42"/>
      <c r="U3046" s="188"/>
      <c r="V3046" s="42"/>
      <c r="W3046" s="188"/>
      <c r="X3046" s="42"/>
      <c r="AD3046" s="10"/>
    </row>
    <row r="3047" spans="18:30">
      <c r="R3047" s="187"/>
      <c r="S3047" s="42"/>
      <c r="T3047" s="42"/>
      <c r="U3047" s="188"/>
      <c r="V3047" s="42"/>
      <c r="W3047" s="188"/>
      <c r="X3047" s="42"/>
      <c r="AD3047" s="10"/>
    </row>
    <row r="3048" spans="18:30">
      <c r="R3048" s="187"/>
      <c r="S3048" s="42"/>
      <c r="T3048" s="42"/>
      <c r="U3048" s="188"/>
      <c r="V3048" s="42"/>
      <c r="W3048" s="188"/>
      <c r="X3048" s="42"/>
      <c r="AD3048" s="10"/>
    </row>
    <row r="3049" spans="18:30">
      <c r="R3049" s="187"/>
      <c r="S3049" s="42"/>
      <c r="T3049" s="42"/>
      <c r="U3049" s="188"/>
      <c r="V3049" s="42"/>
      <c r="W3049" s="188"/>
      <c r="X3049" s="42"/>
      <c r="AD3049" s="10"/>
    </row>
    <row r="3050" spans="18:30">
      <c r="R3050" s="187"/>
      <c r="S3050" s="42"/>
      <c r="T3050" s="42"/>
      <c r="U3050" s="188"/>
      <c r="V3050" s="42"/>
      <c r="W3050" s="188"/>
      <c r="X3050" s="42"/>
      <c r="AD3050" s="10"/>
    </row>
    <row r="3051" spans="18:30">
      <c r="R3051" s="187"/>
      <c r="S3051" s="42"/>
      <c r="T3051" s="42"/>
      <c r="U3051" s="188"/>
      <c r="V3051" s="42"/>
      <c r="W3051" s="188"/>
      <c r="X3051" s="42"/>
      <c r="AD3051" s="10"/>
    </row>
    <row r="3052" spans="18:30">
      <c r="R3052" s="187"/>
      <c r="S3052" s="42"/>
      <c r="T3052" s="42"/>
      <c r="U3052" s="188"/>
      <c r="V3052" s="42"/>
      <c r="W3052" s="188"/>
      <c r="X3052" s="42"/>
      <c r="AD3052" s="10"/>
    </row>
    <row r="3053" spans="18:30">
      <c r="R3053" s="187"/>
      <c r="S3053" s="42"/>
      <c r="T3053" s="42"/>
      <c r="U3053" s="188"/>
      <c r="V3053" s="42"/>
      <c r="W3053" s="188"/>
      <c r="X3053" s="42"/>
      <c r="AD3053" s="10"/>
    </row>
    <row r="3054" spans="18:30">
      <c r="R3054" s="187"/>
      <c r="S3054" s="42"/>
      <c r="T3054" s="42"/>
      <c r="U3054" s="188"/>
      <c r="V3054" s="42"/>
      <c r="W3054" s="188"/>
      <c r="X3054" s="42"/>
      <c r="AD3054" s="10"/>
    </row>
    <row r="3055" spans="18:30">
      <c r="R3055" s="187"/>
      <c r="S3055" s="42"/>
      <c r="T3055" s="42"/>
      <c r="U3055" s="188"/>
      <c r="V3055" s="42"/>
      <c r="W3055" s="188"/>
      <c r="X3055" s="42"/>
      <c r="AD3055" s="10"/>
    </row>
    <row r="3056" spans="18:30">
      <c r="R3056" s="187"/>
      <c r="S3056" s="42"/>
      <c r="T3056" s="42"/>
      <c r="U3056" s="188"/>
      <c r="V3056" s="42"/>
      <c r="W3056" s="188"/>
      <c r="X3056" s="42"/>
      <c r="AD3056" s="10"/>
    </row>
    <row r="3057" spans="18:30">
      <c r="R3057" s="187"/>
      <c r="S3057" s="42"/>
      <c r="T3057" s="42"/>
      <c r="U3057" s="188"/>
      <c r="V3057" s="42"/>
      <c r="W3057" s="188"/>
      <c r="X3057" s="42"/>
      <c r="AD3057" s="10"/>
    </row>
    <row r="3058" spans="18:30">
      <c r="R3058" s="187"/>
      <c r="S3058" s="42"/>
      <c r="T3058" s="42"/>
      <c r="U3058" s="188"/>
      <c r="V3058" s="42"/>
      <c r="W3058" s="188"/>
      <c r="X3058" s="42"/>
      <c r="AD3058" s="10"/>
    </row>
    <row r="3059" spans="18:30">
      <c r="R3059" s="187"/>
      <c r="S3059" s="42"/>
      <c r="T3059" s="42"/>
      <c r="U3059" s="188"/>
      <c r="V3059" s="42"/>
      <c r="W3059" s="188"/>
      <c r="X3059" s="42"/>
      <c r="AD3059" s="10"/>
    </row>
    <row r="3060" spans="18:30">
      <c r="R3060" s="187"/>
      <c r="S3060" s="42"/>
      <c r="T3060" s="42"/>
      <c r="U3060" s="188"/>
      <c r="V3060" s="42"/>
      <c r="W3060" s="188"/>
      <c r="X3060" s="42"/>
      <c r="AD3060" s="10"/>
    </row>
    <row r="3061" spans="18:30">
      <c r="R3061" s="187"/>
      <c r="S3061" s="42"/>
      <c r="T3061" s="42"/>
      <c r="U3061" s="188"/>
      <c r="V3061" s="42"/>
      <c r="W3061" s="188"/>
      <c r="X3061" s="42"/>
      <c r="AD3061" s="10"/>
    </row>
    <row r="3062" spans="18:30">
      <c r="R3062" s="187"/>
      <c r="S3062" s="42"/>
      <c r="T3062" s="42"/>
      <c r="U3062" s="188"/>
      <c r="V3062" s="42"/>
      <c r="W3062" s="188"/>
      <c r="X3062" s="42"/>
      <c r="AD3062" s="10"/>
    </row>
    <row r="3063" spans="18:30">
      <c r="R3063" s="187"/>
      <c r="S3063" s="42"/>
      <c r="T3063" s="42"/>
      <c r="U3063" s="188"/>
      <c r="V3063" s="42"/>
      <c r="W3063" s="188"/>
      <c r="X3063" s="42"/>
      <c r="AD3063" s="10"/>
    </row>
    <row r="3064" spans="18:30">
      <c r="R3064" s="187"/>
      <c r="S3064" s="42"/>
      <c r="T3064" s="42"/>
      <c r="U3064" s="188"/>
      <c r="V3064" s="42"/>
      <c r="W3064" s="188"/>
      <c r="X3064" s="42"/>
      <c r="AD3064" s="10"/>
    </row>
    <row r="3065" spans="18:30">
      <c r="R3065" s="187"/>
      <c r="S3065" s="42"/>
      <c r="T3065" s="42"/>
      <c r="U3065" s="188"/>
      <c r="V3065" s="42"/>
      <c r="W3065" s="188"/>
      <c r="X3065" s="42"/>
      <c r="AD3065" s="10"/>
    </row>
    <row r="3066" spans="18:30">
      <c r="R3066" s="187"/>
      <c r="S3066" s="42"/>
      <c r="T3066" s="42"/>
      <c r="U3066" s="188"/>
      <c r="V3066" s="42"/>
      <c r="W3066" s="188"/>
      <c r="X3066" s="42"/>
      <c r="AD3066" s="10"/>
    </row>
    <row r="3067" spans="18:30">
      <c r="R3067" s="187"/>
      <c r="S3067" s="42"/>
      <c r="T3067" s="42"/>
      <c r="U3067" s="188"/>
      <c r="V3067" s="42"/>
      <c r="W3067" s="188"/>
      <c r="X3067" s="42"/>
      <c r="AD3067" s="10"/>
    </row>
    <row r="3068" spans="18:30">
      <c r="R3068" s="187"/>
      <c r="S3068" s="42"/>
      <c r="T3068" s="42"/>
      <c r="U3068" s="188"/>
      <c r="V3068" s="42"/>
      <c r="W3068" s="188"/>
      <c r="X3068" s="42"/>
      <c r="AD3068" s="10"/>
    </row>
    <row r="3069" spans="18:30">
      <c r="R3069" s="187"/>
      <c r="S3069" s="42"/>
      <c r="T3069" s="42"/>
      <c r="U3069" s="188"/>
      <c r="V3069" s="42"/>
      <c r="W3069" s="188"/>
      <c r="X3069" s="42"/>
      <c r="AD3069" s="10"/>
    </row>
    <row r="3070" spans="18:30">
      <c r="R3070" s="187"/>
      <c r="S3070" s="42"/>
      <c r="T3070" s="42"/>
      <c r="U3070" s="188"/>
      <c r="V3070" s="42"/>
      <c r="W3070" s="188"/>
      <c r="X3070" s="42"/>
      <c r="AD3070" s="10"/>
    </row>
    <row r="3071" spans="18:30">
      <c r="R3071" s="187"/>
      <c r="S3071" s="42"/>
      <c r="T3071" s="42"/>
      <c r="U3071" s="188"/>
      <c r="V3071" s="42"/>
      <c r="W3071" s="188"/>
      <c r="X3071" s="42"/>
      <c r="AD3071" s="10"/>
    </row>
    <row r="3072" spans="18:30">
      <c r="R3072" s="187"/>
      <c r="S3072" s="42"/>
      <c r="T3072" s="42"/>
      <c r="U3072" s="188"/>
      <c r="V3072" s="42"/>
      <c r="W3072" s="188"/>
      <c r="X3072" s="42"/>
      <c r="AD3072" s="10"/>
    </row>
    <row r="3073" spans="18:30">
      <c r="R3073" s="187"/>
      <c r="S3073" s="42"/>
      <c r="T3073" s="42"/>
      <c r="U3073" s="188"/>
      <c r="V3073" s="42"/>
      <c r="W3073" s="188"/>
      <c r="X3073" s="42"/>
      <c r="AD3073" s="10"/>
    </row>
    <row r="3074" spans="18:30">
      <c r="R3074" s="187"/>
      <c r="S3074" s="42"/>
      <c r="T3074" s="42"/>
      <c r="U3074" s="188"/>
      <c r="V3074" s="42"/>
      <c r="W3074" s="188"/>
      <c r="X3074" s="42"/>
      <c r="AD3074" s="10"/>
    </row>
    <row r="3075" spans="18:30">
      <c r="R3075" s="187"/>
      <c r="S3075" s="42"/>
      <c r="T3075" s="42"/>
      <c r="U3075" s="188"/>
      <c r="V3075" s="42"/>
      <c r="W3075" s="188"/>
      <c r="X3075" s="42"/>
      <c r="AD3075" s="10"/>
    </row>
    <row r="3076" spans="18:30">
      <c r="R3076" s="187"/>
      <c r="S3076" s="42"/>
      <c r="T3076" s="42"/>
      <c r="U3076" s="188"/>
      <c r="V3076" s="42"/>
      <c r="W3076" s="188"/>
      <c r="X3076" s="42"/>
      <c r="AD3076" s="10"/>
    </row>
    <row r="3077" spans="18:30">
      <c r="R3077" s="187"/>
      <c r="S3077" s="42"/>
      <c r="T3077" s="42"/>
      <c r="U3077" s="188"/>
      <c r="V3077" s="42"/>
      <c r="W3077" s="188"/>
      <c r="X3077" s="42"/>
      <c r="AD3077" s="10"/>
    </row>
    <row r="3078" spans="18:30">
      <c r="R3078" s="187"/>
      <c r="S3078" s="42"/>
      <c r="T3078" s="42"/>
      <c r="U3078" s="188"/>
      <c r="V3078" s="42"/>
      <c r="W3078" s="188"/>
      <c r="X3078" s="42"/>
      <c r="AD3078" s="10"/>
    </row>
    <row r="3079" spans="18:30">
      <c r="R3079" s="187"/>
      <c r="S3079" s="42"/>
      <c r="T3079" s="42"/>
      <c r="U3079" s="188"/>
      <c r="V3079" s="42"/>
      <c r="W3079" s="188"/>
      <c r="X3079" s="42"/>
      <c r="AD3079" s="10"/>
    </row>
    <row r="3080" spans="18:30">
      <c r="R3080" s="187"/>
      <c r="S3080" s="42"/>
      <c r="T3080" s="42"/>
      <c r="U3080" s="188"/>
      <c r="V3080" s="42"/>
      <c r="W3080" s="188"/>
      <c r="X3080" s="42"/>
      <c r="AD3080" s="10"/>
    </row>
    <row r="3081" spans="18:30">
      <c r="R3081" s="187"/>
      <c r="S3081" s="42"/>
      <c r="T3081" s="42"/>
      <c r="U3081" s="188"/>
      <c r="V3081" s="42"/>
      <c r="W3081" s="188"/>
      <c r="X3081" s="42"/>
      <c r="AD3081" s="10"/>
    </row>
    <row r="3082" spans="18:30">
      <c r="R3082" s="187"/>
      <c r="S3082" s="42"/>
      <c r="T3082" s="42"/>
      <c r="U3082" s="188"/>
      <c r="V3082" s="42"/>
      <c r="W3082" s="188"/>
      <c r="X3082" s="42"/>
      <c r="AD3082" s="10"/>
    </row>
    <row r="3083" spans="18:30">
      <c r="R3083" s="187"/>
      <c r="S3083" s="42"/>
      <c r="T3083" s="42"/>
      <c r="U3083" s="188"/>
      <c r="V3083" s="42"/>
      <c r="W3083" s="188"/>
      <c r="X3083" s="42"/>
      <c r="AD3083" s="10"/>
    </row>
    <row r="3084" spans="18:30">
      <c r="R3084" s="187"/>
      <c r="S3084" s="42"/>
      <c r="T3084" s="42"/>
      <c r="U3084" s="188"/>
      <c r="V3084" s="42"/>
      <c r="W3084" s="188"/>
      <c r="X3084" s="42"/>
      <c r="AD3084" s="10"/>
    </row>
    <row r="3085" spans="18:30">
      <c r="R3085" s="187"/>
      <c r="S3085" s="42"/>
      <c r="T3085" s="42"/>
      <c r="U3085" s="188"/>
      <c r="V3085" s="42"/>
      <c r="W3085" s="188"/>
      <c r="X3085" s="42"/>
      <c r="AD3085" s="10"/>
    </row>
    <row r="3086" spans="18:30">
      <c r="R3086" s="187"/>
      <c r="S3086" s="42"/>
      <c r="T3086" s="42"/>
      <c r="U3086" s="188"/>
      <c r="V3086" s="42"/>
      <c r="W3086" s="188"/>
      <c r="X3086" s="42"/>
      <c r="AD3086" s="10"/>
    </row>
    <row r="3087" spans="18:30">
      <c r="R3087" s="187"/>
      <c r="S3087" s="42"/>
      <c r="T3087" s="42"/>
      <c r="U3087" s="188"/>
      <c r="V3087" s="42"/>
      <c r="W3087" s="188"/>
      <c r="X3087" s="42"/>
      <c r="AD3087" s="10"/>
    </row>
    <row r="3088" spans="18:30">
      <c r="R3088" s="187"/>
      <c r="S3088" s="42"/>
      <c r="T3088" s="42"/>
      <c r="U3088" s="188"/>
      <c r="V3088" s="42"/>
      <c r="W3088" s="188"/>
      <c r="X3088" s="42"/>
      <c r="AD3088" s="10"/>
    </row>
    <row r="3089" spans="18:30">
      <c r="R3089" s="187"/>
      <c r="S3089" s="42"/>
      <c r="T3089" s="42"/>
      <c r="U3089" s="188"/>
      <c r="V3089" s="42"/>
      <c r="W3089" s="188"/>
      <c r="X3089" s="42"/>
      <c r="AD3089" s="10"/>
    </row>
    <row r="3090" spans="18:30">
      <c r="R3090" s="187"/>
      <c r="S3090" s="42"/>
      <c r="T3090" s="42"/>
      <c r="U3090" s="188"/>
      <c r="V3090" s="42"/>
      <c r="W3090" s="188"/>
      <c r="X3090" s="42"/>
      <c r="AD3090" s="10"/>
    </row>
    <row r="3091" spans="18:30">
      <c r="R3091" s="187"/>
      <c r="S3091" s="42"/>
      <c r="T3091" s="42"/>
      <c r="U3091" s="188"/>
      <c r="V3091" s="42"/>
      <c r="W3091" s="188"/>
      <c r="X3091" s="42"/>
      <c r="AD3091" s="10"/>
    </row>
    <row r="3092" spans="18:30">
      <c r="R3092" s="187"/>
      <c r="S3092" s="42"/>
      <c r="T3092" s="42"/>
      <c r="U3092" s="188"/>
      <c r="V3092" s="42"/>
      <c r="W3092" s="188"/>
      <c r="X3092" s="42"/>
      <c r="AD3092" s="10"/>
    </row>
    <row r="3093" spans="18:30">
      <c r="R3093" s="187"/>
      <c r="S3093" s="42"/>
      <c r="T3093" s="42"/>
      <c r="U3093" s="188"/>
      <c r="V3093" s="42"/>
      <c r="W3093" s="188"/>
      <c r="X3093" s="42"/>
      <c r="AD3093" s="10"/>
    </row>
    <row r="3094" spans="18:30">
      <c r="R3094" s="187"/>
      <c r="S3094" s="42"/>
      <c r="T3094" s="42"/>
      <c r="U3094" s="188"/>
      <c r="V3094" s="42"/>
      <c r="W3094" s="188"/>
      <c r="X3094" s="42"/>
      <c r="AD3094" s="10"/>
    </row>
    <row r="3095" spans="18:30">
      <c r="R3095" s="187"/>
      <c r="S3095" s="42"/>
      <c r="T3095" s="42"/>
      <c r="U3095" s="188"/>
      <c r="V3095" s="42"/>
      <c r="W3095" s="188"/>
      <c r="X3095" s="42"/>
      <c r="AD3095" s="10"/>
    </row>
    <row r="3096" spans="18:30">
      <c r="R3096" s="187"/>
      <c r="S3096" s="42"/>
      <c r="T3096" s="42"/>
      <c r="U3096" s="188"/>
      <c r="V3096" s="42"/>
      <c r="W3096" s="188"/>
      <c r="X3096" s="42"/>
      <c r="AD3096" s="10"/>
    </row>
    <row r="3097" spans="18:30">
      <c r="R3097" s="187"/>
      <c r="S3097" s="42"/>
      <c r="T3097" s="42"/>
      <c r="U3097" s="188"/>
      <c r="V3097" s="42"/>
      <c r="W3097" s="188"/>
      <c r="X3097" s="42"/>
      <c r="AD3097" s="10"/>
    </row>
    <row r="3098" spans="18:30">
      <c r="R3098" s="187"/>
      <c r="S3098" s="42"/>
      <c r="T3098" s="42"/>
      <c r="U3098" s="188"/>
      <c r="V3098" s="42"/>
      <c r="W3098" s="188"/>
      <c r="X3098" s="42"/>
      <c r="AD3098" s="10"/>
    </row>
    <row r="3099" spans="18:30">
      <c r="R3099" s="187"/>
      <c r="S3099" s="42"/>
      <c r="T3099" s="42"/>
      <c r="U3099" s="188"/>
      <c r="V3099" s="42"/>
      <c r="W3099" s="188"/>
      <c r="X3099" s="42"/>
      <c r="AD3099" s="10"/>
    </row>
    <row r="3100" spans="18:30">
      <c r="R3100" s="187"/>
      <c r="S3100" s="42"/>
      <c r="T3100" s="42"/>
      <c r="U3100" s="188"/>
      <c r="V3100" s="42"/>
      <c r="W3100" s="188"/>
      <c r="X3100" s="42"/>
      <c r="AD3100" s="10"/>
    </row>
    <row r="3101" spans="18:30">
      <c r="R3101" s="187"/>
      <c r="S3101" s="42"/>
      <c r="T3101" s="42"/>
      <c r="U3101" s="188"/>
      <c r="V3101" s="42"/>
      <c r="W3101" s="188"/>
      <c r="X3101" s="42"/>
      <c r="AD3101" s="10"/>
    </row>
    <row r="3102" spans="18:30">
      <c r="R3102" s="187"/>
      <c r="S3102" s="42"/>
      <c r="T3102" s="42"/>
      <c r="U3102" s="188"/>
      <c r="V3102" s="42"/>
      <c r="W3102" s="188"/>
      <c r="X3102" s="42"/>
      <c r="AD3102" s="10"/>
    </row>
    <row r="3103" spans="18:30">
      <c r="R3103" s="187"/>
      <c r="S3103" s="42"/>
      <c r="T3103" s="42"/>
      <c r="U3103" s="188"/>
      <c r="V3103" s="42"/>
      <c r="W3103" s="188"/>
      <c r="X3103" s="42"/>
      <c r="AD3103" s="10"/>
    </row>
    <row r="3104" spans="18:30">
      <c r="R3104" s="187"/>
      <c r="S3104" s="42"/>
      <c r="T3104" s="42"/>
      <c r="U3104" s="188"/>
      <c r="V3104" s="42"/>
      <c r="W3104" s="188"/>
      <c r="X3104" s="42"/>
      <c r="AD3104" s="10"/>
    </row>
    <row r="3105" spans="18:30">
      <c r="R3105" s="187"/>
      <c r="S3105" s="42"/>
      <c r="T3105" s="42"/>
      <c r="U3105" s="188"/>
      <c r="V3105" s="42"/>
      <c r="W3105" s="188"/>
      <c r="X3105" s="42"/>
      <c r="AD3105" s="10"/>
    </row>
    <row r="3106" spans="18:30">
      <c r="R3106" s="187"/>
      <c r="S3106" s="42"/>
      <c r="T3106" s="42"/>
      <c r="U3106" s="188"/>
      <c r="V3106" s="42"/>
      <c r="W3106" s="188"/>
      <c r="X3106" s="42"/>
      <c r="AD3106" s="10"/>
    </row>
    <row r="3107" spans="18:30">
      <c r="R3107" s="187"/>
      <c r="S3107" s="42"/>
      <c r="T3107" s="42"/>
      <c r="U3107" s="188"/>
      <c r="V3107" s="42"/>
      <c r="W3107" s="188"/>
      <c r="X3107" s="42"/>
      <c r="AD3107" s="10"/>
    </row>
    <row r="3108" spans="18:30">
      <c r="R3108" s="187"/>
      <c r="S3108" s="42"/>
      <c r="T3108" s="42"/>
      <c r="U3108" s="188"/>
      <c r="V3108" s="42"/>
      <c r="W3108" s="188"/>
      <c r="X3108" s="42"/>
      <c r="AD3108" s="10"/>
    </row>
    <row r="3109" spans="18:30">
      <c r="R3109" s="187"/>
      <c r="S3109" s="42"/>
      <c r="T3109" s="42"/>
      <c r="U3109" s="188"/>
      <c r="V3109" s="42"/>
      <c r="W3109" s="188"/>
      <c r="X3109" s="42"/>
      <c r="AD3109" s="10"/>
    </row>
    <row r="3110" spans="18:30">
      <c r="R3110" s="187"/>
      <c r="S3110" s="42"/>
      <c r="T3110" s="42"/>
      <c r="U3110" s="188"/>
      <c r="V3110" s="42"/>
      <c r="W3110" s="188"/>
      <c r="X3110" s="42"/>
      <c r="AD3110" s="10"/>
    </row>
    <row r="3111" spans="18:30">
      <c r="R3111" s="187"/>
      <c r="S3111" s="42"/>
      <c r="T3111" s="42"/>
      <c r="U3111" s="188"/>
      <c r="V3111" s="42"/>
      <c r="W3111" s="188"/>
      <c r="X3111" s="42"/>
      <c r="AD3111" s="10"/>
    </row>
    <row r="3112" spans="18:30">
      <c r="R3112" s="187"/>
      <c r="S3112" s="42"/>
      <c r="T3112" s="42"/>
      <c r="U3112" s="188"/>
      <c r="V3112" s="42"/>
      <c r="W3112" s="188"/>
      <c r="X3112" s="42"/>
      <c r="AD3112" s="10"/>
    </row>
    <row r="3113" spans="18:30">
      <c r="R3113" s="187"/>
      <c r="S3113" s="42"/>
      <c r="T3113" s="42"/>
      <c r="U3113" s="188"/>
      <c r="V3113" s="42"/>
      <c r="W3113" s="188"/>
      <c r="X3113" s="42"/>
      <c r="AD3113" s="10"/>
    </row>
    <row r="3114" spans="18:30">
      <c r="R3114" s="187"/>
      <c r="S3114" s="42"/>
      <c r="T3114" s="42"/>
      <c r="U3114" s="188"/>
      <c r="V3114" s="42"/>
      <c r="W3114" s="188"/>
      <c r="X3114" s="42"/>
      <c r="AD3114" s="10"/>
    </row>
    <row r="3115" spans="18:30">
      <c r="R3115" s="187"/>
      <c r="S3115" s="42"/>
      <c r="T3115" s="42"/>
      <c r="U3115" s="188"/>
      <c r="V3115" s="42"/>
      <c r="W3115" s="188"/>
      <c r="X3115" s="42"/>
      <c r="AD3115" s="10"/>
    </row>
    <row r="3116" spans="18:30">
      <c r="R3116" s="187"/>
      <c r="S3116" s="42"/>
      <c r="T3116" s="42"/>
      <c r="U3116" s="188"/>
      <c r="V3116" s="42"/>
      <c r="W3116" s="188"/>
      <c r="X3116" s="42"/>
      <c r="AD3116" s="10"/>
    </row>
    <row r="3117" spans="18:30">
      <c r="R3117" s="187"/>
      <c r="S3117" s="42"/>
      <c r="T3117" s="42"/>
      <c r="U3117" s="188"/>
      <c r="V3117" s="42"/>
      <c r="W3117" s="188"/>
      <c r="X3117" s="42"/>
      <c r="AD3117" s="10"/>
    </row>
    <row r="3118" spans="18:30">
      <c r="R3118" s="187"/>
      <c r="S3118" s="42"/>
      <c r="T3118" s="42"/>
      <c r="U3118" s="188"/>
      <c r="V3118" s="42"/>
      <c r="W3118" s="188"/>
      <c r="X3118" s="42"/>
      <c r="AD3118" s="10"/>
    </row>
    <row r="3119" spans="18:30">
      <c r="R3119" s="187"/>
      <c r="S3119" s="42"/>
      <c r="T3119" s="42"/>
      <c r="U3119" s="188"/>
      <c r="V3119" s="42"/>
      <c r="W3119" s="188"/>
      <c r="X3119" s="42"/>
      <c r="AD3119" s="10"/>
    </row>
    <row r="3120" spans="18:30">
      <c r="R3120" s="187"/>
      <c r="S3120" s="42"/>
      <c r="T3120" s="42"/>
      <c r="U3120" s="188"/>
      <c r="V3120" s="42"/>
      <c r="W3120" s="188"/>
      <c r="X3120" s="42"/>
      <c r="AD3120" s="10"/>
    </row>
    <row r="3121" spans="18:30">
      <c r="R3121" s="187"/>
      <c r="S3121" s="42"/>
      <c r="T3121" s="42"/>
      <c r="U3121" s="188"/>
      <c r="V3121" s="42"/>
      <c r="W3121" s="188"/>
      <c r="X3121" s="42"/>
      <c r="AD3121" s="10"/>
    </row>
    <row r="3122" spans="18:30">
      <c r="R3122" s="187"/>
      <c r="S3122" s="42"/>
      <c r="T3122" s="42"/>
      <c r="U3122" s="188"/>
      <c r="V3122" s="42"/>
      <c r="W3122" s="188"/>
      <c r="X3122" s="42"/>
      <c r="AD3122" s="10"/>
    </row>
    <row r="3123" spans="18:30">
      <c r="R3123" s="187"/>
      <c r="S3123" s="42"/>
      <c r="T3123" s="42"/>
      <c r="U3123" s="188"/>
      <c r="V3123" s="42"/>
      <c r="W3123" s="188"/>
      <c r="X3123" s="42"/>
      <c r="AD3123" s="10"/>
    </row>
    <row r="3124" spans="18:30">
      <c r="R3124" s="187"/>
      <c r="S3124" s="42"/>
      <c r="T3124" s="42"/>
      <c r="U3124" s="188"/>
      <c r="V3124" s="42"/>
      <c r="W3124" s="188"/>
      <c r="X3124" s="42"/>
      <c r="AD3124" s="10"/>
    </row>
    <row r="3125" spans="18:30">
      <c r="R3125" s="187"/>
      <c r="S3125" s="42"/>
      <c r="T3125" s="42"/>
      <c r="U3125" s="188"/>
      <c r="V3125" s="42"/>
      <c r="W3125" s="188"/>
      <c r="X3125" s="42"/>
      <c r="AD3125" s="10"/>
    </row>
    <row r="3126" spans="18:30">
      <c r="R3126" s="187"/>
      <c r="S3126" s="42"/>
      <c r="T3126" s="42"/>
      <c r="U3126" s="188"/>
      <c r="V3126" s="42"/>
      <c r="W3126" s="188"/>
      <c r="X3126" s="42"/>
      <c r="AD3126" s="10"/>
    </row>
    <row r="3127" spans="18:30">
      <c r="R3127" s="187"/>
      <c r="S3127" s="42"/>
      <c r="T3127" s="42"/>
      <c r="U3127" s="188"/>
      <c r="V3127" s="42"/>
      <c r="W3127" s="188"/>
      <c r="X3127" s="42"/>
      <c r="AD3127" s="10"/>
    </row>
    <row r="3128" spans="18:30">
      <c r="R3128" s="187"/>
      <c r="S3128" s="42"/>
      <c r="T3128" s="42"/>
      <c r="U3128" s="188"/>
      <c r="V3128" s="42"/>
      <c r="W3128" s="188"/>
      <c r="X3128" s="42"/>
      <c r="AD3128" s="10"/>
    </row>
    <row r="3129" spans="18:30">
      <c r="R3129" s="187"/>
      <c r="S3129" s="42"/>
      <c r="T3129" s="42"/>
      <c r="U3129" s="188"/>
      <c r="V3129" s="42"/>
      <c r="W3129" s="188"/>
      <c r="X3129" s="42"/>
      <c r="AD3129" s="10"/>
    </row>
    <row r="3130" spans="18:30">
      <c r="R3130" s="187"/>
      <c r="S3130" s="42"/>
      <c r="T3130" s="42"/>
      <c r="U3130" s="188"/>
      <c r="V3130" s="42"/>
      <c r="W3130" s="188"/>
      <c r="X3130" s="42"/>
      <c r="AD3130" s="10"/>
    </row>
    <row r="3131" spans="18:30">
      <c r="R3131" s="187"/>
      <c r="S3131" s="42"/>
      <c r="T3131" s="42"/>
      <c r="U3131" s="188"/>
      <c r="V3131" s="42"/>
      <c r="W3131" s="188"/>
      <c r="X3131" s="42"/>
      <c r="AD3131" s="10"/>
    </row>
    <row r="3132" spans="18:30">
      <c r="R3132" s="187"/>
      <c r="S3132" s="42"/>
      <c r="T3132" s="42"/>
      <c r="U3132" s="188"/>
      <c r="V3132" s="42"/>
      <c r="W3132" s="188"/>
      <c r="X3132" s="42"/>
      <c r="AD3132" s="10"/>
    </row>
    <row r="3133" spans="18:30">
      <c r="R3133" s="187"/>
      <c r="S3133" s="42"/>
      <c r="T3133" s="42"/>
      <c r="U3133" s="188"/>
      <c r="V3133" s="42"/>
      <c r="W3133" s="188"/>
      <c r="X3133" s="42"/>
      <c r="AD3133" s="10"/>
    </row>
    <row r="3134" spans="18:30">
      <c r="R3134" s="187"/>
      <c r="S3134" s="42"/>
      <c r="T3134" s="42"/>
      <c r="U3134" s="188"/>
      <c r="V3134" s="42"/>
      <c r="W3134" s="188"/>
      <c r="X3134" s="42"/>
      <c r="AD3134" s="10"/>
    </row>
    <row r="3135" spans="18:30">
      <c r="R3135" s="187"/>
      <c r="S3135" s="42"/>
      <c r="T3135" s="42"/>
      <c r="U3135" s="188"/>
      <c r="V3135" s="42"/>
      <c r="W3135" s="188"/>
      <c r="X3135" s="42"/>
      <c r="AD3135" s="10"/>
    </row>
    <row r="3136" spans="18:30">
      <c r="R3136" s="187"/>
      <c r="S3136" s="42"/>
      <c r="T3136" s="42"/>
      <c r="U3136" s="188"/>
      <c r="V3136" s="42"/>
      <c r="W3136" s="188"/>
      <c r="X3136" s="42"/>
      <c r="AD3136" s="10"/>
    </row>
    <row r="3137" spans="18:30">
      <c r="R3137" s="187"/>
      <c r="S3137" s="42"/>
      <c r="T3137" s="42"/>
      <c r="U3137" s="188"/>
      <c r="V3137" s="42"/>
      <c r="W3137" s="188"/>
      <c r="X3137" s="42"/>
      <c r="AD3137" s="10"/>
    </row>
    <row r="3138" spans="18:30">
      <c r="R3138" s="187"/>
      <c r="S3138" s="42"/>
      <c r="T3138" s="42"/>
      <c r="U3138" s="188"/>
      <c r="V3138" s="42"/>
      <c r="W3138" s="188"/>
      <c r="X3138" s="42"/>
      <c r="AD3138" s="10"/>
    </row>
    <row r="3139" spans="18:30">
      <c r="R3139" s="187"/>
      <c r="S3139" s="42"/>
      <c r="T3139" s="42"/>
      <c r="U3139" s="188"/>
      <c r="V3139" s="42"/>
      <c r="W3139" s="188"/>
      <c r="X3139" s="42"/>
      <c r="AD3139" s="10"/>
    </row>
    <row r="3140" spans="18:30">
      <c r="R3140" s="187"/>
      <c r="S3140" s="42"/>
      <c r="T3140" s="42"/>
      <c r="U3140" s="188"/>
      <c r="V3140" s="42"/>
      <c r="W3140" s="188"/>
      <c r="X3140" s="42"/>
      <c r="AD3140" s="10"/>
    </row>
    <row r="3141" spans="18:30">
      <c r="R3141" s="187"/>
      <c r="S3141" s="42"/>
      <c r="T3141" s="42"/>
      <c r="U3141" s="188"/>
      <c r="V3141" s="42"/>
      <c r="W3141" s="188"/>
      <c r="X3141" s="42"/>
      <c r="AD3141" s="10"/>
    </row>
    <row r="3142" spans="18:30">
      <c r="R3142" s="187"/>
      <c r="S3142" s="42"/>
      <c r="T3142" s="42"/>
      <c r="U3142" s="188"/>
      <c r="V3142" s="42"/>
      <c r="W3142" s="188"/>
      <c r="X3142" s="42"/>
      <c r="AD3142" s="10"/>
    </row>
    <row r="3143" spans="18:30">
      <c r="R3143" s="187"/>
      <c r="S3143" s="42"/>
      <c r="T3143" s="42"/>
      <c r="U3143" s="188"/>
      <c r="V3143" s="42"/>
      <c r="W3143" s="188"/>
      <c r="X3143" s="42"/>
      <c r="AD3143" s="10"/>
    </row>
    <row r="3144" spans="18:30">
      <c r="R3144" s="187"/>
      <c r="S3144" s="42"/>
      <c r="T3144" s="42"/>
      <c r="U3144" s="188"/>
      <c r="V3144" s="42"/>
      <c r="W3144" s="188"/>
      <c r="X3144" s="42"/>
      <c r="AD3144" s="10"/>
    </row>
    <row r="3145" spans="18:30">
      <c r="R3145" s="187"/>
      <c r="S3145" s="42"/>
      <c r="T3145" s="42"/>
      <c r="U3145" s="188"/>
      <c r="V3145" s="42"/>
      <c r="W3145" s="188"/>
      <c r="X3145" s="42"/>
      <c r="AD3145" s="10"/>
    </row>
    <row r="3146" spans="18:30">
      <c r="R3146" s="187"/>
      <c r="S3146" s="42"/>
      <c r="T3146" s="42"/>
      <c r="U3146" s="188"/>
      <c r="V3146" s="42"/>
      <c r="W3146" s="188"/>
      <c r="X3146" s="42"/>
      <c r="AD3146" s="10"/>
    </row>
    <row r="3147" spans="18:30">
      <c r="R3147" s="187"/>
      <c r="S3147" s="42"/>
      <c r="T3147" s="42"/>
      <c r="U3147" s="188"/>
      <c r="V3147" s="42"/>
      <c r="W3147" s="188"/>
      <c r="X3147" s="42"/>
      <c r="AD3147" s="10"/>
    </row>
    <row r="3148" spans="18:30">
      <c r="R3148" s="187"/>
      <c r="S3148" s="42"/>
      <c r="T3148" s="42"/>
      <c r="U3148" s="188"/>
      <c r="V3148" s="42"/>
      <c r="W3148" s="188"/>
      <c r="X3148" s="42"/>
      <c r="AD3148" s="10"/>
    </row>
    <row r="3149" spans="18:30">
      <c r="R3149" s="187"/>
      <c r="S3149" s="42"/>
      <c r="T3149" s="42"/>
      <c r="U3149" s="188"/>
      <c r="V3149" s="42"/>
      <c r="W3149" s="188"/>
      <c r="X3149" s="42"/>
      <c r="AD3149" s="10"/>
    </row>
    <row r="3150" spans="18:30">
      <c r="R3150" s="187"/>
      <c r="S3150" s="42"/>
      <c r="T3150" s="42"/>
      <c r="U3150" s="188"/>
      <c r="V3150" s="42"/>
      <c r="W3150" s="188"/>
      <c r="X3150" s="42"/>
      <c r="AD3150" s="10"/>
    </row>
    <row r="3151" spans="18:30">
      <c r="R3151" s="187"/>
      <c r="S3151" s="42"/>
      <c r="T3151" s="42"/>
      <c r="U3151" s="188"/>
      <c r="V3151" s="42"/>
      <c r="W3151" s="188"/>
      <c r="X3151" s="42"/>
      <c r="AD3151" s="10"/>
    </row>
    <row r="3152" spans="18:30">
      <c r="R3152" s="187"/>
      <c r="S3152" s="42"/>
      <c r="T3152" s="42"/>
      <c r="U3152" s="188"/>
      <c r="V3152" s="42"/>
      <c r="W3152" s="188"/>
      <c r="X3152" s="42"/>
      <c r="AD3152" s="10"/>
    </row>
    <row r="3153" spans="18:30">
      <c r="R3153" s="187"/>
      <c r="S3153" s="42"/>
      <c r="T3153" s="42"/>
      <c r="U3153" s="188"/>
      <c r="V3153" s="42"/>
      <c r="W3153" s="188"/>
      <c r="X3153" s="42"/>
      <c r="AD3153" s="10"/>
    </row>
    <row r="3154" spans="18:30">
      <c r="R3154" s="187"/>
      <c r="S3154" s="42"/>
      <c r="T3154" s="42"/>
      <c r="U3154" s="188"/>
      <c r="V3154" s="42"/>
      <c r="W3154" s="188"/>
      <c r="X3154" s="42"/>
      <c r="AD3154" s="10"/>
    </row>
    <row r="3155" spans="18:30">
      <c r="R3155" s="187"/>
      <c r="S3155" s="42"/>
      <c r="T3155" s="42"/>
      <c r="U3155" s="188"/>
      <c r="V3155" s="42"/>
      <c r="W3155" s="188"/>
      <c r="X3155" s="42"/>
      <c r="AD3155" s="10"/>
    </row>
    <row r="3156" spans="18:30">
      <c r="R3156" s="187"/>
      <c r="S3156" s="42"/>
      <c r="T3156" s="42"/>
      <c r="U3156" s="188"/>
      <c r="V3156" s="42"/>
      <c r="W3156" s="188"/>
      <c r="X3156" s="42"/>
      <c r="AD3156" s="10"/>
    </row>
    <row r="3157" spans="18:30">
      <c r="R3157" s="187"/>
      <c r="S3157" s="42"/>
      <c r="T3157" s="42"/>
      <c r="U3157" s="188"/>
      <c r="V3157" s="42"/>
      <c r="W3157" s="188"/>
      <c r="X3157" s="42"/>
      <c r="AD3157" s="10"/>
    </row>
    <row r="3158" spans="18:30">
      <c r="R3158" s="187"/>
      <c r="S3158" s="42"/>
      <c r="T3158" s="42"/>
      <c r="U3158" s="188"/>
      <c r="V3158" s="42"/>
      <c r="W3158" s="188"/>
      <c r="X3158" s="42"/>
      <c r="AD3158" s="10"/>
    </row>
    <row r="3159" spans="18:30">
      <c r="R3159" s="187"/>
      <c r="S3159" s="42"/>
      <c r="T3159" s="42"/>
      <c r="U3159" s="188"/>
      <c r="V3159" s="42"/>
      <c r="W3159" s="188"/>
      <c r="X3159" s="42"/>
      <c r="AD3159" s="10"/>
    </row>
    <row r="3160" spans="18:30">
      <c r="R3160" s="187"/>
      <c r="S3160" s="42"/>
      <c r="T3160" s="42"/>
      <c r="U3160" s="188"/>
      <c r="V3160" s="42"/>
      <c r="W3160" s="188"/>
      <c r="X3160" s="42"/>
      <c r="AD3160" s="10"/>
    </row>
    <row r="3161" spans="18:30">
      <c r="R3161" s="187"/>
      <c r="S3161" s="42"/>
      <c r="T3161" s="42"/>
      <c r="U3161" s="188"/>
      <c r="V3161" s="42"/>
      <c r="W3161" s="188"/>
      <c r="X3161" s="42"/>
      <c r="AD3161" s="10"/>
    </row>
    <row r="3162" spans="18:30">
      <c r="R3162" s="187"/>
      <c r="S3162" s="42"/>
      <c r="T3162" s="42"/>
      <c r="U3162" s="188"/>
      <c r="V3162" s="42"/>
      <c r="W3162" s="188"/>
      <c r="X3162" s="42"/>
      <c r="AD3162" s="10"/>
    </row>
    <row r="3163" spans="18:30">
      <c r="R3163" s="187"/>
      <c r="S3163" s="42"/>
      <c r="T3163" s="42"/>
      <c r="U3163" s="188"/>
      <c r="V3163" s="42"/>
      <c r="W3163" s="188"/>
      <c r="X3163" s="42"/>
      <c r="AD3163" s="10"/>
    </row>
    <row r="3164" spans="18:30">
      <c r="R3164" s="187"/>
      <c r="S3164" s="42"/>
      <c r="T3164" s="42"/>
      <c r="U3164" s="188"/>
      <c r="V3164" s="42"/>
      <c r="W3164" s="188"/>
      <c r="X3164" s="42"/>
      <c r="AD3164" s="10"/>
    </row>
    <row r="3165" spans="18:30">
      <c r="R3165" s="187"/>
      <c r="S3165" s="42"/>
      <c r="T3165" s="42"/>
      <c r="U3165" s="188"/>
      <c r="V3165" s="42"/>
      <c r="W3165" s="188"/>
      <c r="X3165" s="42"/>
      <c r="AD3165" s="10"/>
    </row>
    <row r="3166" spans="18:30">
      <c r="R3166" s="187"/>
      <c r="S3166" s="42"/>
      <c r="T3166" s="42"/>
      <c r="U3166" s="188"/>
      <c r="V3166" s="42"/>
      <c r="W3166" s="188"/>
      <c r="X3166" s="42"/>
      <c r="AD3166" s="10"/>
    </row>
    <row r="3167" spans="18:30">
      <c r="R3167" s="187"/>
      <c r="S3167" s="42"/>
      <c r="T3167" s="42"/>
      <c r="U3167" s="188"/>
      <c r="V3167" s="42"/>
      <c r="W3167" s="188"/>
      <c r="X3167" s="42"/>
      <c r="AD3167" s="10"/>
    </row>
    <row r="3168" spans="18:30">
      <c r="R3168" s="187"/>
      <c r="S3168" s="42"/>
      <c r="T3168" s="42"/>
      <c r="U3168" s="188"/>
      <c r="V3168" s="42"/>
      <c r="W3168" s="188"/>
      <c r="X3168" s="42"/>
      <c r="AD3168" s="10"/>
    </row>
    <row r="3169" spans="18:30">
      <c r="R3169" s="187"/>
      <c r="S3169" s="42"/>
      <c r="T3169" s="42"/>
      <c r="U3169" s="188"/>
      <c r="V3169" s="42"/>
      <c r="W3169" s="188"/>
      <c r="X3169" s="42"/>
      <c r="AD3169" s="10"/>
    </row>
    <row r="3170" spans="18:30">
      <c r="R3170" s="187"/>
      <c r="S3170" s="42"/>
      <c r="T3170" s="42"/>
      <c r="U3170" s="188"/>
      <c r="V3170" s="42"/>
      <c r="W3170" s="188"/>
      <c r="X3170" s="42"/>
      <c r="AD3170" s="10"/>
    </row>
    <row r="3171" spans="18:30">
      <c r="R3171" s="187"/>
      <c r="S3171" s="42"/>
      <c r="T3171" s="42"/>
      <c r="U3171" s="188"/>
      <c r="V3171" s="42"/>
      <c r="W3171" s="188"/>
      <c r="X3171" s="42"/>
      <c r="AD3171" s="10"/>
    </row>
    <row r="3172" spans="18:30">
      <c r="R3172" s="187"/>
      <c r="S3172" s="42"/>
      <c r="T3172" s="42"/>
      <c r="U3172" s="188"/>
      <c r="V3172" s="42"/>
      <c r="W3172" s="188"/>
      <c r="X3172" s="42"/>
      <c r="AD3172" s="10"/>
    </row>
    <row r="3173" spans="18:30">
      <c r="R3173" s="187"/>
      <c r="S3173" s="42"/>
      <c r="T3173" s="42"/>
      <c r="U3173" s="188"/>
      <c r="V3173" s="42"/>
      <c r="W3173" s="188"/>
      <c r="X3173" s="42"/>
      <c r="AD3173" s="10"/>
    </row>
    <row r="3174" spans="18:30">
      <c r="R3174" s="187"/>
      <c r="S3174" s="42"/>
      <c r="T3174" s="42"/>
      <c r="U3174" s="188"/>
      <c r="V3174" s="42"/>
      <c r="W3174" s="188"/>
      <c r="X3174" s="42"/>
      <c r="AD3174" s="10"/>
    </row>
    <row r="3175" spans="18:30">
      <c r="R3175" s="187"/>
      <c r="S3175" s="42"/>
      <c r="T3175" s="42"/>
      <c r="U3175" s="188"/>
      <c r="V3175" s="42"/>
      <c r="W3175" s="188"/>
      <c r="X3175" s="42"/>
      <c r="AD3175" s="10"/>
    </row>
    <row r="3176" spans="18:30">
      <c r="R3176" s="187"/>
      <c r="S3176" s="42"/>
      <c r="T3176" s="42"/>
      <c r="U3176" s="188"/>
      <c r="V3176" s="42"/>
      <c r="W3176" s="188"/>
      <c r="X3176" s="42"/>
      <c r="AD3176" s="10"/>
    </row>
    <row r="3177" spans="18:30">
      <c r="R3177" s="187"/>
      <c r="S3177" s="42"/>
      <c r="T3177" s="42"/>
      <c r="U3177" s="188"/>
      <c r="V3177" s="42"/>
      <c r="W3177" s="188"/>
      <c r="X3177" s="42"/>
      <c r="AD3177" s="10"/>
    </row>
    <row r="3178" spans="18:30">
      <c r="R3178" s="187"/>
      <c r="S3178" s="42"/>
      <c r="T3178" s="42"/>
      <c r="U3178" s="188"/>
      <c r="V3178" s="42"/>
      <c r="W3178" s="188"/>
      <c r="X3178" s="42"/>
      <c r="AD3178" s="10"/>
    </row>
    <row r="3179" spans="18:30">
      <c r="R3179" s="187"/>
      <c r="S3179" s="42"/>
      <c r="T3179" s="42"/>
      <c r="U3179" s="188"/>
      <c r="V3179" s="42"/>
      <c r="W3179" s="188"/>
      <c r="X3179" s="42"/>
      <c r="AD3179" s="10"/>
    </row>
    <row r="3180" spans="18:30">
      <c r="R3180" s="187"/>
      <c r="S3180" s="42"/>
      <c r="T3180" s="42"/>
      <c r="U3180" s="188"/>
      <c r="V3180" s="42"/>
      <c r="W3180" s="188"/>
      <c r="X3180" s="42"/>
      <c r="AD3180" s="10"/>
    </row>
    <row r="3181" spans="18:30">
      <c r="R3181" s="187"/>
      <c r="S3181" s="42"/>
      <c r="T3181" s="42"/>
      <c r="U3181" s="188"/>
      <c r="V3181" s="42"/>
      <c r="W3181" s="188"/>
      <c r="X3181" s="42"/>
      <c r="AD3181" s="10"/>
    </row>
    <row r="3182" spans="18:30">
      <c r="R3182" s="187"/>
      <c r="S3182" s="42"/>
      <c r="T3182" s="42"/>
      <c r="U3182" s="188"/>
      <c r="V3182" s="42"/>
      <c r="W3182" s="188"/>
      <c r="X3182" s="42"/>
      <c r="AD3182" s="10"/>
    </row>
    <row r="3183" spans="18:30">
      <c r="R3183" s="187"/>
      <c r="S3183" s="42"/>
      <c r="T3183" s="42"/>
      <c r="U3183" s="188"/>
      <c r="V3183" s="42"/>
      <c r="W3183" s="188"/>
      <c r="X3183" s="42"/>
      <c r="AD3183" s="10"/>
    </row>
    <row r="3184" spans="18:30">
      <c r="R3184" s="187"/>
      <c r="S3184" s="42"/>
      <c r="T3184" s="42"/>
      <c r="U3184" s="188"/>
      <c r="V3184" s="42"/>
      <c r="W3184" s="188"/>
      <c r="X3184" s="42"/>
      <c r="AD3184" s="10"/>
    </row>
    <row r="3185" spans="18:30">
      <c r="R3185" s="187"/>
      <c r="S3185" s="42"/>
      <c r="T3185" s="42"/>
      <c r="U3185" s="188"/>
      <c r="V3185" s="42"/>
      <c r="W3185" s="188"/>
      <c r="X3185" s="42"/>
      <c r="AD3185" s="10"/>
    </row>
    <row r="3186" spans="18:30">
      <c r="R3186" s="187"/>
      <c r="S3186" s="42"/>
      <c r="T3186" s="42"/>
      <c r="U3186" s="188"/>
      <c r="V3186" s="42"/>
      <c r="W3186" s="188"/>
      <c r="X3186" s="42"/>
      <c r="AD3186" s="10"/>
    </row>
    <row r="3187" spans="18:30">
      <c r="R3187" s="187"/>
      <c r="S3187" s="42"/>
      <c r="T3187" s="42"/>
      <c r="U3187" s="188"/>
      <c r="V3187" s="42"/>
      <c r="W3187" s="188"/>
      <c r="X3187" s="42"/>
      <c r="AD3187" s="10"/>
    </row>
    <row r="3188" spans="18:30">
      <c r="R3188" s="187"/>
      <c r="S3188" s="42"/>
      <c r="T3188" s="42"/>
      <c r="U3188" s="188"/>
      <c r="V3188" s="42"/>
      <c r="W3188" s="188"/>
      <c r="X3188" s="42"/>
      <c r="AD3188" s="10"/>
    </row>
    <row r="3189" spans="18:30">
      <c r="R3189" s="187"/>
      <c r="S3189" s="42"/>
      <c r="T3189" s="42"/>
      <c r="U3189" s="188"/>
      <c r="V3189" s="42"/>
      <c r="W3189" s="188"/>
      <c r="X3189" s="42"/>
      <c r="AD3189" s="10"/>
    </row>
    <row r="3190" spans="18:30">
      <c r="R3190" s="187"/>
      <c r="S3190" s="42"/>
      <c r="T3190" s="42"/>
      <c r="U3190" s="188"/>
      <c r="V3190" s="42"/>
      <c r="W3190" s="188"/>
      <c r="X3190" s="42"/>
      <c r="AD3190" s="10"/>
    </row>
    <row r="3191" spans="18:30">
      <c r="R3191" s="187"/>
      <c r="S3191" s="42"/>
      <c r="T3191" s="42"/>
      <c r="U3191" s="188"/>
      <c r="V3191" s="42"/>
      <c r="W3191" s="188"/>
      <c r="X3191" s="42"/>
      <c r="AD3191" s="10"/>
    </row>
    <row r="3192" spans="18:30">
      <c r="R3192" s="187"/>
      <c r="S3192" s="42"/>
      <c r="T3192" s="42"/>
      <c r="U3192" s="188"/>
      <c r="V3192" s="42"/>
      <c r="W3192" s="188"/>
      <c r="X3192" s="42"/>
      <c r="AD3192" s="10"/>
    </row>
    <row r="3193" spans="18:30">
      <c r="R3193" s="187"/>
      <c r="S3193" s="42"/>
      <c r="T3193" s="42"/>
      <c r="U3193" s="188"/>
      <c r="V3193" s="42"/>
      <c r="W3193" s="188"/>
      <c r="X3193" s="42"/>
      <c r="AD3193" s="10"/>
    </row>
    <row r="3194" spans="18:30">
      <c r="R3194" s="187"/>
      <c r="S3194" s="42"/>
      <c r="T3194" s="42"/>
      <c r="U3194" s="188"/>
      <c r="V3194" s="42"/>
      <c r="W3194" s="188"/>
      <c r="X3194" s="42"/>
      <c r="AD3194" s="10"/>
    </row>
    <row r="3195" spans="18:30">
      <c r="R3195" s="187"/>
      <c r="S3195" s="42"/>
      <c r="T3195" s="42"/>
      <c r="U3195" s="188"/>
      <c r="V3195" s="42"/>
      <c r="W3195" s="188"/>
      <c r="X3195" s="42"/>
      <c r="AD3195" s="10"/>
    </row>
    <row r="3196" spans="18:30">
      <c r="R3196" s="187"/>
      <c r="S3196" s="42"/>
      <c r="T3196" s="42"/>
      <c r="U3196" s="188"/>
      <c r="V3196" s="42"/>
      <c r="W3196" s="188"/>
      <c r="X3196" s="42"/>
      <c r="AD3196" s="10"/>
    </row>
    <row r="3197" spans="18:30">
      <c r="R3197" s="187"/>
      <c r="S3197" s="42"/>
      <c r="T3197" s="42"/>
      <c r="U3197" s="188"/>
      <c r="V3197" s="42"/>
      <c r="W3197" s="188"/>
      <c r="X3197" s="42"/>
      <c r="AD3197" s="10"/>
    </row>
    <row r="3198" spans="18:30">
      <c r="R3198" s="187"/>
      <c r="S3198" s="42"/>
      <c r="T3198" s="42"/>
      <c r="U3198" s="188"/>
      <c r="V3198" s="42"/>
      <c r="W3198" s="188"/>
      <c r="X3198" s="42"/>
      <c r="AD3198" s="10"/>
    </row>
    <row r="3199" spans="18:30">
      <c r="R3199" s="187"/>
      <c r="S3199" s="42"/>
      <c r="T3199" s="42"/>
      <c r="U3199" s="188"/>
      <c r="V3199" s="42"/>
      <c r="W3199" s="188"/>
      <c r="X3199" s="42"/>
      <c r="AD3199" s="10"/>
    </row>
    <row r="3200" spans="18:30">
      <c r="R3200" s="187"/>
      <c r="S3200" s="42"/>
      <c r="T3200" s="42"/>
      <c r="U3200" s="188"/>
      <c r="V3200" s="42"/>
      <c r="W3200" s="188"/>
      <c r="X3200" s="42"/>
      <c r="AD3200" s="10"/>
    </row>
    <row r="3201" spans="18:30">
      <c r="R3201" s="187"/>
      <c r="S3201" s="42"/>
      <c r="T3201" s="42"/>
      <c r="U3201" s="188"/>
      <c r="V3201" s="42"/>
      <c r="W3201" s="188"/>
      <c r="X3201" s="42"/>
      <c r="AD3201" s="10"/>
    </row>
    <row r="3202" spans="18:30">
      <c r="R3202" s="187"/>
      <c r="S3202" s="42"/>
      <c r="T3202" s="42"/>
      <c r="U3202" s="188"/>
      <c r="V3202" s="42"/>
      <c r="W3202" s="188"/>
      <c r="X3202" s="42"/>
      <c r="AD3202" s="10"/>
    </row>
    <row r="3203" spans="18:30">
      <c r="R3203" s="187"/>
      <c r="S3203" s="42"/>
      <c r="T3203" s="42"/>
      <c r="U3203" s="188"/>
      <c r="V3203" s="42"/>
      <c r="W3203" s="188"/>
      <c r="X3203" s="42"/>
      <c r="AD3203" s="10"/>
    </row>
    <row r="3204" spans="18:30">
      <c r="R3204" s="187"/>
      <c r="S3204" s="42"/>
      <c r="T3204" s="42"/>
      <c r="U3204" s="188"/>
      <c r="V3204" s="42"/>
      <c r="W3204" s="188"/>
      <c r="X3204" s="42"/>
      <c r="AD3204" s="10"/>
    </row>
    <row r="3205" spans="18:30">
      <c r="R3205" s="187"/>
      <c r="S3205" s="42"/>
      <c r="T3205" s="42"/>
      <c r="U3205" s="188"/>
      <c r="V3205" s="42"/>
      <c r="W3205" s="188"/>
      <c r="X3205" s="42"/>
      <c r="AD3205" s="10"/>
    </row>
    <row r="3206" spans="18:30">
      <c r="R3206" s="187"/>
      <c r="S3206" s="42"/>
      <c r="T3206" s="42"/>
      <c r="U3206" s="188"/>
      <c r="V3206" s="42"/>
      <c r="W3206" s="188"/>
      <c r="X3206" s="42"/>
      <c r="AD3206" s="10"/>
    </row>
    <row r="3207" spans="18:30">
      <c r="R3207" s="187"/>
      <c r="S3207" s="42"/>
      <c r="T3207" s="42"/>
      <c r="U3207" s="188"/>
      <c r="V3207" s="42"/>
      <c r="W3207" s="188"/>
      <c r="X3207" s="42"/>
      <c r="AD3207" s="10"/>
    </row>
    <row r="3208" spans="18:30">
      <c r="R3208" s="187"/>
      <c r="S3208" s="42"/>
      <c r="T3208" s="42"/>
      <c r="U3208" s="188"/>
      <c r="V3208" s="42"/>
      <c r="W3208" s="188"/>
      <c r="X3208" s="42"/>
      <c r="AD3208" s="10"/>
    </row>
    <row r="3209" spans="18:30">
      <c r="R3209" s="187"/>
      <c r="S3209" s="42"/>
      <c r="T3209" s="42"/>
      <c r="U3209" s="188"/>
      <c r="V3209" s="42"/>
      <c r="W3209" s="188"/>
      <c r="X3209" s="42"/>
      <c r="AD3209" s="10"/>
    </row>
    <row r="3210" spans="18:30">
      <c r="R3210" s="187"/>
      <c r="S3210" s="42"/>
      <c r="T3210" s="42"/>
      <c r="U3210" s="188"/>
      <c r="V3210" s="42"/>
      <c r="W3210" s="188"/>
      <c r="X3210" s="42"/>
      <c r="AD3210" s="10"/>
    </row>
    <row r="3211" spans="18:30">
      <c r="R3211" s="187"/>
      <c r="S3211" s="42"/>
      <c r="T3211" s="42"/>
      <c r="U3211" s="188"/>
      <c r="V3211" s="42"/>
      <c r="W3211" s="188"/>
      <c r="X3211" s="42"/>
      <c r="AD3211" s="10"/>
    </row>
    <row r="3212" spans="18:30">
      <c r="R3212" s="187"/>
      <c r="S3212" s="42"/>
      <c r="T3212" s="42"/>
      <c r="U3212" s="188"/>
      <c r="V3212" s="42"/>
      <c r="W3212" s="188"/>
      <c r="X3212" s="42"/>
      <c r="AD3212" s="10"/>
    </row>
    <row r="3213" spans="18:30">
      <c r="R3213" s="187"/>
      <c r="S3213" s="42"/>
      <c r="T3213" s="42"/>
      <c r="U3213" s="188"/>
      <c r="V3213" s="42"/>
      <c r="W3213" s="188"/>
      <c r="X3213" s="42"/>
      <c r="AD3213" s="10"/>
    </row>
    <row r="3214" spans="18:30">
      <c r="R3214" s="187"/>
      <c r="S3214" s="42"/>
      <c r="T3214" s="42"/>
      <c r="U3214" s="188"/>
      <c r="V3214" s="42"/>
      <c r="W3214" s="188"/>
      <c r="X3214" s="42"/>
      <c r="AD3214" s="10"/>
    </row>
    <row r="3215" spans="18:30">
      <c r="R3215" s="187"/>
      <c r="S3215" s="42"/>
      <c r="T3215" s="42"/>
      <c r="U3215" s="188"/>
      <c r="V3215" s="42"/>
      <c r="W3215" s="188"/>
      <c r="X3215" s="42"/>
      <c r="AD3215" s="10"/>
    </row>
    <row r="3216" spans="18:30">
      <c r="R3216" s="187"/>
      <c r="S3216" s="42"/>
      <c r="T3216" s="42"/>
      <c r="U3216" s="188"/>
      <c r="V3216" s="42"/>
      <c r="W3216" s="188"/>
      <c r="X3216" s="42"/>
      <c r="AD3216" s="10"/>
    </row>
    <row r="3217" spans="18:30">
      <c r="R3217" s="187"/>
      <c r="S3217" s="42"/>
      <c r="T3217" s="42"/>
      <c r="U3217" s="188"/>
      <c r="V3217" s="42"/>
      <c r="W3217" s="188"/>
      <c r="X3217" s="42"/>
      <c r="AD3217" s="10"/>
    </row>
    <row r="3218" spans="18:30">
      <c r="R3218" s="187"/>
      <c r="S3218" s="42"/>
      <c r="T3218" s="42"/>
      <c r="U3218" s="188"/>
      <c r="V3218" s="42"/>
      <c r="W3218" s="188"/>
      <c r="X3218" s="42"/>
      <c r="AD3218" s="10"/>
    </row>
    <row r="3219" spans="18:30">
      <c r="R3219" s="187"/>
      <c r="S3219" s="42"/>
      <c r="T3219" s="42"/>
      <c r="U3219" s="188"/>
      <c r="V3219" s="42"/>
      <c r="W3219" s="188"/>
      <c r="X3219" s="42"/>
      <c r="AD3219" s="10"/>
    </row>
    <row r="3220" spans="18:30">
      <c r="R3220" s="187"/>
      <c r="S3220" s="42"/>
      <c r="T3220" s="42"/>
      <c r="U3220" s="188"/>
      <c r="V3220" s="42"/>
      <c r="W3220" s="188"/>
      <c r="X3220" s="42"/>
      <c r="AD3220" s="10"/>
    </row>
    <row r="3221" spans="18:30">
      <c r="R3221" s="187"/>
      <c r="S3221" s="42"/>
      <c r="T3221" s="42"/>
      <c r="U3221" s="188"/>
      <c r="V3221" s="42"/>
      <c r="W3221" s="188"/>
      <c r="X3221" s="42"/>
      <c r="AD3221" s="10"/>
    </row>
    <row r="3222" spans="18:30">
      <c r="R3222" s="187"/>
      <c r="S3222" s="42"/>
      <c r="T3222" s="42"/>
      <c r="U3222" s="188"/>
      <c r="V3222" s="42"/>
      <c r="W3222" s="188"/>
      <c r="X3222" s="42"/>
      <c r="AD3222" s="10"/>
    </row>
    <row r="3223" spans="18:30">
      <c r="R3223" s="187"/>
      <c r="S3223" s="42"/>
      <c r="T3223" s="42"/>
      <c r="U3223" s="188"/>
      <c r="V3223" s="42"/>
      <c r="W3223" s="188"/>
      <c r="X3223" s="42"/>
      <c r="AD3223" s="10"/>
    </row>
    <row r="3224" spans="18:30">
      <c r="R3224" s="187"/>
      <c r="S3224" s="42"/>
      <c r="T3224" s="42"/>
      <c r="U3224" s="188"/>
      <c r="V3224" s="42"/>
      <c r="W3224" s="188"/>
      <c r="X3224" s="42"/>
      <c r="AD3224" s="10"/>
    </row>
    <row r="3225" spans="18:30">
      <c r="R3225" s="187"/>
      <c r="S3225" s="42"/>
      <c r="T3225" s="42"/>
      <c r="U3225" s="188"/>
      <c r="V3225" s="42"/>
      <c r="W3225" s="188"/>
      <c r="X3225" s="42"/>
      <c r="AD3225" s="10"/>
    </row>
    <row r="3226" spans="18:30">
      <c r="R3226" s="187"/>
      <c r="S3226" s="42"/>
      <c r="T3226" s="42"/>
      <c r="U3226" s="188"/>
      <c r="V3226" s="42"/>
      <c r="W3226" s="188"/>
      <c r="X3226" s="42"/>
      <c r="AD3226" s="10"/>
    </row>
    <row r="3227" spans="18:30">
      <c r="R3227" s="187"/>
      <c r="S3227" s="42"/>
      <c r="T3227" s="42"/>
      <c r="U3227" s="188"/>
      <c r="V3227" s="42"/>
      <c r="W3227" s="188"/>
      <c r="X3227" s="42"/>
      <c r="AD3227" s="10"/>
    </row>
    <row r="3228" spans="18:30">
      <c r="R3228" s="187"/>
      <c r="S3228" s="42"/>
      <c r="T3228" s="42"/>
      <c r="U3228" s="188"/>
      <c r="V3228" s="42"/>
      <c r="W3228" s="188"/>
      <c r="X3228" s="42"/>
      <c r="AD3228" s="10"/>
    </row>
    <row r="3229" spans="18:30">
      <c r="R3229" s="187"/>
      <c r="S3229" s="42"/>
      <c r="T3229" s="42"/>
      <c r="U3229" s="188"/>
      <c r="V3229" s="42"/>
      <c r="W3229" s="188"/>
      <c r="X3229" s="42"/>
      <c r="AD3229" s="10"/>
    </row>
    <row r="3230" spans="18:30">
      <c r="R3230" s="187"/>
      <c r="S3230" s="42"/>
      <c r="T3230" s="42"/>
      <c r="U3230" s="188"/>
      <c r="V3230" s="42"/>
      <c r="W3230" s="188"/>
      <c r="X3230" s="42"/>
      <c r="AD3230" s="10"/>
    </row>
    <row r="3231" spans="18:30">
      <c r="R3231" s="187"/>
      <c r="S3231" s="42"/>
      <c r="T3231" s="42"/>
      <c r="U3231" s="188"/>
      <c r="V3231" s="42"/>
      <c r="W3231" s="188"/>
      <c r="X3231" s="42"/>
      <c r="AD3231" s="10"/>
    </row>
    <row r="3232" spans="18:30">
      <c r="R3232" s="187"/>
      <c r="S3232" s="42"/>
      <c r="T3232" s="42"/>
      <c r="U3232" s="188"/>
      <c r="V3232" s="42"/>
      <c r="W3232" s="188"/>
      <c r="X3232" s="42"/>
      <c r="AD3232" s="10"/>
    </row>
    <row r="3233" spans="18:30">
      <c r="R3233" s="187"/>
      <c r="S3233" s="42"/>
      <c r="T3233" s="42"/>
      <c r="U3233" s="188"/>
      <c r="V3233" s="42"/>
      <c r="W3233" s="188"/>
      <c r="X3233" s="42"/>
      <c r="AD3233" s="10"/>
    </row>
    <row r="3234" spans="18:30">
      <c r="R3234" s="187"/>
      <c r="S3234" s="42"/>
      <c r="T3234" s="42"/>
      <c r="U3234" s="188"/>
      <c r="V3234" s="42"/>
      <c r="W3234" s="188"/>
      <c r="X3234" s="42"/>
      <c r="AD3234" s="10"/>
    </row>
    <row r="3235" spans="18:30">
      <c r="R3235" s="187"/>
      <c r="S3235" s="42"/>
      <c r="T3235" s="42"/>
      <c r="U3235" s="188"/>
      <c r="V3235" s="42"/>
      <c r="W3235" s="188"/>
      <c r="X3235" s="42"/>
      <c r="AD3235" s="10"/>
    </row>
    <row r="3236" spans="18:30">
      <c r="R3236" s="187"/>
      <c r="S3236" s="42"/>
      <c r="T3236" s="42"/>
      <c r="U3236" s="188"/>
      <c r="V3236" s="42"/>
      <c r="W3236" s="188"/>
      <c r="X3236" s="42"/>
      <c r="AD3236" s="10"/>
    </row>
    <row r="3237" spans="18:30">
      <c r="R3237" s="187"/>
      <c r="S3237" s="42"/>
      <c r="T3237" s="42"/>
      <c r="U3237" s="188"/>
      <c r="V3237" s="42"/>
      <c r="W3237" s="188"/>
      <c r="X3237" s="42"/>
      <c r="AD3237" s="10"/>
    </row>
    <row r="3238" spans="18:30">
      <c r="R3238" s="187"/>
      <c r="S3238" s="42"/>
      <c r="T3238" s="42"/>
      <c r="U3238" s="188"/>
      <c r="V3238" s="42"/>
      <c r="W3238" s="188"/>
      <c r="X3238" s="42"/>
      <c r="AD3238" s="10"/>
    </row>
    <row r="3239" spans="18:30">
      <c r="R3239" s="187"/>
      <c r="S3239" s="42"/>
      <c r="T3239" s="42"/>
      <c r="U3239" s="188"/>
      <c r="V3239" s="42"/>
      <c r="W3239" s="188"/>
      <c r="X3239" s="42"/>
      <c r="AD3239" s="10"/>
    </row>
    <row r="3240" spans="18:30">
      <c r="R3240" s="187"/>
      <c r="S3240" s="42"/>
      <c r="T3240" s="42"/>
      <c r="U3240" s="188"/>
      <c r="V3240" s="42"/>
      <c r="W3240" s="188"/>
      <c r="X3240" s="42"/>
      <c r="AD3240" s="10"/>
    </row>
    <row r="3241" spans="18:30">
      <c r="R3241" s="187"/>
      <c r="S3241" s="42"/>
      <c r="T3241" s="42"/>
      <c r="U3241" s="188"/>
      <c r="V3241" s="42"/>
      <c r="W3241" s="188"/>
      <c r="X3241" s="42"/>
      <c r="AD3241" s="10"/>
    </row>
    <row r="3242" spans="18:30">
      <c r="R3242" s="187"/>
      <c r="S3242" s="42"/>
      <c r="T3242" s="42"/>
      <c r="U3242" s="188"/>
      <c r="V3242" s="42"/>
      <c r="W3242" s="188"/>
      <c r="X3242" s="42"/>
      <c r="AD3242" s="10"/>
    </row>
    <row r="3243" spans="18:30">
      <c r="R3243" s="187"/>
      <c r="S3243" s="42"/>
      <c r="T3243" s="42"/>
      <c r="U3243" s="188"/>
      <c r="V3243" s="42"/>
      <c r="W3243" s="188"/>
      <c r="X3243" s="42"/>
      <c r="AD3243" s="10"/>
    </row>
    <row r="3244" spans="18:30">
      <c r="R3244" s="187"/>
      <c r="S3244" s="42"/>
      <c r="T3244" s="42"/>
      <c r="U3244" s="188"/>
      <c r="V3244" s="42"/>
      <c r="W3244" s="188"/>
      <c r="X3244" s="42"/>
      <c r="AD3244" s="10"/>
    </row>
    <row r="3245" spans="18:30">
      <c r="R3245" s="187"/>
      <c r="S3245" s="42"/>
      <c r="T3245" s="42"/>
      <c r="U3245" s="188"/>
      <c r="V3245" s="42"/>
      <c r="W3245" s="188"/>
      <c r="X3245" s="42"/>
      <c r="AD3245" s="10"/>
    </row>
    <row r="3246" spans="18:30">
      <c r="R3246" s="187"/>
      <c r="S3246" s="42"/>
      <c r="T3246" s="42"/>
      <c r="U3246" s="188"/>
      <c r="V3246" s="42"/>
      <c r="W3246" s="188"/>
      <c r="X3246" s="42"/>
      <c r="AD3246" s="10"/>
    </row>
    <row r="3247" spans="18:30">
      <c r="R3247" s="187"/>
      <c r="S3247" s="42"/>
      <c r="T3247" s="42"/>
      <c r="U3247" s="188"/>
      <c r="V3247" s="42"/>
      <c r="W3247" s="188"/>
      <c r="X3247" s="42"/>
      <c r="AD3247" s="10"/>
    </row>
    <row r="3248" spans="18:30">
      <c r="R3248" s="187"/>
      <c r="S3248" s="42"/>
      <c r="T3248" s="42"/>
      <c r="U3248" s="188"/>
      <c r="V3248" s="42"/>
      <c r="W3248" s="188"/>
      <c r="X3248" s="42"/>
      <c r="AD3248" s="10"/>
    </row>
    <row r="3249" spans="18:30">
      <c r="R3249" s="187"/>
      <c r="S3249" s="42"/>
      <c r="T3249" s="42"/>
      <c r="U3249" s="188"/>
      <c r="V3249" s="42"/>
      <c r="W3249" s="188"/>
      <c r="X3249" s="42"/>
      <c r="AD3249" s="10"/>
    </row>
    <row r="3250" spans="18:30">
      <c r="R3250" s="187"/>
      <c r="S3250" s="42"/>
      <c r="T3250" s="42"/>
      <c r="U3250" s="188"/>
      <c r="V3250" s="42"/>
      <c r="W3250" s="188"/>
      <c r="X3250" s="42"/>
      <c r="AD3250" s="10"/>
    </row>
    <row r="3251" spans="18:30">
      <c r="R3251" s="187"/>
      <c r="S3251" s="42"/>
      <c r="T3251" s="42"/>
      <c r="U3251" s="188"/>
      <c r="V3251" s="42"/>
      <c r="W3251" s="188"/>
      <c r="X3251" s="42"/>
      <c r="AD3251" s="10"/>
    </row>
    <row r="3252" spans="18:30">
      <c r="R3252" s="187"/>
      <c r="S3252" s="42"/>
      <c r="T3252" s="42"/>
      <c r="U3252" s="188"/>
      <c r="V3252" s="42"/>
      <c r="W3252" s="188"/>
      <c r="X3252" s="42"/>
      <c r="AD3252" s="10"/>
    </row>
    <row r="3253" spans="18:30">
      <c r="R3253" s="187"/>
      <c r="S3253" s="42"/>
      <c r="T3253" s="42"/>
      <c r="U3253" s="188"/>
      <c r="V3253" s="42"/>
      <c r="W3253" s="188"/>
      <c r="X3253" s="42"/>
      <c r="AD3253" s="10"/>
    </row>
    <row r="3254" spans="18:30">
      <c r="R3254" s="187"/>
      <c r="S3254" s="42"/>
      <c r="T3254" s="42"/>
      <c r="U3254" s="188"/>
      <c r="V3254" s="42"/>
      <c r="W3254" s="188"/>
      <c r="X3254" s="42"/>
      <c r="AD3254" s="10"/>
    </row>
    <row r="3255" spans="18:30">
      <c r="R3255" s="187"/>
      <c r="S3255" s="42"/>
      <c r="T3255" s="42"/>
      <c r="U3255" s="188"/>
      <c r="V3255" s="42"/>
      <c r="W3255" s="188"/>
      <c r="X3255" s="42"/>
      <c r="AD3255" s="10"/>
    </row>
    <row r="3256" spans="18:30">
      <c r="R3256" s="187"/>
      <c r="S3256" s="42"/>
      <c r="T3256" s="42"/>
      <c r="U3256" s="188"/>
      <c r="V3256" s="42"/>
      <c r="W3256" s="188"/>
      <c r="X3256" s="42"/>
      <c r="AD3256" s="10"/>
    </row>
    <row r="3257" spans="18:30">
      <c r="R3257" s="187"/>
      <c r="S3257" s="42"/>
      <c r="T3257" s="42"/>
      <c r="U3257" s="188"/>
      <c r="V3257" s="42"/>
      <c r="W3257" s="188"/>
      <c r="X3257" s="42"/>
      <c r="AD3257" s="10"/>
    </row>
    <row r="3258" spans="18:30">
      <c r="R3258" s="187"/>
      <c r="S3258" s="42"/>
      <c r="T3258" s="42"/>
      <c r="U3258" s="188"/>
      <c r="V3258" s="42"/>
      <c r="W3258" s="188"/>
      <c r="X3258" s="42"/>
      <c r="AD3258" s="10"/>
    </row>
    <row r="3259" spans="18:30">
      <c r="R3259" s="187"/>
      <c r="S3259" s="42"/>
      <c r="T3259" s="42"/>
      <c r="U3259" s="188"/>
      <c r="V3259" s="42"/>
      <c r="W3259" s="188"/>
      <c r="X3259" s="42"/>
      <c r="AD3259" s="10"/>
    </row>
    <row r="3260" spans="18:30">
      <c r="R3260" s="187"/>
      <c r="S3260" s="42"/>
      <c r="T3260" s="42"/>
      <c r="U3260" s="188"/>
      <c r="V3260" s="42"/>
      <c r="W3260" s="188"/>
      <c r="X3260" s="42"/>
      <c r="AD3260" s="10"/>
    </row>
    <row r="3261" spans="18:30">
      <c r="R3261" s="187"/>
      <c r="S3261" s="42"/>
      <c r="T3261" s="42"/>
      <c r="U3261" s="188"/>
      <c r="V3261" s="42"/>
      <c r="W3261" s="188"/>
      <c r="X3261" s="42"/>
      <c r="AD3261" s="10"/>
    </row>
    <row r="3262" spans="18:30">
      <c r="R3262" s="187"/>
      <c r="S3262" s="42"/>
      <c r="T3262" s="42"/>
      <c r="U3262" s="188"/>
      <c r="V3262" s="42"/>
      <c r="W3262" s="188"/>
      <c r="X3262" s="42"/>
      <c r="AD3262" s="10"/>
    </row>
    <row r="3263" spans="18:30">
      <c r="R3263" s="187"/>
      <c r="S3263" s="42"/>
      <c r="T3263" s="42"/>
      <c r="U3263" s="188"/>
      <c r="V3263" s="42"/>
      <c r="W3263" s="188"/>
      <c r="X3263" s="42"/>
      <c r="AD3263" s="10"/>
    </row>
    <row r="3264" spans="18:30">
      <c r="R3264" s="187"/>
      <c r="S3264" s="42"/>
      <c r="T3264" s="42"/>
      <c r="U3264" s="188"/>
      <c r="V3264" s="42"/>
      <c r="W3264" s="188"/>
      <c r="X3264" s="42"/>
      <c r="AD3264" s="10"/>
    </row>
    <row r="3265" spans="18:30">
      <c r="R3265" s="187"/>
      <c r="S3265" s="42"/>
      <c r="T3265" s="42"/>
      <c r="U3265" s="188"/>
      <c r="V3265" s="42"/>
      <c r="W3265" s="188"/>
      <c r="X3265" s="42"/>
      <c r="AD3265" s="10"/>
    </row>
    <row r="3266" spans="18:30">
      <c r="R3266" s="187"/>
      <c r="S3266" s="42"/>
      <c r="T3266" s="42"/>
      <c r="U3266" s="188"/>
      <c r="V3266" s="42"/>
      <c r="W3266" s="188"/>
      <c r="X3266" s="42"/>
      <c r="AD3266" s="10"/>
    </row>
    <row r="3267" spans="18:30">
      <c r="R3267" s="187"/>
      <c r="S3267" s="42"/>
      <c r="T3267" s="42"/>
      <c r="U3267" s="188"/>
      <c r="V3267" s="42"/>
      <c r="W3267" s="188"/>
      <c r="X3267" s="42"/>
      <c r="AD3267" s="10"/>
    </row>
    <row r="3268" spans="18:30">
      <c r="R3268" s="187"/>
      <c r="S3268" s="42"/>
      <c r="T3268" s="42"/>
      <c r="U3268" s="188"/>
      <c r="V3268" s="42"/>
      <c r="W3268" s="188"/>
      <c r="X3268" s="42"/>
      <c r="AD3268" s="10"/>
    </row>
    <row r="3269" spans="18:30">
      <c r="R3269" s="187"/>
      <c r="S3269" s="42"/>
      <c r="T3269" s="42"/>
      <c r="U3269" s="188"/>
      <c r="V3269" s="42"/>
      <c r="W3269" s="188"/>
      <c r="X3269" s="42"/>
      <c r="AD3269" s="10"/>
    </row>
    <row r="3270" spans="18:30">
      <c r="R3270" s="187"/>
      <c r="S3270" s="42"/>
      <c r="T3270" s="42"/>
      <c r="U3270" s="188"/>
      <c r="V3270" s="42"/>
      <c r="W3270" s="188"/>
      <c r="X3270" s="42"/>
      <c r="AD3270" s="10"/>
    </row>
    <row r="3271" spans="18:30">
      <c r="R3271" s="187"/>
      <c r="S3271" s="42"/>
      <c r="T3271" s="42"/>
      <c r="U3271" s="188"/>
      <c r="V3271" s="42"/>
      <c r="W3271" s="188"/>
      <c r="X3271" s="42"/>
      <c r="AD3271" s="10"/>
    </row>
    <row r="3272" spans="18:30">
      <c r="R3272" s="187"/>
      <c r="S3272" s="42"/>
      <c r="T3272" s="42"/>
      <c r="U3272" s="188"/>
      <c r="V3272" s="42"/>
      <c r="W3272" s="188"/>
      <c r="X3272" s="42"/>
      <c r="AD3272" s="10"/>
    </row>
    <row r="3273" spans="18:30">
      <c r="R3273" s="187"/>
      <c r="S3273" s="42"/>
      <c r="T3273" s="42"/>
      <c r="U3273" s="188"/>
      <c r="V3273" s="42"/>
      <c r="W3273" s="188"/>
      <c r="X3273" s="42"/>
      <c r="AD3273" s="10"/>
    </row>
    <row r="3274" spans="18:30">
      <c r="R3274" s="187"/>
      <c r="S3274" s="42"/>
      <c r="T3274" s="42"/>
      <c r="U3274" s="188"/>
      <c r="V3274" s="42"/>
      <c r="W3274" s="188"/>
      <c r="X3274" s="42"/>
      <c r="AD3274" s="10"/>
    </row>
    <row r="3275" spans="18:30">
      <c r="R3275" s="187"/>
      <c r="S3275" s="42"/>
      <c r="T3275" s="42"/>
      <c r="U3275" s="188"/>
      <c r="V3275" s="42"/>
      <c r="W3275" s="188"/>
      <c r="X3275" s="42"/>
      <c r="AD3275" s="10"/>
    </row>
    <row r="3276" spans="18:30">
      <c r="R3276" s="187"/>
      <c r="S3276" s="42"/>
      <c r="T3276" s="42"/>
      <c r="U3276" s="188"/>
      <c r="V3276" s="42"/>
      <c r="W3276" s="188"/>
      <c r="X3276" s="42"/>
      <c r="AD3276" s="10"/>
    </row>
    <row r="3277" spans="18:30">
      <c r="R3277" s="187"/>
      <c r="S3277" s="42"/>
      <c r="T3277" s="42"/>
      <c r="U3277" s="188"/>
      <c r="V3277" s="42"/>
      <c r="W3277" s="188"/>
      <c r="X3277" s="42"/>
      <c r="AD3277" s="10"/>
    </row>
    <row r="3278" spans="18:30">
      <c r="R3278" s="187"/>
      <c r="S3278" s="42"/>
      <c r="T3278" s="42"/>
      <c r="U3278" s="188"/>
      <c r="V3278" s="42"/>
      <c r="W3278" s="188"/>
      <c r="X3278" s="42"/>
      <c r="AD3278" s="10"/>
    </row>
    <row r="3279" spans="18:30">
      <c r="R3279" s="187"/>
      <c r="S3279" s="42"/>
      <c r="T3279" s="42"/>
      <c r="U3279" s="188"/>
      <c r="V3279" s="42"/>
      <c r="W3279" s="188"/>
      <c r="X3279" s="42"/>
      <c r="AD3279" s="10"/>
    </row>
    <row r="3280" spans="18:30">
      <c r="R3280" s="187"/>
      <c r="S3280" s="42"/>
      <c r="T3280" s="42"/>
      <c r="U3280" s="188"/>
      <c r="V3280" s="42"/>
      <c r="W3280" s="188"/>
      <c r="X3280" s="42"/>
      <c r="AD3280" s="10"/>
    </row>
    <row r="3281" spans="18:30">
      <c r="R3281" s="187"/>
      <c r="S3281" s="42"/>
      <c r="T3281" s="42"/>
      <c r="U3281" s="188"/>
      <c r="V3281" s="42"/>
      <c r="W3281" s="188"/>
      <c r="X3281" s="42"/>
      <c r="AD3281" s="10"/>
    </row>
    <row r="3282" spans="18:30">
      <c r="R3282" s="187"/>
      <c r="S3282" s="42"/>
      <c r="T3282" s="42"/>
      <c r="U3282" s="188"/>
      <c r="V3282" s="42"/>
      <c r="W3282" s="188"/>
      <c r="X3282" s="42"/>
      <c r="AD3282" s="10"/>
    </row>
    <row r="3283" spans="18:30">
      <c r="R3283" s="187"/>
      <c r="S3283" s="42"/>
      <c r="T3283" s="42"/>
      <c r="U3283" s="188"/>
      <c r="V3283" s="42"/>
      <c r="W3283" s="188"/>
      <c r="X3283" s="42"/>
      <c r="AD3283" s="10"/>
    </row>
    <row r="3284" spans="18:30">
      <c r="R3284" s="187"/>
      <c r="S3284" s="42"/>
      <c r="T3284" s="42"/>
      <c r="U3284" s="188"/>
      <c r="V3284" s="42"/>
      <c r="W3284" s="188"/>
      <c r="X3284" s="42"/>
      <c r="AD3284" s="10"/>
    </row>
    <row r="3285" spans="18:30">
      <c r="R3285" s="187"/>
      <c r="S3285" s="42"/>
      <c r="T3285" s="42"/>
      <c r="U3285" s="188"/>
      <c r="V3285" s="42"/>
      <c r="W3285" s="188"/>
      <c r="X3285" s="42"/>
      <c r="AD3285" s="10"/>
    </row>
    <row r="3286" spans="18:30">
      <c r="R3286" s="187"/>
      <c r="S3286" s="42"/>
      <c r="T3286" s="42"/>
      <c r="U3286" s="188"/>
      <c r="V3286" s="42"/>
      <c r="W3286" s="188"/>
      <c r="X3286" s="42"/>
      <c r="AD3286" s="10"/>
    </row>
    <row r="3287" spans="18:30">
      <c r="R3287" s="187"/>
      <c r="S3287" s="42"/>
      <c r="T3287" s="42"/>
      <c r="U3287" s="188"/>
      <c r="V3287" s="42"/>
      <c r="W3287" s="188"/>
      <c r="X3287" s="42"/>
      <c r="AD3287" s="10"/>
    </row>
    <row r="3288" spans="18:30">
      <c r="R3288" s="187"/>
      <c r="S3288" s="42"/>
      <c r="T3288" s="42"/>
      <c r="U3288" s="188"/>
      <c r="V3288" s="42"/>
      <c r="W3288" s="188"/>
      <c r="X3288" s="42"/>
      <c r="AD3288" s="10"/>
    </row>
    <row r="3289" spans="18:30">
      <c r="R3289" s="187"/>
      <c r="S3289" s="42"/>
      <c r="T3289" s="42"/>
      <c r="U3289" s="188"/>
      <c r="V3289" s="42"/>
      <c r="W3289" s="188"/>
      <c r="X3289" s="42"/>
      <c r="AD3289" s="10"/>
    </row>
    <row r="3290" spans="18:30">
      <c r="R3290" s="187"/>
      <c r="S3290" s="42"/>
      <c r="T3290" s="42"/>
      <c r="U3290" s="188"/>
      <c r="V3290" s="42"/>
      <c r="W3290" s="188"/>
      <c r="X3290" s="42"/>
      <c r="AD3290" s="10"/>
    </row>
    <row r="3291" spans="18:30">
      <c r="R3291" s="187"/>
      <c r="S3291" s="42"/>
      <c r="T3291" s="42"/>
      <c r="U3291" s="188"/>
      <c r="V3291" s="42"/>
      <c r="W3291" s="188"/>
      <c r="X3291" s="42"/>
      <c r="AD3291" s="10"/>
    </row>
    <row r="3292" spans="18:30">
      <c r="R3292" s="187"/>
      <c r="S3292" s="42"/>
      <c r="T3292" s="42"/>
      <c r="U3292" s="188"/>
      <c r="V3292" s="42"/>
      <c r="W3292" s="188"/>
      <c r="X3292" s="42"/>
      <c r="AD3292" s="10"/>
    </row>
    <row r="3293" spans="18:30">
      <c r="R3293" s="187"/>
      <c r="S3293" s="42"/>
      <c r="T3293" s="42"/>
      <c r="U3293" s="188"/>
      <c r="V3293" s="42"/>
      <c r="W3293" s="188"/>
      <c r="X3293" s="42"/>
      <c r="AD3293" s="10"/>
    </row>
    <row r="3294" spans="18:30">
      <c r="R3294" s="187"/>
      <c r="S3294" s="42"/>
      <c r="T3294" s="42"/>
      <c r="U3294" s="188"/>
      <c r="V3294" s="42"/>
      <c r="W3294" s="188"/>
      <c r="X3294" s="42"/>
      <c r="AD3294" s="10"/>
    </row>
    <row r="3295" spans="18:30">
      <c r="R3295" s="187"/>
      <c r="S3295" s="42"/>
      <c r="T3295" s="42"/>
      <c r="U3295" s="188"/>
      <c r="V3295" s="42"/>
      <c r="W3295" s="188"/>
      <c r="X3295" s="42"/>
      <c r="AD3295" s="10"/>
    </row>
    <row r="3296" spans="18:30">
      <c r="R3296" s="187"/>
      <c r="S3296" s="42"/>
      <c r="T3296" s="42"/>
      <c r="U3296" s="188"/>
      <c r="V3296" s="42"/>
      <c r="W3296" s="188"/>
      <c r="X3296" s="42"/>
      <c r="AD3296" s="10"/>
    </row>
    <row r="3297" spans="18:30">
      <c r="R3297" s="187"/>
      <c r="S3297" s="42"/>
      <c r="T3297" s="42"/>
      <c r="U3297" s="188"/>
      <c r="V3297" s="42"/>
      <c r="W3297" s="188"/>
      <c r="X3297" s="42"/>
      <c r="AD3297" s="10"/>
    </row>
    <row r="3298" spans="18:30">
      <c r="R3298" s="187"/>
      <c r="S3298" s="42"/>
      <c r="T3298" s="42"/>
      <c r="U3298" s="188"/>
      <c r="V3298" s="42"/>
      <c r="W3298" s="188"/>
      <c r="X3298" s="42"/>
      <c r="AD3298" s="10"/>
    </row>
    <row r="3299" spans="18:30">
      <c r="R3299" s="187"/>
      <c r="S3299" s="42"/>
      <c r="T3299" s="42"/>
      <c r="U3299" s="188"/>
      <c r="V3299" s="42"/>
      <c r="W3299" s="188"/>
      <c r="X3299" s="42"/>
      <c r="AD3299" s="10"/>
    </row>
    <row r="3300" spans="18:30">
      <c r="R3300" s="187"/>
      <c r="S3300" s="42"/>
      <c r="T3300" s="42"/>
      <c r="U3300" s="188"/>
      <c r="V3300" s="42"/>
      <c r="W3300" s="188"/>
      <c r="X3300" s="42"/>
      <c r="AD3300" s="10"/>
    </row>
    <row r="3301" spans="18:30">
      <c r="R3301" s="187"/>
      <c r="S3301" s="42"/>
      <c r="T3301" s="42"/>
      <c r="U3301" s="188"/>
      <c r="V3301" s="42"/>
      <c r="W3301" s="188"/>
      <c r="X3301" s="42"/>
      <c r="AD3301" s="10"/>
    </row>
    <row r="3302" spans="18:30">
      <c r="R3302" s="187"/>
      <c r="S3302" s="42"/>
      <c r="T3302" s="42"/>
      <c r="U3302" s="188"/>
      <c r="V3302" s="42"/>
      <c r="W3302" s="188"/>
      <c r="X3302" s="42"/>
      <c r="AD3302" s="10"/>
    </row>
    <row r="3303" spans="18:30">
      <c r="R3303" s="187"/>
      <c r="S3303" s="42"/>
      <c r="T3303" s="42"/>
      <c r="U3303" s="188"/>
      <c r="V3303" s="42"/>
      <c r="W3303" s="188"/>
      <c r="X3303" s="42"/>
      <c r="AD3303" s="10"/>
    </row>
    <row r="3304" spans="18:30">
      <c r="R3304" s="187"/>
      <c r="S3304" s="42"/>
      <c r="T3304" s="42"/>
      <c r="U3304" s="188"/>
      <c r="V3304" s="42"/>
      <c r="W3304" s="188"/>
      <c r="X3304" s="42"/>
      <c r="AD3304" s="10"/>
    </row>
    <row r="3305" spans="18:30">
      <c r="R3305" s="187"/>
      <c r="S3305" s="42"/>
      <c r="T3305" s="42"/>
      <c r="U3305" s="188"/>
      <c r="V3305" s="42"/>
      <c r="W3305" s="188"/>
      <c r="X3305" s="42"/>
      <c r="AD3305" s="10"/>
    </row>
    <row r="3306" spans="18:30">
      <c r="R3306" s="187"/>
      <c r="S3306" s="42"/>
      <c r="T3306" s="42"/>
      <c r="U3306" s="188"/>
      <c r="V3306" s="42"/>
      <c r="W3306" s="188"/>
      <c r="X3306" s="42"/>
      <c r="AD3306" s="10"/>
    </row>
    <row r="3307" spans="18:30">
      <c r="R3307" s="187"/>
      <c r="S3307" s="42"/>
      <c r="T3307" s="42"/>
      <c r="U3307" s="188"/>
      <c r="V3307" s="42"/>
      <c r="W3307" s="188"/>
      <c r="X3307" s="42"/>
      <c r="AD3307" s="10"/>
    </row>
    <row r="3308" spans="18:30">
      <c r="R3308" s="187"/>
      <c r="S3308" s="42"/>
      <c r="T3308" s="42"/>
      <c r="U3308" s="188"/>
      <c r="V3308" s="42"/>
      <c r="W3308" s="188"/>
      <c r="X3308" s="42"/>
      <c r="AD3308" s="10"/>
    </row>
    <row r="3309" spans="18:30">
      <c r="R3309" s="187"/>
      <c r="S3309" s="42"/>
      <c r="T3309" s="42"/>
      <c r="U3309" s="188"/>
      <c r="V3309" s="42"/>
      <c r="W3309" s="188"/>
      <c r="X3309" s="42"/>
      <c r="AD3309" s="10"/>
    </row>
    <row r="3310" spans="18:30">
      <c r="R3310" s="187"/>
      <c r="S3310" s="42"/>
      <c r="T3310" s="42"/>
      <c r="U3310" s="188"/>
      <c r="V3310" s="42"/>
      <c r="W3310" s="188"/>
      <c r="X3310" s="42"/>
      <c r="AD3310" s="10"/>
    </row>
    <row r="3311" spans="18:30">
      <c r="R3311" s="187"/>
      <c r="S3311" s="42"/>
      <c r="T3311" s="42"/>
      <c r="U3311" s="188"/>
      <c r="V3311" s="42"/>
      <c r="W3311" s="188"/>
      <c r="X3311" s="42"/>
      <c r="AD3311" s="10"/>
    </row>
    <row r="3312" spans="18:30">
      <c r="R3312" s="187"/>
      <c r="S3312" s="42"/>
      <c r="T3312" s="42"/>
      <c r="U3312" s="188"/>
      <c r="V3312" s="42"/>
      <c r="W3312" s="188"/>
      <c r="X3312" s="42"/>
      <c r="AD3312" s="10"/>
    </row>
    <row r="3313" spans="18:30">
      <c r="R3313" s="187"/>
      <c r="S3313" s="42"/>
      <c r="T3313" s="42"/>
      <c r="U3313" s="188"/>
      <c r="V3313" s="42"/>
      <c r="W3313" s="188"/>
      <c r="X3313" s="42"/>
      <c r="AD3313" s="10"/>
    </row>
    <row r="3314" spans="18:30">
      <c r="R3314" s="187"/>
      <c r="S3314" s="42"/>
      <c r="T3314" s="42"/>
      <c r="U3314" s="188"/>
      <c r="V3314" s="42"/>
      <c r="W3314" s="188"/>
      <c r="X3314" s="42"/>
      <c r="AD3314" s="10"/>
    </row>
    <row r="3315" spans="18:30">
      <c r="R3315" s="187"/>
      <c r="S3315" s="42"/>
      <c r="T3315" s="42"/>
      <c r="U3315" s="188"/>
      <c r="V3315" s="42"/>
      <c r="W3315" s="188"/>
      <c r="X3315" s="42"/>
      <c r="AD3315" s="10"/>
    </row>
    <row r="3316" spans="18:30">
      <c r="R3316" s="187"/>
      <c r="S3316" s="42"/>
      <c r="T3316" s="42"/>
      <c r="U3316" s="188"/>
      <c r="V3316" s="42"/>
      <c r="W3316" s="188"/>
      <c r="X3316" s="42"/>
      <c r="AD3316" s="10"/>
    </row>
    <row r="3317" spans="18:30">
      <c r="R3317" s="187"/>
      <c r="S3317" s="42"/>
      <c r="T3317" s="42"/>
      <c r="U3317" s="188"/>
      <c r="V3317" s="42"/>
      <c r="W3317" s="188"/>
      <c r="X3317" s="42"/>
      <c r="AD3317" s="10"/>
    </row>
    <row r="3318" spans="18:30">
      <c r="R3318" s="187"/>
      <c r="S3318" s="42"/>
      <c r="T3318" s="42"/>
      <c r="U3318" s="188"/>
      <c r="V3318" s="42"/>
      <c r="W3318" s="188"/>
      <c r="X3318" s="42"/>
      <c r="AD3318" s="10"/>
    </row>
    <row r="3319" spans="18:30">
      <c r="R3319" s="187"/>
      <c r="S3319" s="42"/>
      <c r="T3319" s="42"/>
      <c r="U3319" s="188"/>
      <c r="V3319" s="42"/>
      <c r="W3319" s="188"/>
      <c r="X3319" s="42"/>
      <c r="AD3319" s="10"/>
    </row>
    <row r="3320" spans="18:30">
      <c r="R3320" s="187"/>
      <c r="S3320" s="42"/>
      <c r="T3320" s="42"/>
      <c r="U3320" s="188"/>
      <c r="V3320" s="42"/>
      <c r="W3320" s="188"/>
      <c r="X3320" s="42"/>
      <c r="AD3320" s="10"/>
    </row>
    <row r="3321" spans="18:30">
      <c r="R3321" s="187"/>
      <c r="S3321" s="42"/>
      <c r="T3321" s="42"/>
      <c r="U3321" s="188"/>
      <c r="V3321" s="42"/>
      <c r="W3321" s="188"/>
      <c r="X3321" s="42"/>
      <c r="AD3321" s="10"/>
    </row>
    <row r="3322" spans="18:30">
      <c r="R3322" s="187"/>
      <c r="S3322" s="42"/>
      <c r="T3322" s="42"/>
      <c r="U3322" s="188"/>
      <c r="V3322" s="42"/>
      <c r="W3322" s="188"/>
      <c r="X3322" s="42"/>
      <c r="AD3322" s="10"/>
    </row>
    <row r="3323" spans="18:30">
      <c r="R3323" s="187"/>
      <c r="S3323" s="42"/>
      <c r="T3323" s="42"/>
      <c r="U3323" s="188"/>
      <c r="V3323" s="42"/>
      <c r="W3323" s="188"/>
      <c r="X3323" s="42"/>
      <c r="AD3323" s="10"/>
    </row>
    <row r="3324" spans="18:30">
      <c r="R3324" s="187"/>
      <c r="S3324" s="42"/>
      <c r="T3324" s="42"/>
      <c r="U3324" s="188"/>
      <c r="V3324" s="42"/>
      <c r="W3324" s="188"/>
      <c r="X3324" s="42"/>
      <c r="AD3324" s="10"/>
    </row>
    <row r="3325" spans="18:30">
      <c r="R3325" s="187"/>
      <c r="S3325" s="42"/>
      <c r="T3325" s="42"/>
      <c r="U3325" s="188"/>
      <c r="V3325" s="42"/>
      <c r="W3325" s="188"/>
      <c r="X3325" s="42"/>
      <c r="AD3325" s="10"/>
    </row>
    <row r="3326" spans="18:30">
      <c r="R3326" s="187"/>
      <c r="S3326" s="42"/>
      <c r="T3326" s="42"/>
      <c r="U3326" s="188"/>
      <c r="V3326" s="42"/>
      <c r="W3326" s="188"/>
      <c r="X3326" s="42"/>
      <c r="AD3326" s="10"/>
    </row>
    <row r="3327" spans="18:30">
      <c r="R3327" s="187"/>
      <c r="S3327" s="42"/>
      <c r="T3327" s="42"/>
      <c r="U3327" s="188"/>
      <c r="V3327" s="42"/>
      <c r="W3327" s="188"/>
      <c r="X3327" s="42"/>
      <c r="AD3327" s="10"/>
    </row>
    <row r="3328" spans="18:30">
      <c r="R3328" s="187"/>
      <c r="S3328" s="42"/>
      <c r="T3328" s="42"/>
      <c r="U3328" s="188"/>
      <c r="V3328" s="42"/>
      <c r="W3328" s="188"/>
      <c r="X3328" s="42"/>
      <c r="AD3328" s="10"/>
    </row>
    <row r="3329" spans="18:30">
      <c r="R3329" s="187"/>
      <c r="S3329" s="42"/>
      <c r="T3329" s="42"/>
      <c r="U3329" s="188"/>
      <c r="V3329" s="42"/>
      <c r="W3329" s="188"/>
      <c r="X3329" s="42"/>
      <c r="AD3329" s="10"/>
    </row>
    <row r="3330" spans="18:30">
      <c r="R3330" s="187"/>
      <c r="S3330" s="42"/>
      <c r="T3330" s="42"/>
      <c r="U3330" s="188"/>
      <c r="V3330" s="42"/>
      <c r="W3330" s="188"/>
      <c r="X3330" s="42"/>
      <c r="AD3330" s="10"/>
    </row>
    <row r="3331" spans="18:30">
      <c r="R3331" s="187"/>
      <c r="S3331" s="42"/>
      <c r="T3331" s="42"/>
      <c r="U3331" s="188"/>
      <c r="V3331" s="42"/>
      <c r="W3331" s="188"/>
      <c r="X3331" s="42"/>
      <c r="AD3331" s="10"/>
    </row>
    <row r="3332" spans="18:30">
      <c r="R3332" s="187"/>
      <c r="S3332" s="42"/>
      <c r="T3332" s="42"/>
      <c r="U3332" s="188"/>
      <c r="V3332" s="42"/>
      <c r="W3332" s="188"/>
      <c r="X3332" s="42"/>
      <c r="AD3332" s="10"/>
    </row>
    <row r="3333" spans="18:30">
      <c r="R3333" s="187"/>
      <c r="S3333" s="42"/>
      <c r="T3333" s="42"/>
      <c r="U3333" s="188"/>
      <c r="V3333" s="42"/>
      <c r="W3333" s="188"/>
      <c r="X3333" s="42"/>
      <c r="AD3333" s="10"/>
    </row>
    <row r="3334" spans="18:30">
      <c r="R3334" s="187"/>
      <c r="S3334" s="42"/>
      <c r="T3334" s="42"/>
      <c r="U3334" s="188"/>
      <c r="V3334" s="42"/>
      <c r="W3334" s="188"/>
      <c r="X3334" s="42"/>
      <c r="AD3334" s="10"/>
    </row>
    <row r="3335" spans="18:30">
      <c r="R3335" s="187"/>
      <c r="S3335" s="42"/>
      <c r="T3335" s="42"/>
      <c r="U3335" s="188"/>
      <c r="V3335" s="42"/>
      <c r="W3335" s="188"/>
      <c r="X3335" s="42"/>
      <c r="AD3335" s="10"/>
    </row>
    <row r="3336" spans="18:30">
      <c r="R3336" s="187"/>
      <c r="S3336" s="42"/>
      <c r="T3336" s="42"/>
      <c r="U3336" s="188"/>
      <c r="V3336" s="42"/>
      <c r="W3336" s="188"/>
      <c r="X3336" s="42"/>
      <c r="AD3336" s="10"/>
    </row>
    <row r="3337" spans="18:30">
      <c r="R3337" s="187"/>
      <c r="S3337" s="42"/>
      <c r="T3337" s="42"/>
      <c r="U3337" s="188"/>
      <c r="V3337" s="42"/>
      <c r="W3337" s="188"/>
      <c r="X3337" s="42"/>
      <c r="AD3337" s="10"/>
    </row>
    <row r="3338" spans="18:30">
      <c r="R3338" s="187"/>
      <c r="S3338" s="42"/>
      <c r="T3338" s="42"/>
      <c r="U3338" s="188"/>
      <c r="V3338" s="42"/>
      <c r="W3338" s="188"/>
      <c r="X3338" s="42"/>
      <c r="AD3338" s="10"/>
    </row>
    <row r="3339" spans="18:30">
      <c r="R3339" s="187"/>
      <c r="S3339" s="42"/>
      <c r="T3339" s="42"/>
      <c r="U3339" s="188"/>
      <c r="V3339" s="42"/>
      <c r="W3339" s="188"/>
      <c r="X3339" s="42"/>
      <c r="AD3339" s="10"/>
    </row>
    <row r="3340" spans="18:30">
      <c r="R3340" s="187"/>
      <c r="S3340" s="42"/>
      <c r="T3340" s="42"/>
      <c r="U3340" s="188"/>
      <c r="V3340" s="42"/>
      <c r="W3340" s="188"/>
      <c r="X3340" s="42"/>
      <c r="AD3340" s="10"/>
    </row>
    <row r="3341" spans="18:30">
      <c r="R3341" s="187"/>
      <c r="S3341" s="42"/>
      <c r="T3341" s="42"/>
      <c r="U3341" s="188"/>
      <c r="V3341" s="42"/>
      <c r="W3341" s="188"/>
      <c r="X3341" s="42"/>
      <c r="AD3341" s="10"/>
    </row>
    <row r="3342" spans="18:30">
      <c r="R3342" s="187"/>
      <c r="S3342" s="42"/>
      <c r="T3342" s="42"/>
      <c r="U3342" s="188"/>
      <c r="V3342" s="42"/>
      <c r="W3342" s="188"/>
      <c r="X3342" s="42"/>
      <c r="AD3342" s="10"/>
    </row>
    <row r="3343" spans="18:30">
      <c r="R3343" s="187"/>
      <c r="S3343" s="42"/>
      <c r="T3343" s="42"/>
      <c r="U3343" s="188"/>
      <c r="V3343" s="42"/>
      <c r="W3343" s="188"/>
      <c r="X3343" s="42"/>
      <c r="AD3343" s="10"/>
    </row>
    <row r="3344" spans="18:30">
      <c r="R3344" s="187"/>
      <c r="S3344" s="42"/>
      <c r="T3344" s="42"/>
      <c r="U3344" s="188"/>
      <c r="V3344" s="42"/>
      <c r="W3344" s="188"/>
      <c r="X3344" s="42"/>
      <c r="AD3344" s="10"/>
    </row>
    <row r="3345" spans="18:30">
      <c r="R3345" s="187"/>
      <c r="S3345" s="42"/>
      <c r="T3345" s="42"/>
      <c r="U3345" s="188"/>
      <c r="V3345" s="42"/>
      <c r="W3345" s="188"/>
      <c r="X3345" s="42"/>
      <c r="AD3345" s="10"/>
    </row>
    <row r="3346" spans="18:30">
      <c r="R3346" s="187"/>
      <c r="S3346" s="42"/>
      <c r="T3346" s="42"/>
      <c r="U3346" s="188"/>
      <c r="V3346" s="42"/>
      <c r="W3346" s="188"/>
      <c r="X3346" s="42"/>
      <c r="AD3346" s="10"/>
    </row>
    <row r="3347" spans="18:30">
      <c r="R3347" s="187"/>
      <c r="S3347" s="42"/>
      <c r="T3347" s="42"/>
      <c r="U3347" s="188"/>
      <c r="V3347" s="42"/>
      <c r="W3347" s="188"/>
      <c r="X3347" s="42"/>
      <c r="AD3347" s="10"/>
    </row>
    <row r="3348" spans="18:30">
      <c r="R3348" s="187"/>
      <c r="S3348" s="42"/>
      <c r="T3348" s="42"/>
      <c r="U3348" s="188"/>
      <c r="V3348" s="42"/>
      <c r="W3348" s="188"/>
      <c r="X3348" s="42"/>
      <c r="AD3348" s="10"/>
    </row>
    <row r="3349" spans="18:30">
      <c r="R3349" s="187"/>
      <c r="S3349" s="42"/>
      <c r="T3349" s="42"/>
      <c r="U3349" s="188"/>
      <c r="V3349" s="42"/>
      <c r="W3349" s="188"/>
      <c r="X3349" s="42"/>
      <c r="AD3349" s="10"/>
    </row>
    <row r="3350" spans="18:30">
      <c r="R3350" s="187"/>
      <c r="S3350" s="42"/>
      <c r="T3350" s="42"/>
      <c r="U3350" s="188"/>
      <c r="V3350" s="42"/>
      <c r="W3350" s="188"/>
      <c r="X3350" s="42"/>
      <c r="AD3350" s="10"/>
    </row>
    <row r="3351" spans="18:30">
      <c r="R3351" s="187"/>
      <c r="S3351" s="42"/>
      <c r="T3351" s="42"/>
      <c r="U3351" s="188"/>
      <c r="V3351" s="42"/>
      <c r="W3351" s="188"/>
      <c r="X3351" s="42"/>
      <c r="AD3351" s="10"/>
    </row>
    <row r="3352" spans="18:30">
      <c r="R3352" s="187"/>
      <c r="S3352" s="42"/>
      <c r="T3352" s="42"/>
      <c r="U3352" s="188"/>
      <c r="V3352" s="42"/>
      <c r="W3352" s="188"/>
      <c r="X3352" s="42"/>
      <c r="AD3352" s="10"/>
    </row>
    <row r="3353" spans="18:30">
      <c r="R3353" s="187"/>
      <c r="S3353" s="42"/>
      <c r="T3353" s="42"/>
      <c r="U3353" s="188"/>
      <c r="V3353" s="42"/>
      <c r="W3353" s="188"/>
      <c r="X3353" s="42"/>
      <c r="AD3353" s="10"/>
    </row>
    <row r="3354" spans="18:30">
      <c r="R3354" s="187"/>
      <c r="S3354" s="42"/>
      <c r="T3354" s="42"/>
      <c r="U3354" s="188"/>
      <c r="V3354" s="42"/>
      <c r="W3354" s="188"/>
      <c r="X3354" s="42"/>
      <c r="AD3354" s="10"/>
    </row>
    <row r="3355" spans="18:30">
      <c r="R3355" s="187"/>
      <c r="S3355" s="42"/>
      <c r="T3355" s="42"/>
      <c r="U3355" s="188"/>
      <c r="V3355" s="42"/>
      <c r="W3355" s="188"/>
      <c r="X3355" s="42"/>
      <c r="AD3355" s="10"/>
    </row>
    <row r="3356" spans="18:30">
      <c r="R3356" s="187"/>
      <c r="S3356" s="42"/>
      <c r="T3356" s="42"/>
      <c r="U3356" s="188"/>
      <c r="V3356" s="42"/>
      <c r="W3356" s="188"/>
      <c r="X3356" s="42"/>
      <c r="AD3356" s="10"/>
    </row>
    <row r="3357" spans="18:30">
      <c r="R3357" s="187"/>
      <c r="S3357" s="42"/>
      <c r="T3357" s="42"/>
      <c r="U3357" s="188"/>
      <c r="V3357" s="42"/>
      <c r="W3357" s="188"/>
      <c r="X3357" s="42"/>
      <c r="AD3357" s="10"/>
    </row>
    <row r="3358" spans="18:30">
      <c r="R3358" s="187"/>
      <c r="S3358" s="42"/>
      <c r="T3358" s="42"/>
      <c r="U3358" s="188"/>
      <c r="V3358" s="42"/>
      <c r="W3358" s="188"/>
      <c r="X3358" s="42"/>
      <c r="AD3358" s="10"/>
    </row>
    <row r="3359" spans="18:30">
      <c r="R3359" s="187"/>
      <c r="S3359" s="42"/>
      <c r="T3359" s="42"/>
      <c r="U3359" s="188"/>
      <c r="V3359" s="42"/>
      <c r="W3359" s="188"/>
      <c r="X3359" s="42"/>
      <c r="AD3359" s="10"/>
    </row>
    <row r="3360" spans="18:30">
      <c r="R3360" s="187"/>
      <c r="S3360" s="42"/>
      <c r="T3360" s="42"/>
      <c r="U3360" s="188"/>
      <c r="V3360" s="42"/>
      <c r="W3360" s="188"/>
      <c r="X3360" s="42"/>
      <c r="AD3360" s="10"/>
    </row>
    <row r="3361" spans="18:30">
      <c r="R3361" s="187"/>
      <c r="S3361" s="42"/>
      <c r="T3361" s="42"/>
      <c r="U3361" s="188"/>
      <c r="V3361" s="42"/>
      <c r="W3361" s="188"/>
      <c r="X3361" s="42"/>
      <c r="AD3361" s="10"/>
    </row>
    <row r="3362" spans="18:30">
      <c r="R3362" s="187"/>
      <c r="S3362" s="42"/>
      <c r="T3362" s="42"/>
      <c r="U3362" s="188"/>
      <c r="V3362" s="42"/>
      <c r="W3362" s="188"/>
      <c r="X3362" s="42"/>
      <c r="AD3362" s="10"/>
    </row>
    <row r="3363" spans="18:30">
      <c r="R3363" s="187"/>
      <c r="S3363" s="42"/>
      <c r="T3363" s="42"/>
      <c r="U3363" s="188"/>
      <c r="V3363" s="42"/>
      <c r="W3363" s="188"/>
      <c r="X3363" s="42"/>
      <c r="AD3363" s="10"/>
    </row>
    <row r="3364" spans="18:30">
      <c r="R3364" s="187"/>
      <c r="S3364" s="42"/>
      <c r="T3364" s="42"/>
      <c r="U3364" s="188"/>
      <c r="V3364" s="42"/>
      <c r="W3364" s="188"/>
      <c r="X3364" s="42"/>
      <c r="AD3364" s="10"/>
    </row>
    <row r="3365" spans="18:30">
      <c r="R3365" s="187"/>
      <c r="S3365" s="42"/>
      <c r="T3365" s="42"/>
      <c r="U3365" s="188"/>
      <c r="V3365" s="42"/>
      <c r="W3365" s="188"/>
      <c r="X3365" s="42"/>
      <c r="AD3365" s="10"/>
    </row>
    <row r="3366" spans="18:30">
      <c r="R3366" s="187"/>
      <c r="S3366" s="42"/>
      <c r="T3366" s="42"/>
      <c r="U3366" s="188"/>
      <c r="V3366" s="42"/>
      <c r="W3366" s="188"/>
      <c r="X3366" s="42"/>
      <c r="AD3366" s="10"/>
    </row>
    <row r="3367" spans="18:30">
      <c r="R3367" s="187"/>
      <c r="S3367" s="42"/>
      <c r="T3367" s="42"/>
      <c r="U3367" s="188"/>
      <c r="V3367" s="42"/>
      <c r="W3367" s="188"/>
      <c r="X3367" s="42"/>
      <c r="AD3367" s="10"/>
    </row>
    <row r="3368" spans="18:30">
      <c r="R3368" s="187"/>
      <c r="S3368" s="42"/>
      <c r="T3368" s="42"/>
      <c r="U3368" s="188"/>
      <c r="V3368" s="42"/>
      <c r="W3368" s="188"/>
      <c r="X3368" s="42"/>
      <c r="AD3368" s="10"/>
    </row>
    <row r="3369" spans="18:30">
      <c r="R3369" s="187"/>
      <c r="S3369" s="42"/>
      <c r="T3369" s="42"/>
      <c r="U3369" s="188"/>
      <c r="V3369" s="42"/>
      <c r="W3369" s="188"/>
      <c r="X3369" s="42"/>
      <c r="AD3369" s="10"/>
    </row>
    <row r="3370" spans="18:30">
      <c r="R3370" s="187"/>
      <c r="S3370" s="42"/>
      <c r="T3370" s="42"/>
      <c r="U3370" s="188"/>
      <c r="V3370" s="42"/>
      <c r="W3370" s="188"/>
      <c r="X3370" s="42"/>
      <c r="AD3370" s="10"/>
    </row>
    <row r="3371" spans="18:30">
      <c r="R3371" s="187"/>
      <c r="S3371" s="42"/>
      <c r="T3371" s="42"/>
      <c r="U3371" s="188"/>
      <c r="V3371" s="42"/>
      <c r="W3371" s="188"/>
      <c r="X3371" s="42"/>
      <c r="AD3371" s="10"/>
    </row>
    <row r="3372" spans="18:30">
      <c r="R3372" s="187"/>
      <c r="S3372" s="42"/>
      <c r="T3372" s="42"/>
      <c r="U3372" s="188"/>
      <c r="V3372" s="42"/>
      <c r="W3372" s="188"/>
      <c r="X3372" s="42"/>
      <c r="AD3372" s="10"/>
    </row>
    <row r="3373" spans="18:30">
      <c r="R3373" s="187"/>
      <c r="S3373" s="42"/>
      <c r="T3373" s="42"/>
      <c r="U3373" s="188"/>
      <c r="V3373" s="42"/>
      <c r="W3373" s="188"/>
      <c r="X3373" s="42"/>
      <c r="AD3373" s="10"/>
    </row>
    <row r="3374" spans="18:30">
      <c r="R3374" s="187"/>
      <c r="S3374" s="42"/>
      <c r="T3374" s="42"/>
      <c r="U3374" s="188"/>
      <c r="V3374" s="42"/>
      <c r="W3374" s="188"/>
      <c r="X3374" s="42"/>
      <c r="AD3374" s="10"/>
    </row>
    <row r="3375" spans="18:30">
      <c r="R3375" s="187"/>
      <c r="S3375" s="42"/>
      <c r="T3375" s="42"/>
      <c r="U3375" s="188"/>
      <c r="V3375" s="42"/>
      <c r="W3375" s="188"/>
      <c r="X3375" s="42"/>
      <c r="AD3375" s="10"/>
    </row>
    <row r="3376" spans="18:30">
      <c r="R3376" s="187"/>
      <c r="S3376" s="42"/>
      <c r="T3376" s="42"/>
      <c r="U3376" s="188"/>
      <c r="V3376" s="42"/>
      <c r="W3376" s="188"/>
      <c r="X3376" s="42"/>
      <c r="AD3376" s="10"/>
    </row>
    <row r="3377" spans="18:30">
      <c r="R3377" s="187"/>
      <c r="S3377" s="42"/>
      <c r="T3377" s="42"/>
      <c r="U3377" s="188"/>
      <c r="V3377" s="42"/>
      <c r="W3377" s="188"/>
      <c r="X3377" s="42"/>
      <c r="AD3377" s="10"/>
    </row>
    <row r="3378" spans="18:30">
      <c r="R3378" s="187"/>
      <c r="S3378" s="42"/>
      <c r="T3378" s="42"/>
      <c r="U3378" s="188"/>
      <c r="V3378" s="42"/>
      <c r="W3378" s="188"/>
      <c r="X3378" s="42"/>
      <c r="AD3378" s="10"/>
    </row>
    <row r="3379" spans="18:30">
      <c r="R3379" s="187"/>
      <c r="S3379" s="42"/>
      <c r="T3379" s="42"/>
      <c r="U3379" s="188"/>
      <c r="V3379" s="42"/>
      <c r="W3379" s="188"/>
      <c r="X3379" s="42"/>
      <c r="AD3379" s="10"/>
    </row>
    <row r="3380" spans="18:30">
      <c r="R3380" s="187"/>
      <c r="S3380" s="42"/>
      <c r="T3380" s="42"/>
      <c r="U3380" s="188"/>
      <c r="V3380" s="42"/>
      <c r="W3380" s="188"/>
      <c r="X3380" s="42"/>
      <c r="AD3380" s="10"/>
    </row>
    <row r="3381" spans="18:30">
      <c r="R3381" s="187"/>
      <c r="S3381" s="42"/>
      <c r="T3381" s="42"/>
      <c r="U3381" s="188"/>
      <c r="V3381" s="42"/>
      <c r="W3381" s="188"/>
      <c r="X3381" s="42"/>
      <c r="AD3381" s="10"/>
    </row>
    <row r="3382" spans="18:30">
      <c r="R3382" s="187"/>
      <c r="S3382" s="42"/>
      <c r="T3382" s="42"/>
      <c r="U3382" s="188"/>
      <c r="V3382" s="42"/>
      <c r="W3382" s="188"/>
      <c r="X3382" s="42"/>
      <c r="AD3382" s="10"/>
    </row>
    <row r="3383" spans="18:30">
      <c r="R3383" s="187"/>
      <c r="S3383" s="42"/>
      <c r="T3383" s="42"/>
      <c r="U3383" s="188"/>
      <c r="V3383" s="42"/>
      <c r="W3383" s="188"/>
      <c r="X3383" s="42"/>
      <c r="AD3383" s="10"/>
    </row>
    <row r="3384" spans="18:30">
      <c r="R3384" s="187"/>
      <c r="S3384" s="42"/>
      <c r="T3384" s="42"/>
      <c r="U3384" s="188"/>
      <c r="V3384" s="42"/>
      <c r="W3384" s="188"/>
      <c r="X3384" s="42"/>
      <c r="AD3384" s="10"/>
    </row>
    <row r="3385" spans="18:30">
      <c r="R3385" s="187"/>
      <c r="S3385" s="42"/>
      <c r="T3385" s="42"/>
      <c r="U3385" s="188"/>
      <c r="V3385" s="42"/>
      <c r="W3385" s="188"/>
      <c r="X3385" s="42"/>
      <c r="AD3385" s="10"/>
    </row>
    <row r="3386" spans="18:30">
      <c r="R3386" s="187"/>
      <c r="S3386" s="42"/>
      <c r="T3386" s="42"/>
      <c r="U3386" s="188"/>
      <c r="V3386" s="42"/>
      <c r="W3386" s="188"/>
      <c r="X3386" s="42"/>
      <c r="AD3386" s="10"/>
    </row>
    <row r="3387" spans="18:30">
      <c r="R3387" s="187"/>
      <c r="S3387" s="42"/>
      <c r="T3387" s="42"/>
      <c r="U3387" s="188"/>
      <c r="V3387" s="42"/>
      <c r="W3387" s="188"/>
      <c r="X3387" s="42"/>
      <c r="AD3387" s="10"/>
    </row>
    <row r="3388" spans="18:30">
      <c r="R3388" s="187"/>
      <c r="S3388" s="42"/>
      <c r="T3388" s="42"/>
      <c r="U3388" s="188"/>
      <c r="V3388" s="42"/>
      <c r="W3388" s="188"/>
      <c r="X3388" s="42"/>
      <c r="AD3388" s="10"/>
    </row>
    <row r="3389" spans="18:30">
      <c r="R3389" s="187"/>
      <c r="S3389" s="42"/>
      <c r="T3389" s="42"/>
      <c r="U3389" s="188"/>
      <c r="V3389" s="42"/>
      <c r="W3389" s="188"/>
      <c r="X3389" s="42"/>
      <c r="AD3389" s="10"/>
    </row>
    <row r="3390" spans="18:30">
      <c r="R3390" s="187"/>
      <c r="S3390" s="42"/>
      <c r="T3390" s="42"/>
      <c r="U3390" s="188"/>
      <c r="V3390" s="42"/>
      <c r="W3390" s="188"/>
      <c r="X3390" s="42"/>
      <c r="AD3390" s="10"/>
    </row>
    <row r="3391" spans="18:30">
      <c r="R3391" s="187"/>
      <c r="S3391" s="42"/>
      <c r="T3391" s="42"/>
      <c r="U3391" s="188"/>
      <c r="V3391" s="42"/>
      <c r="W3391" s="188"/>
      <c r="X3391" s="42"/>
      <c r="AD3391" s="10"/>
    </row>
    <row r="3392" spans="18:30">
      <c r="R3392" s="187"/>
      <c r="S3392" s="42"/>
      <c r="T3392" s="42"/>
      <c r="U3392" s="188"/>
      <c r="V3392" s="42"/>
      <c r="W3392" s="188"/>
      <c r="X3392" s="42"/>
      <c r="AD3392" s="10"/>
    </row>
    <row r="3393" spans="18:30">
      <c r="R3393" s="187"/>
      <c r="S3393" s="42"/>
      <c r="T3393" s="42"/>
      <c r="U3393" s="188"/>
      <c r="V3393" s="42"/>
      <c r="W3393" s="188"/>
      <c r="X3393" s="42"/>
      <c r="AD3393" s="10"/>
    </row>
    <row r="3394" spans="18:30">
      <c r="R3394" s="187"/>
      <c r="S3394" s="42"/>
      <c r="T3394" s="42"/>
      <c r="U3394" s="188"/>
      <c r="V3394" s="42"/>
      <c r="W3394" s="188"/>
      <c r="X3394" s="42"/>
      <c r="AD3394" s="10"/>
    </row>
    <row r="3395" spans="18:30">
      <c r="R3395" s="187"/>
      <c r="S3395" s="42"/>
      <c r="T3395" s="42"/>
      <c r="U3395" s="188"/>
      <c r="V3395" s="42"/>
      <c r="W3395" s="188"/>
      <c r="X3395" s="42"/>
      <c r="AD3395" s="10"/>
    </row>
    <row r="3396" spans="18:30">
      <c r="R3396" s="187"/>
      <c r="S3396" s="42"/>
      <c r="T3396" s="42"/>
      <c r="U3396" s="188"/>
      <c r="V3396" s="42"/>
      <c r="W3396" s="188"/>
      <c r="X3396" s="42"/>
      <c r="AD3396" s="10"/>
    </row>
    <row r="3397" spans="18:30">
      <c r="R3397" s="187"/>
      <c r="S3397" s="42"/>
      <c r="T3397" s="42"/>
      <c r="U3397" s="188"/>
      <c r="V3397" s="42"/>
      <c r="W3397" s="188"/>
      <c r="X3397" s="42"/>
      <c r="AD3397" s="10"/>
    </row>
    <row r="3398" spans="18:30">
      <c r="R3398" s="187"/>
      <c r="S3398" s="42"/>
      <c r="T3398" s="42"/>
      <c r="U3398" s="188"/>
      <c r="V3398" s="42"/>
      <c r="W3398" s="188"/>
      <c r="X3398" s="42"/>
      <c r="AD3398" s="10"/>
    </row>
    <row r="3399" spans="18:30">
      <c r="R3399" s="187"/>
      <c r="S3399" s="42"/>
      <c r="T3399" s="42"/>
      <c r="U3399" s="188"/>
      <c r="V3399" s="42"/>
      <c r="W3399" s="188"/>
      <c r="X3399" s="42"/>
      <c r="AD3399" s="10"/>
    </row>
    <row r="3400" spans="18:30">
      <c r="R3400" s="187"/>
      <c r="S3400" s="42"/>
      <c r="T3400" s="42"/>
      <c r="U3400" s="188"/>
      <c r="V3400" s="42"/>
      <c r="W3400" s="188"/>
      <c r="X3400" s="42"/>
      <c r="AD3400" s="10"/>
    </row>
    <row r="3401" spans="18:30">
      <c r="R3401" s="187"/>
      <c r="S3401" s="42"/>
      <c r="T3401" s="42"/>
      <c r="U3401" s="188"/>
      <c r="V3401" s="42"/>
      <c r="W3401" s="188"/>
      <c r="X3401" s="42"/>
      <c r="AD3401" s="10"/>
    </row>
    <row r="3402" spans="18:30">
      <c r="R3402" s="187"/>
      <c r="S3402" s="42"/>
      <c r="T3402" s="42"/>
      <c r="U3402" s="188"/>
      <c r="V3402" s="42"/>
      <c r="W3402" s="188"/>
      <c r="X3402" s="42"/>
      <c r="AD3402" s="10"/>
    </row>
    <row r="3403" spans="18:30">
      <c r="R3403" s="187"/>
      <c r="S3403" s="42"/>
      <c r="T3403" s="42"/>
      <c r="U3403" s="188"/>
      <c r="V3403" s="42"/>
      <c r="W3403" s="188"/>
      <c r="X3403" s="42"/>
      <c r="AD3403" s="10"/>
    </row>
    <row r="3404" spans="18:30">
      <c r="R3404" s="187"/>
      <c r="S3404" s="42"/>
      <c r="T3404" s="42"/>
      <c r="U3404" s="188"/>
      <c r="V3404" s="42"/>
      <c r="W3404" s="188"/>
      <c r="X3404" s="42"/>
      <c r="AD3404" s="10"/>
    </row>
    <row r="3405" spans="18:30">
      <c r="R3405" s="187"/>
      <c r="S3405" s="42"/>
      <c r="T3405" s="42"/>
      <c r="U3405" s="188"/>
      <c r="V3405" s="42"/>
      <c r="W3405" s="188"/>
      <c r="X3405" s="42"/>
      <c r="AD3405" s="10"/>
    </row>
    <row r="3406" spans="18:30">
      <c r="R3406" s="187"/>
      <c r="S3406" s="42"/>
      <c r="T3406" s="42"/>
      <c r="U3406" s="188"/>
      <c r="V3406" s="42"/>
      <c r="W3406" s="188"/>
      <c r="X3406" s="42"/>
      <c r="AD3406" s="10"/>
    </row>
    <row r="3407" spans="18:30">
      <c r="R3407" s="187"/>
      <c r="S3407" s="42"/>
      <c r="T3407" s="42"/>
      <c r="U3407" s="188"/>
      <c r="V3407" s="42"/>
      <c r="W3407" s="188"/>
      <c r="X3407" s="42"/>
      <c r="AD3407" s="10"/>
    </row>
    <row r="3408" spans="18:30">
      <c r="R3408" s="187"/>
      <c r="S3408" s="42"/>
      <c r="T3408" s="42"/>
      <c r="U3408" s="188"/>
      <c r="V3408" s="42"/>
      <c r="W3408" s="188"/>
      <c r="X3408" s="42"/>
      <c r="AD3408" s="10"/>
    </row>
    <row r="3409" spans="18:30">
      <c r="R3409" s="187"/>
      <c r="S3409" s="42"/>
      <c r="T3409" s="42"/>
      <c r="U3409" s="188"/>
      <c r="V3409" s="42"/>
      <c r="W3409" s="188"/>
      <c r="X3409" s="42"/>
      <c r="AD3409" s="10"/>
    </row>
    <row r="3410" spans="18:30">
      <c r="R3410" s="187"/>
      <c r="S3410" s="42"/>
      <c r="T3410" s="42"/>
      <c r="U3410" s="188"/>
      <c r="V3410" s="42"/>
      <c r="W3410" s="188"/>
      <c r="X3410" s="42"/>
      <c r="AD3410" s="10"/>
    </row>
    <row r="3411" spans="18:30">
      <c r="R3411" s="187"/>
      <c r="S3411" s="42"/>
      <c r="T3411" s="42"/>
      <c r="U3411" s="188"/>
      <c r="V3411" s="42"/>
      <c r="W3411" s="188"/>
      <c r="X3411" s="42"/>
      <c r="AD3411" s="10"/>
    </row>
    <row r="3412" spans="18:30">
      <c r="R3412" s="187"/>
      <c r="S3412" s="42"/>
      <c r="T3412" s="42"/>
      <c r="U3412" s="188"/>
      <c r="V3412" s="42"/>
      <c r="W3412" s="188"/>
      <c r="X3412" s="42"/>
      <c r="AD3412" s="10"/>
    </row>
    <row r="3413" spans="18:30">
      <c r="R3413" s="187"/>
      <c r="S3413" s="42"/>
      <c r="T3413" s="42"/>
      <c r="U3413" s="188"/>
      <c r="V3413" s="42"/>
      <c r="W3413" s="188"/>
      <c r="X3413" s="42"/>
      <c r="AD3413" s="10"/>
    </row>
    <row r="3414" spans="18:30">
      <c r="R3414" s="187"/>
      <c r="S3414" s="42"/>
      <c r="T3414" s="42"/>
      <c r="U3414" s="188"/>
      <c r="V3414" s="42"/>
      <c r="W3414" s="188"/>
      <c r="X3414" s="42"/>
      <c r="AD3414" s="10"/>
    </row>
    <row r="3415" spans="18:30">
      <c r="R3415" s="187"/>
      <c r="S3415" s="42"/>
      <c r="T3415" s="42"/>
      <c r="U3415" s="188"/>
      <c r="V3415" s="42"/>
      <c r="W3415" s="188"/>
      <c r="X3415" s="42"/>
      <c r="AD3415" s="10"/>
    </row>
    <row r="3416" spans="18:30">
      <c r="R3416" s="187"/>
      <c r="S3416" s="42"/>
      <c r="T3416" s="42"/>
      <c r="U3416" s="188"/>
      <c r="V3416" s="42"/>
      <c r="W3416" s="188"/>
      <c r="X3416" s="42"/>
      <c r="AD3416" s="10"/>
    </row>
    <row r="3417" spans="18:30">
      <c r="R3417" s="187"/>
      <c r="S3417" s="42"/>
      <c r="T3417" s="42"/>
      <c r="U3417" s="188"/>
      <c r="V3417" s="42"/>
      <c r="W3417" s="188"/>
      <c r="X3417" s="42"/>
      <c r="AD3417" s="10"/>
    </row>
    <row r="3418" spans="18:30">
      <c r="R3418" s="187"/>
      <c r="S3418" s="42"/>
      <c r="T3418" s="42"/>
      <c r="U3418" s="188"/>
      <c r="V3418" s="42"/>
      <c r="W3418" s="188"/>
      <c r="X3418" s="42"/>
      <c r="AD3418" s="10"/>
    </row>
    <row r="3419" spans="18:30">
      <c r="R3419" s="187"/>
      <c r="S3419" s="42"/>
      <c r="T3419" s="42"/>
      <c r="U3419" s="188"/>
      <c r="V3419" s="42"/>
      <c r="W3419" s="188"/>
      <c r="X3419" s="42"/>
      <c r="AD3419" s="10"/>
    </row>
    <row r="3420" spans="18:30">
      <c r="R3420" s="187"/>
      <c r="S3420" s="42"/>
      <c r="T3420" s="42"/>
      <c r="U3420" s="188"/>
      <c r="V3420" s="42"/>
      <c r="W3420" s="188"/>
      <c r="X3420" s="42"/>
      <c r="AD3420" s="10"/>
    </row>
    <row r="3421" spans="18:30">
      <c r="R3421" s="187"/>
      <c r="S3421" s="42"/>
      <c r="T3421" s="42"/>
      <c r="U3421" s="188"/>
      <c r="V3421" s="42"/>
      <c r="W3421" s="188"/>
      <c r="X3421" s="42"/>
      <c r="AD3421" s="10"/>
    </row>
    <row r="3422" spans="18:30">
      <c r="R3422" s="187"/>
      <c r="S3422" s="42"/>
      <c r="T3422" s="42"/>
      <c r="U3422" s="188"/>
      <c r="V3422" s="42"/>
      <c r="W3422" s="188"/>
      <c r="X3422" s="42"/>
      <c r="AD3422" s="10"/>
    </row>
    <row r="3423" spans="18:30">
      <c r="R3423" s="187"/>
      <c r="S3423" s="42"/>
      <c r="T3423" s="42"/>
      <c r="U3423" s="188"/>
      <c r="V3423" s="42"/>
      <c r="W3423" s="188"/>
      <c r="X3423" s="42"/>
      <c r="AD3423" s="10"/>
    </row>
    <row r="3424" spans="18:30">
      <c r="R3424" s="187"/>
      <c r="S3424" s="42"/>
      <c r="T3424" s="42"/>
      <c r="U3424" s="188"/>
      <c r="V3424" s="42"/>
      <c r="W3424" s="188"/>
      <c r="X3424" s="42"/>
      <c r="AD3424" s="10"/>
    </row>
    <row r="3425" spans="18:30">
      <c r="R3425" s="187"/>
      <c r="S3425" s="42"/>
      <c r="T3425" s="42"/>
      <c r="U3425" s="188"/>
      <c r="V3425" s="42"/>
      <c r="W3425" s="188"/>
      <c r="X3425" s="42"/>
      <c r="AD3425" s="10"/>
    </row>
    <row r="3426" spans="18:30">
      <c r="R3426" s="187"/>
      <c r="S3426" s="42"/>
      <c r="T3426" s="42"/>
      <c r="U3426" s="188"/>
      <c r="V3426" s="42"/>
      <c r="W3426" s="188"/>
      <c r="X3426" s="42"/>
      <c r="AD3426" s="10"/>
    </row>
    <row r="3427" spans="18:30">
      <c r="R3427" s="187"/>
      <c r="S3427" s="42"/>
      <c r="T3427" s="42"/>
      <c r="U3427" s="188"/>
      <c r="V3427" s="42"/>
      <c r="W3427" s="188"/>
      <c r="X3427" s="42"/>
      <c r="AD3427" s="10"/>
    </row>
    <row r="3428" spans="18:30">
      <c r="R3428" s="187"/>
      <c r="S3428" s="42"/>
      <c r="T3428" s="42"/>
      <c r="U3428" s="188"/>
      <c r="V3428" s="42"/>
      <c r="W3428" s="188"/>
      <c r="X3428" s="42"/>
      <c r="AD3428" s="10"/>
    </row>
    <row r="3429" spans="18:30">
      <c r="R3429" s="187"/>
      <c r="S3429" s="42"/>
      <c r="T3429" s="42"/>
      <c r="U3429" s="188"/>
      <c r="V3429" s="42"/>
      <c r="W3429" s="188"/>
      <c r="X3429" s="42"/>
      <c r="AD3429" s="10"/>
    </row>
    <row r="3430" spans="18:30">
      <c r="R3430" s="187"/>
      <c r="S3430" s="42"/>
      <c r="T3430" s="42"/>
      <c r="U3430" s="188"/>
      <c r="V3430" s="42"/>
      <c r="W3430" s="188"/>
      <c r="X3430" s="42"/>
      <c r="AD3430" s="10"/>
    </row>
    <row r="3431" spans="18:30">
      <c r="R3431" s="187"/>
      <c r="S3431" s="42"/>
      <c r="T3431" s="42"/>
      <c r="U3431" s="188"/>
      <c r="V3431" s="42"/>
      <c r="W3431" s="188"/>
      <c r="X3431" s="42"/>
      <c r="AD3431" s="10"/>
    </row>
    <row r="3432" spans="18:30">
      <c r="R3432" s="187"/>
      <c r="S3432" s="42"/>
      <c r="T3432" s="42"/>
      <c r="U3432" s="188"/>
      <c r="V3432" s="42"/>
      <c r="W3432" s="188"/>
      <c r="X3432" s="42"/>
      <c r="AD3432" s="10"/>
    </row>
    <row r="3433" spans="18:30">
      <c r="R3433" s="187"/>
      <c r="S3433" s="42"/>
      <c r="T3433" s="42"/>
      <c r="U3433" s="188"/>
      <c r="V3433" s="42"/>
      <c r="W3433" s="188"/>
      <c r="X3433" s="42"/>
      <c r="AD3433" s="10"/>
    </row>
    <row r="3434" spans="18:30">
      <c r="R3434" s="187"/>
      <c r="S3434" s="42"/>
      <c r="T3434" s="42"/>
      <c r="U3434" s="188"/>
      <c r="V3434" s="42"/>
      <c r="W3434" s="188"/>
      <c r="X3434" s="42"/>
      <c r="AD3434" s="10"/>
    </row>
    <row r="3435" spans="18:30">
      <c r="R3435" s="187"/>
      <c r="S3435" s="42"/>
      <c r="T3435" s="42"/>
      <c r="U3435" s="188"/>
      <c r="V3435" s="42"/>
      <c r="W3435" s="188"/>
      <c r="X3435" s="42"/>
      <c r="AD3435" s="10"/>
    </row>
    <row r="3436" spans="18:30">
      <c r="R3436" s="187"/>
      <c r="S3436" s="42"/>
      <c r="T3436" s="42"/>
      <c r="U3436" s="188"/>
      <c r="V3436" s="42"/>
      <c r="W3436" s="188"/>
      <c r="X3436" s="42"/>
      <c r="AD3436" s="10"/>
    </row>
    <row r="3437" spans="18:30">
      <c r="R3437" s="187"/>
      <c r="S3437" s="42"/>
      <c r="T3437" s="42"/>
      <c r="U3437" s="188"/>
      <c r="V3437" s="42"/>
      <c r="W3437" s="188"/>
      <c r="X3437" s="42"/>
      <c r="AD3437" s="10"/>
    </row>
    <row r="3438" spans="18:30">
      <c r="R3438" s="187"/>
      <c r="S3438" s="42"/>
      <c r="T3438" s="42"/>
      <c r="U3438" s="188"/>
      <c r="V3438" s="42"/>
      <c r="W3438" s="188"/>
      <c r="X3438" s="42"/>
      <c r="AD3438" s="10"/>
    </row>
    <row r="3439" spans="18:30">
      <c r="R3439" s="187"/>
      <c r="S3439" s="42"/>
      <c r="T3439" s="42"/>
      <c r="U3439" s="188"/>
      <c r="V3439" s="42"/>
      <c r="W3439" s="188"/>
      <c r="X3439" s="42"/>
      <c r="AD3439" s="10"/>
    </row>
    <row r="3440" spans="18:30">
      <c r="R3440" s="187"/>
      <c r="S3440" s="42"/>
      <c r="T3440" s="42"/>
      <c r="U3440" s="188"/>
      <c r="V3440" s="42"/>
      <c r="W3440" s="188"/>
      <c r="X3440" s="42"/>
      <c r="AD3440" s="10"/>
    </row>
    <row r="3441" spans="18:30">
      <c r="R3441" s="187"/>
      <c r="S3441" s="42"/>
      <c r="T3441" s="42"/>
      <c r="U3441" s="188"/>
      <c r="V3441" s="42"/>
      <c r="W3441" s="188"/>
      <c r="X3441" s="42"/>
      <c r="AD3441" s="10"/>
    </row>
    <row r="3442" spans="18:30">
      <c r="R3442" s="187"/>
      <c r="S3442" s="42"/>
      <c r="T3442" s="42"/>
      <c r="U3442" s="188"/>
      <c r="V3442" s="42"/>
      <c r="W3442" s="188"/>
      <c r="X3442" s="42"/>
      <c r="AD3442" s="10"/>
    </row>
    <row r="3443" spans="18:30">
      <c r="R3443" s="187"/>
      <c r="S3443" s="42"/>
      <c r="T3443" s="42"/>
      <c r="U3443" s="188"/>
      <c r="V3443" s="42"/>
      <c r="W3443" s="188"/>
      <c r="X3443" s="42"/>
      <c r="AD3443" s="10"/>
    </row>
    <row r="3444" spans="18:30">
      <c r="R3444" s="187"/>
      <c r="S3444" s="42"/>
      <c r="T3444" s="42"/>
      <c r="U3444" s="188"/>
      <c r="V3444" s="42"/>
      <c r="W3444" s="188"/>
      <c r="X3444" s="42"/>
      <c r="AD3444" s="10"/>
    </row>
    <row r="3445" spans="18:30">
      <c r="R3445" s="187"/>
      <c r="S3445" s="42"/>
      <c r="T3445" s="42"/>
      <c r="U3445" s="188"/>
      <c r="V3445" s="42"/>
      <c r="W3445" s="188"/>
      <c r="X3445" s="42"/>
      <c r="AD3445" s="10"/>
    </row>
    <row r="3446" spans="18:30">
      <c r="R3446" s="187"/>
      <c r="S3446" s="42"/>
      <c r="T3446" s="42"/>
      <c r="U3446" s="188"/>
      <c r="V3446" s="42"/>
      <c r="W3446" s="188"/>
      <c r="X3446" s="42"/>
      <c r="AD3446" s="10"/>
    </row>
    <row r="3447" spans="18:30">
      <c r="R3447" s="187"/>
      <c r="S3447" s="42"/>
      <c r="T3447" s="42"/>
      <c r="U3447" s="188"/>
      <c r="V3447" s="42"/>
      <c r="W3447" s="188"/>
      <c r="X3447" s="42"/>
      <c r="AD3447" s="10"/>
    </row>
    <row r="3448" spans="18:30">
      <c r="R3448" s="187"/>
      <c r="S3448" s="42"/>
      <c r="T3448" s="42"/>
      <c r="U3448" s="188"/>
      <c r="V3448" s="42"/>
      <c r="W3448" s="188"/>
      <c r="X3448" s="42"/>
      <c r="AD3448" s="10"/>
    </row>
    <row r="3449" spans="18:30">
      <c r="R3449" s="187"/>
      <c r="S3449" s="42"/>
      <c r="T3449" s="42"/>
      <c r="U3449" s="188"/>
      <c r="V3449" s="42"/>
      <c r="W3449" s="188"/>
      <c r="X3449" s="42"/>
      <c r="AD3449" s="10"/>
    </row>
    <row r="3450" spans="18:30">
      <c r="R3450" s="187"/>
      <c r="S3450" s="42"/>
      <c r="T3450" s="42"/>
      <c r="U3450" s="188"/>
      <c r="V3450" s="42"/>
      <c r="W3450" s="188"/>
      <c r="X3450" s="42"/>
      <c r="AD3450" s="10"/>
    </row>
    <row r="3451" spans="18:30">
      <c r="R3451" s="187"/>
      <c r="S3451" s="42"/>
      <c r="T3451" s="42"/>
      <c r="U3451" s="188"/>
      <c r="V3451" s="42"/>
      <c r="W3451" s="188"/>
      <c r="X3451" s="42"/>
      <c r="AD3451" s="10"/>
    </row>
    <row r="3452" spans="18:30">
      <c r="R3452" s="187"/>
      <c r="S3452" s="42"/>
      <c r="T3452" s="42"/>
      <c r="U3452" s="188"/>
      <c r="V3452" s="42"/>
      <c r="W3452" s="188"/>
      <c r="X3452" s="42"/>
      <c r="AD3452" s="10"/>
    </row>
    <row r="3453" spans="18:30">
      <c r="R3453" s="187"/>
      <c r="S3453" s="42"/>
      <c r="T3453" s="42"/>
      <c r="U3453" s="188"/>
      <c r="V3453" s="42"/>
      <c r="W3453" s="188"/>
      <c r="X3453" s="42"/>
      <c r="AD3453" s="10"/>
    </row>
    <row r="3454" spans="18:30">
      <c r="R3454" s="187"/>
      <c r="S3454" s="42"/>
      <c r="T3454" s="42"/>
      <c r="U3454" s="188"/>
      <c r="V3454" s="42"/>
      <c r="W3454" s="188"/>
      <c r="X3454" s="42"/>
      <c r="AD3454" s="10"/>
    </row>
    <row r="3455" spans="18:30">
      <c r="R3455" s="187"/>
      <c r="S3455" s="42"/>
      <c r="T3455" s="42"/>
      <c r="U3455" s="188"/>
      <c r="V3455" s="42"/>
      <c r="W3455" s="188"/>
      <c r="X3455" s="42"/>
      <c r="AD3455" s="10"/>
    </row>
    <row r="3456" spans="18:30">
      <c r="R3456" s="187"/>
      <c r="S3456" s="42"/>
      <c r="T3456" s="42"/>
      <c r="U3456" s="188"/>
      <c r="V3456" s="42"/>
      <c r="W3456" s="188"/>
      <c r="X3456" s="42"/>
      <c r="AD3456" s="10"/>
    </row>
    <row r="3457" spans="18:30">
      <c r="R3457" s="187"/>
      <c r="S3457" s="42"/>
      <c r="T3457" s="42"/>
      <c r="U3457" s="188"/>
      <c r="V3457" s="42"/>
      <c r="W3457" s="188"/>
      <c r="X3457" s="42"/>
      <c r="AD3457" s="10"/>
    </row>
    <row r="3458" spans="18:30">
      <c r="R3458" s="187"/>
      <c r="S3458" s="42"/>
      <c r="T3458" s="42"/>
      <c r="U3458" s="188"/>
      <c r="V3458" s="42"/>
      <c r="W3458" s="188"/>
      <c r="X3458" s="42"/>
      <c r="AD3458" s="10"/>
    </row>
    <row r="3459" spans="18:30">
      <c r="R3459" s="187"/>
      <c r="S3459" s="42"/>
      <c r="T3459" s="42"/>
      <c r="U3459" s="188"/>
      <c r="V3459" s="42"/>
      <c r="W3459" s="188"/>
      <c r="X3459" s="42"/>
      <c r="AD3459" s="10"/>
    </row>
    <row r="3460" spans="18:30">
      <c r="R3460" s="187"/>
      <c r="S3460" s="42"/>
      <c r="T3460" s="42"/>
      <c r="U3460" s="188"/>
      <c r="V3460" s="42"/>
      <c r="W3460" s="188"/>
      <c r="X3460" s="42"/>
      <c r="AD3460" s="10"/>
    </row>
    <row r="3461" spans="18:30">
      <c r="R3461" s="187"/>
      <c r="S3461" s="42"/>
      <c r="T3461" s="42"/>
      <c r="U3461" s="188"/>
      <c r="V3461" s="42"/>
      <c r="W3461" s="188"/>
      <c r="X3461" s="42"/>
      <c r="AD3461" s="10"/>
    </row>
    <row r="3462" spans="18:30">
      <c r="R3462" s="187"/>
      <c r="S3462" s="42"/>
      <c r="T3462" s="42"/>
      <c r="U3462" s="188"/>
      <c r="V3462" s="42"/>
      <c r="W3462" s="188"/>
      <c r="X3462" s="42"/>
      <c r="AD3462" s="10"/>
    </row>
    <row r="3463" spans="18:30">
      <c r="R3463" s="187"/>
      <c r="S3463" s="42"/>
      <c r="T3463" s="42"/>
      <c r="U3463" s="188"/>
      <c r="V3463" s="42"/>
      <c r="W3463" s="188"/>
      <c r="X3463" s="42"/>
      <c r="AD3463" s="10"/>
    </row>
    <row r="3464" spans="18:30">
      <c r="R3464" s="187"/>
      <c r="S3464" s="42"/>
      <c r="T3464" s="42"/>
      <c r="U3464" s="188"/>
      <c r="V3464" s="42"/>
      <c r="W3464" s="188"/>
      <c r="X3464" s="42"/>
      <c r="AD3464" s="10"/>
    </row>
    <row r="3465" spans="18:30">
      <c r="R3465" s="187"/>
      <c r="S3465" s="42"/>
      <c r="T3465" s="42"/>
      <c r="U3465" s="188"/>
      <c r="V3465" s="42"/>
      <c r="W3465" s="188"/>
      <c r="X3465" s="42"/>
      <c r="AD3465" s="10"/>
    </row>
    <row r="3466" spans="18:30">
      <c r="R3466" s="187"/>
      <c r="S3466" s="42"/>
      <c r="T3466" s="42"/>
      <c r="U3466" s="188"/>
      <c r="V3466" s="42"/>
      <c r="W3466" s="188"/>
      <c r="X3466" s="42"/>
      <c r="AD3466" s="10"/>
    </row>
    <row r="3467" spans="18:30">
      <c r="R3467" s="187"/>
      <c r="S3467" s="42"/>
      <c r="T3467" s="42"/>
      <c r="U3467" s="188"/>
      <c r="V3467" s="42"/>
      <c r="W3467" s="188"/>
      <c r="X3467" s="42"/>
      <c r="AD3467" s="10"/>
    </row>
    <row r="3468" spans="18:30">
      <c r="R3468" s="187"/>
      <c r="S3468" s="42"/>
      <c r="T3468" s="42"/>
      <c r="U3468" s="188"/>
      <c r="V3468" s="42"/>
      <c r="W3468" s="188"/>
      <c r="X3468" s="42"/>
      <c r="AD3468" s="10"/>
    </row>
    <row r="3469" spans="18:30">
      <c r="R3469" s="187"/>
      <c r="S3469" s="42"/>
      <c r="T3469" s="42"/>
      <c r="U3469" s="188"/>
      <c r="V3469" s="42"/>
      <c r="W3469" s="188"/>
      <c r="X3469" s="42"/>
      <c r="AD3469" s="10"/>
    </row>
    <row r="3470" spans="18:30">
      <c r="R3470" s="187"/>
      <c r="S3470" s="42"/>
      <c r="T3470" s="42"/>
      <c r="U3470" s="188"/>
      <c r="V3470" s="42"/>
      <c r="W3470" s="188"/>
      <c r="X3470" s="42"/>
      <c r="AD3470" s="10"/>
    </row>
    <row r="3471" spans="18:30">
      <c r="R3471" s="187"/>
      <c r="S3471" s="42"/>
      <c r="T3471" s="42"/>
      <c r="U3471" s="188"/>
      <c r="V3471" s="42"/>
      <c r="W3471" s="188"/>
      <c r="X3471" s="42"/>
      <c r="AD3471" s="10"/>
    </row>
    <row r="3472" spans="18:30">
      <c r="R3472" s="187"/>
      <c r="S3472" s="42"/>
      <c r="T3472" s="42"/>
      <c r="U3472" s="188"/>
      <c r="V3472" s="42"/>
      <c r="W3472" s="188"/>
      <c r="X3472" s="42"/>
      <c r="AD3472" s="10"/>
    </row>
    <row r="3473" spans="18:30">
      <c r="R3473" s="187"/>
      <c r="S3473" s="42"/>
      <c r="T3473" s="42"/>
      <c r="U3473" s="188"/>
      <c r="V3473" s="42"/>
      <c r="W3473" s="188"/>
      <c r="X3473" s="42"/>
      <c r="AD3473" s="10"/>
    </row>
    <row r="3474" spans="18:30">
      <c r="R3474" s="187"/>
      <c r="S3474" s="42"/>
      <c r="T3474" s="42"/>
      <c r="U3474" s="188"/>
      <c r="V3474" s="42"/>
      <c r="W3474" s="188"/>
      <c r="X3474" s="42"/>
      <c r="AD3474" s="10"/>
    </row>
    <row r="3475" spans="18:30">
      <c r="R3475" s="187"/>
      <c r="S3475" s="42"/>
      <c r="T3475" s="42"/>
      <c r="U3475" s="188"/>
      <c r="V3475" s="42"/>
      <c r="W3475" s="188"/>
      <c r="X3475" s="42"/>
      <c r="AD3475" s="10"/>
    </row>
    <row r="3476" spans="18:30">
      <c r="R3476" s="187"/>
      <c r="S3476" s="42"/>
      <c r="T3476" s="42"/>
      <c r="U3476" s="188"/>
      <c r="V3476" s="42"/>
      <c r="W3476" s="188"/>
      <c r="X3476" s="42"/>
      <c r="AD3476" s="10"/>
    </row>
    <row r="3477" spans="18:30">
      <c r="R3477" s="187"/>
      <c r="S3477" s="42"/>
      <c r="T3477" s="42"/>
      <c r="U3477" s="188"/>
      <c r="V3477" s="42"/>
      <c r="W3477" s="188"/>
      <c r="X3477" s="42"/>
      <c r="AD3477" s="10"/>
    </row>
    <row r="3478" spans="18:30">
      <c r="R3478" s="187"/>
      <c r="S3478" s="42"/>
      <c r="T3478" s="42"/>
      <c r="U3478" s="188"/>
      <c r="V3478" s="42"/>
      <c r="W3478" s="188"/>
      <c r="X3478" s="42"/>
      <c r="AD3478" s="10"/>
    </row>
    <row r="3479" spans="18:30">
      <c r="R3479" s="187"/>
      <c r="S3479" s="42"/>
      <c r="T3479" s="42"/>
      <c r="U3479" s="188"/>
      <c r="V3479" s="42"/>
      <c r="W3479" s="188"/>
      <c r="X3479" s="42"/>
      <c r="AD3479" s="10"/>
    </row>
    <row r="3480" spans="18:30">
      <c r="R3480" s="187"/>
      <c r="S3480" s="42"/>
      <c r="T3480" s="42"/>
      <c r="U3480" s="188"/>
      <c r="V3480" s="42"/>
      <c r="W3480" s="188"/>
      <c r="X3480" s="42"/>
      <c r="AD3480" s="10"/>
    </row>
    <row r="3481" spans="18:30">
      <c r="R3481" s="187"/>
      <c r="S3481" s="42"/>
      <c r="T3481" s="42"/>
      <c r="U3481" s="188"/>
      <c r="V3481" s="42"/>
      <c r="W3481" s="188"/>
      <c r="X3481" s="42"/>
      <c r="AD3481" s="10"/>
    </row>
    <row r="3482" spans="18:30">
      <c r="R3482" s="187"/>
      <c r="S3482" s="42"/>
      <c r="T3482" s="42"/>
      <c r="U3482" s="188"/>
      <c r="V3482" s="42"/>
      <c r="W3482" s="188"/>
      <c r="X3482" s="42"/>
      <c r="AD3482" s="10"/>
    </row>
    <row r="3483" spans="18:30">
      <c r="R3483" s="187"/>
      <c r="S3483" s="42"/>
      <c r="T3483" s="42"/>
      <c r="U3483" s="188"/>
      <c r="V3483" s="42"/>
      <c r="W3483" s="188"/>
      <c r="X3483" s="42"/>
      <c r="AD3483" s="10"/>
    </row>
    <row r="3484" spans="18:30">
      <c r="R3484" s="187"/>
      <c r="S3484" s="42"/>
      <c r="T3484" s="42"/>
      <c r="U3484" s="188"/>
      <c r="V3484" s="42"/>
      <c r="W3484" s="188"/>
      <c r="X3484" s="42"/>
      <c r="AD3484" s="10"/>
    </row>
    <row r="3485" spans="18:30">
      <c r="R3485" s="187"/>
      <c r="S3485" s="42"/>
      <c r="T3485" s="42"/>
      <c r="U3485" s="188"/>
      <c r="V3485" s="42"/>
      <c r="W3485" s="188"/>
      <c r="X3485" s="42"/>
      <c r="AD3485" s="10"/>
    </row>
    <row r="3486" spans="18:30">
      <c r="R3486" s="187"/>
      <c r="S3486" s="42"/>
      <c r="T3486" s="42"/>
      <c r="U3486" s="188"/>
      <c r="V3486" s="42"/>
      <c r="W3486" s="188"/>
      <c r="X3486" s="42"/>
      <c r="AD3486" s="10"/>
    </row>
    <row r="3487" spans="18:30">
      <c r="R3487" s="187"/>
      <c r="S3487" s="42"/>
      <c r="T3487" s="42"/>
      <c r="U3487" s="188"/>
      <c r="V3487" s="42"/>
      <c r="W3487" s="188"/>
      <c r="X3487" s="42"/>
      <c r="AD3487" s="10"/>
    </row>
    <row r="3488" spans="18:30">
      <c r="R3488" s="187"/>
      <c r="S3488" s="42"/>
      <c r="T3488" s="42"/>
      <c r="U3488" s="188"/>
      <c r="V3488" s="42"/>
      <c r="W3488" s="188"/>
      <c r="X3488" s="42"/>
      <c r="AD3488" s="10"/>
    </row>
    <row r="3489" spans="18:30">
      <c r="R3489" s="187"/>
      <c r="S3489" s="42"/>
      <c r="T3489" s="42"/>
      <c r="U3489" s="188"/>
      <c r="V3489" s="42"/>
      <c r="W3489" s="188"/>
      <c r="X3489" s="42"/>
      <c r="AD3489" s="10"/>
    </row>
    <row r="3490" spans="18:30">
      <c r="R3490" s="187"/>
      <c r="S3490" s="42"/>
      <c r="T3490" s="42"/>
      <c r="U3490" s="188"/>
      <c r="V3490" s="42"/>
      <c r="W3490" s="188"/>
      <c r="X3490" s="42"/>
      <c r="AD3490" s="10"/>
    </row>
    <row r="3491" spans="18:30">
      <c r="R3491" s="187"/>
      <c r="S3491" s="42"/>
      <c r="T3491" s="42"/>
      <c r="U3491" s="188"/>
      <c r="V3491" s="42"/>
      <c r="W3491" s="188"/>
      <c r="X3491" s="42"/>
      <c r="AD3491" s="10"/>
    </row>
    <row r="3492" spans="18:30">
      <c r="R3492" s="187"/>
      <c r="S3492" s="42"/>
      <c r="T3492" s="42"/>
      <c r="U3492" s="188"/>
      <c r="V3492" s="42"/>
      <c r="W3492" s="188"/>
      <c r="X3492" s="42"/>
      <c r="AD3492" s="10"/>
    </row>
    <row r="3493" spans="18:30">
      <c r="R3493" s="187"/>
      <c r="S3493" s="42"/>
      <c r="T3493" s="42"/>
      <c r="U3493" s="188"/>
      <c r="V3493" s="42"/>
      <c r="W3493" s="188"/>
      <c r="X3493" s="42"/>
      <c r="AD3493" s="10"/>
    </row>
    <row r="3494" spans="18:30">
      <c r="R3494" s="187"/>
      <c r="S3494" s="42"/>
      <c r="T3494" s="42"/>
      <c r="U3494" s="188"/>
      <c r="V3494" s="42"/>
      <c r="W3494" s="188"/>
      <c r="X3494" s="42"/>
      <c r="AD3494" s="10"/>
    </row>
    <row r="3495" spans="18:30">
      <c r="R3495" s="187"/>
      <c r="S3495" s="42"/>
      <c r="T3495" s="42"/>
      <c r="U3495" s="188"/>
      <c r="V3495" s="42"/>
      <c r="W3495" s="188"/>
      <c r="X3495" s="42"/>
      <c r="AD3495" s="10"/>
    </row>
    <row r="3496" spans="18:30">
      <c r="R3496" s="187"/>
      <c r="S3496" s="42"/>
      <c r="T3496" s="42"/>
      <c r="U3496" s="188"/>
      <c r="V3496" s="42"/>
      <c r="W3496" s="188"/>
      <c r="X3496" s="42"/>
      <c r="AD3496" s="10"/>
    </row>
    <row r="3497" spans="18:30">
      <c r="R3497" s="187"/>
      <c r="S3497" s="42"/>
      <c r="T3497" s="42"/>
      <c r="U3497" s="188"/>
      <c r="V3497" s="42"/>
      <c r="W3497" s="188"/>
      <c r="X3497" s="42"/>
      <c r="AD3497" s="10"/>
    </row>
    <row r="3498" spans="18:30">
      <c r="R3498" s="187"/>
      <c r="S3498" s="42"/>
      <c r="T3498" s="42"/>
      <c r="U3498" s="188"/>
      <c r="V3498" s="42"/>
      <c r="W3498" s="188"/>
      <c r="X3498" s="42"/>
      <c r="AD3498" s="10"/>
    </row>
    <row r="3499" spans="18:30">
      <c r="R3499" s="187"/>
      <c r="S3499" s="42"/>
      <c r="T3499" s="42"/>
      <c r="U3499" s="188"/>
      <c r="V3499" s="42"/>
      <c r="W3499" s="188"/>
      <c r="X3499" s="42"/>
      <c r="AD3499" s="10"/>
    </row>
    <row r="3500" spans="18:30">
      <c r="R3500" s="187"/>
      <c r="S3500" s="42"/>
      <c r="T3500" s="42"/>
      <c r="U3500" s="188"/>
      <c r="V3500" s="42"/>
      <c r="W3500" s="188"/>
      <c r="X3500" s="42"/>
      <c r="AD3500" s="10"/>
    </row>
    <row r="3501" spans="18:30">
      <c r="R3501" s="187"/>
      <c r="S3501" s="42"/>
      <c r="T3501" s="42"/>
      <c r="U3501" s="188"/>
      <c r="V3501" s="42"/>
      <c r="W3501" s="188"/>
      <c r="X3501" s="42"/>
      <c r="AD3501" s="10"/>
    </row>
    <row r="3502" spans="18:30">
      <c r="R3502" s="187"/>
      <c r="S3502" s="42"/>
      <c r="T3502" s="42"/>
      <c r="U3502" s="188"/>
      <c r="V3502" s="42"/>
      <c r="W3502" s="188"/>
      <c r="X3502" s="42"/>
      <c r="AD3502" s="10"/>
    </row>
    <row r="3503" spans="18:30">
      <c r="R3503" s="187"/>
      <c r="S3503" s="42"/>
      <c r="T3503" s="42"/>
      <c r="U3503" s="188"/>
      <c r="V3503" s="42"/>
      <c r="W3503" s="188"/>
      <c r="X3503" s="42"/>
      <c r="AD3503" s="10"/>
    </row>
    <row r="3504" spans="18:30">
      <c r="R3504" s="187"/>
      <c r="S3504" s="42"/>
      <c r="T3504" s="42"/>
      <c r="U3504" s="188"/>
      <c r="V3504" s="42"/>
      <c r="W3504" s="188"/>
      <c r="X3504" s="42"/>
      <c r="AD3504" s="10"/>
    </row>
    <row r="3505" spans="18:30">
      <c r="R3505" s="187"/>
      <c r="S3505" s="42"/>
      <c r="T3505" s="42"/>
      <c r="U3505" s="188"/>
      <c r="V3505" s="42"/>
      <c r="W3505" s="188"/>
      <c r="X3505" s="42"/>
      <c r="AD3505" s="10"/>
    </row>
    <row r="3506" spans="18:30">
      <c r="R3506" s="187"/>
      <c r="S3506" s="42"/>
      <c r="T3506" s="42"/>
      <c r="U3506" s="188"/>
      <c r="V3506" s="42"/>
      <c r="W3506" s="188"/>
      <c r="X3506" s="42"/>
      <c r="AD3506" s="10"/>
    </row>
    <row r="3507" spans="18:30">
      <c r="R3507" s="187"/>
      <c r="S3507" s="42"/>
      <c r="T3507" s="42"/>
      <c r="U3507" s="188"/>
      <c r="V3507" s="42"/>
      <c r="W3507" s="188"/>
      <c r="X3507" s="42"/>
      <c r="AD3507" s="10"/>
    </row>
    <row r="3508" spans="18:30">
      <c r="R3508" s="187"/>
      <c r="S3508" s="42"/>
      <c r="T3508" s="42"/>
      <c r="U3508" s="188"/>
      <c r="V3508" s="42"/>
      <c r="W3508" s="188"/>
      <c r="X3508" s="42"/>
      <c r="AD3508" s="10"/>
    </row>
    <row r="3509" spans="18:30">
      <c r="R3509" s="187"/>
      <c r="S3509" s="42"/>
      <c r="T3509" s="42"/>
      <c r="U3509" s="188"/>
      <c r="V3509" s="42"/>
      <c r="W3509" s="188"/>
      <c r="X3509" s="42"/>
      <c r="AD3509" s="10"/>
    </row>
    <row r="3510" spans="18:30">
      <c r="R3510" s="187"/>
      <c r="S3510" s="42"/>
      <c r="T3510" s="42"/>
      <c r="U3510" s="188"/>
      <c r="V3510" s="42"/>
      <c r="W3510" s="188"/>
      <c r="X3510" s="42"/>
      <c r="AD3510" s="10"/>
    </row>
    <row r="3511" spans="18:30">
      <c r="R3511" s="187"/>
      <c r="S3511" s="42"/>
      <c r="T3511" s="42"/>
      <c r="U3511" s="188"/>
      <c r="V3511" s="42"/>
      <c r="W3511" s="188"/>
      <c r="X3511" s="42"/>
      <c r="AD3511" s="10"/>
    </row>
    <row r="3512" spans="18:30">
      <c r="R3512" s="187"/>
      <c r="S3512" s="42"/>
      <c r="T3512" s="42"/>
      <c r="U3512" s="188"/>
      <c r="V3512" s="42"/>
      <c r="W3512" s="188"/>
      <c r="X3512" s="42"/>
      <c r="AD3512" s="10"/>
    </row>
    <row r="3513" spans="18:30">
      <c r="R3513" s="187"/>
      <c r="S3513" s="42"/>
      <c r="T3513" s="42"/>
      <c r="U3513" s="188"/>
      <c r="V3513" s="42"/>
      <c r="W3513" s="188"/>
      <c r="X3513" s="42"/>
      <c r="AD3513" s="10"/>
    </row>
    <row r="3514" spans="18:30">
      <c r="R3514" s="187"/>
      <c r="S3514" s="42"/>
      <c r="T3514" s="42"/>
      <c r="U3514" s="188"/>
      <c r="V3514" s="42"/>
      <c r="W3514" s="188"/>
      <c r="X3514" s="42"/>
      <c r="AD3514" s="10"/>
    </row>
    <row r="3515" spans="18:30">
      <c r="R3515" s="187"/>
      <c r="S3515" s="42"/>
      <c r="T3515" s="42"/>
      <c r="U3515" s="188"/>
      <c r="V3515" s="42"/>
      <c r="W3515" s="188"/>
      <c r="X3515" s="42"/>
      <c r="AD3515" s="10"/>
    </row>
    <row r="3516" spans="18:30">
      <c r="R3516" s="187"/>
      <c r="S3516" s="42"/>
      <c r="T3516" s="42"/>
      <c r="U3516" s="188"/>
      <c r="V3516" s="42"/>
      <c r="W3516" s="188"/>
      <c r="X3516" s="42"/>
      <c r="AD3516" s="10"/>
    </row>
    <row r="3517" spans="18:30">
      <c r="R3517" s="187"/>
      <c r="S3517" s="42"/>
      <c r="T3517" s="42"/>
      <c r="U3517" s="188"/>
      <c r="V3517" s="42"/>
      <c r="W3517" s="188"/>
      <c r="X3517" s="42"/>
      <c r="AD3517" s="10"/>
    </row>
    <row r="3518" spans="18:30">
      <c r="R3518" s="187"/>
      <c r="S3518" s="42"/>
      <c r="T3518" s="42"/>
      <c r="U3518" s="188"/>
      <c r="V3518" s="42"/>
      <c r="W3518" s="188"/>
      <c r="X3518" s="42"/>
      <c r="AD3518" s="10"/>
    </row>
    <row r="3519" spans="18:30">
      <c r="R3519" s="187"/>
      <c r="S3519" s="42"/>
      <c r="T3519" s="42"/>
      <c r="U3519" s="188"/>
      <c r="V3519" s="42"/>
      <c r="W3519" s="188"/>
      <c r="X3519" s="42"/>
      <c r="AD3519" s="10"/>
    </row>
    <row r="3520" spans="18:30">
      <c r="R3520" s="187"/>
      <c r="S3520" s="42"/>
      <c r="T3520" s="42"/>
      <c r="U3520" s="188"/>
      <c r="V3520" s="42"/>
      <c r="W3520" s="188"/>
      <c r="X3520" s="42"/>
      <c r="AD3520" s="10"/>
    </row>
    <row r="3521" spans="18:30">
      <c r="R3521" s="187"/>
      <c r="S3521" s="42"/>
      <c r="T3521" s="42"/>
      <c r="U3521" s="188"/>
      <c r="V3521" s="42"/>
      <c r="W3521" s="188"/>
      <c r="X3521" s="42"/>
      <c r="AD3521" s="10"/>
    </row>
    <row r="3522" spans="18:30">
      <c r="R3522" s="187"/>
      <c r="S3522" s="42"/>
      <c r="T3522" s="42"/>
      <c r="U3522" s="188"/>
      <c r="V3522" s="42"/>
      <c r="W3522" s="188"/>
      <c r="X3522" s="42"/>
      <c r="AD3522" s="10"/>
    </row>
    <row r="3523" spans="18:30">
      <c r="R3523" s="187"/>
      <c r="S3523" s="42"/>
      <c r="T3523" s="42"/>
      <c r="U3523" s="188"/>
      <c r="V3523" s="42"/>
      <c r="W3523" s="188"/>
      <c r="X3523" s="42"/>
      <c r="AD3523" s="10"/>
    </row>
    <row r="3524" spans="18:30">
      <c r="R3524" s="187"/>
      <c r="S3524" s="42"/>
      <c r="T3524" s="42"/>
      <c r="U3524" s="188"/>
      <c r="V3524" s="42"/>
      <c r="W3524" s="188"/>
      <c r="X3524" s="42"/>
      <c r="AD3524" s="10"/>
    </row>
    <row r="3525" spans="18:30">
      <c r="R3525" s="187"/>
      <c r="S3525" s="42"/>
      <c r="T3525" s="42"/>
      <c r="U3525" s="188"/>
      <c r="V3525" s="42"/>
      <c r="W3525" s="188"/>
      <c r="X3525" s="42"/>
      <c r="AD3525" s="10"/>
    </row>
    <row r="3526" spans="18:30">
      <c r="R3526" s="187"/>
      <c r="S3526" s="42"/>
      <c r="T3526" s="42"/>
      <c r="U3526" s="188"/>
      <c r="V3526" s="42"/>
      <c r="W3526" s="188"/>
      <c r="X3526" s="42"/>
      <c r="AD3526" s="10"/>
    </row>
    <row r="3527" spans="18:30">
      <c r="R3527" s="187"/>
      <c r="S3527" s="42"/>
      <c r="T3527" s="42"/>
      <c r="U3527" s="188"/>
      <c r="V3527" s="42"/>
      <c r="W3527" s="188"/>
      <c r="X3527" s="42"/>
      <c r="AD3527" s="10"/>
    </row>
    <row r="3528" spans="18:30">
      <c r="R3528" s="187"/>
      <c r="S3528" s="42"/>
      <c r="T3528" s="42"/>
      <c r="U3528" s="188"/>
      <c r="V3528" s="42"/>
      <c r="W3528" s="188"/>
      <c r="X3528" s="42"/>
      <c r="AD3528" s="10"/>
    </row>
    <row r="3529" spans="18:30">
      <c r="R3529" s="187"/>
      <c r="S3529" s="42"/>
      <c r="T3529" s="42"/>
      <c r="U3529" s="188"/>
      <c r="V3529" s="42"/>
      <c r="W3529" s="188"/>
      <c r="X3529" s="42"/>
      <c r="AD3529" s="10"/>
    </row>
    <row r="3530" spans="18:30">
      <c r="R3530" s="187"/>
      <c r="S3530" s="42"/>
      <c r="T3530" s="42"/>
      <c r="U3530" s="188"/>
      <c r="V3530" s="42"/>
      <c r="W3530" s="188"/>
      <c r="X3530" s="42"/>
      <c r="AD3530" s="10"/>
    </row>
    <row r="3531" spans="18:30">
      <c r="R3531" s="187"/>
      <c r="S3531" s="42"/>
      <c r="T3531" s="42"/>
      <c r="U3531" s="188"/>
      <c r="V3531" s="42"/>
      <c r="W3531" s="188"/>
      <c r="X3531" s="42"/>
      <c r="AD3531" s="10"/>
    </row>
    <row r="3532" spans="18:30">
      <c r="R3532" s="187"/>
      <c r="S3532" s="42"/>
      <c r="T3532" s="42"/>
      <c r="U3532" s="188"/>
      <c r="V3532" s="42"/>
      <c r="W3532" s="188"/>
      <c r="X3532" s="42"/>
      <c r="AD3532" s="10"/>
    </row>
    <row r="3533" spans="18:30">
      <c r="R3533" s="187"/>
      <c r="S3533" s="42"/>
      <c r="T3533" s="42"/>
      <c r="U3533" s="188"/>
      <c r="V3533" s="42"/>
      <c r="W3533" s="188"/>
      <c r="X3533" s="42"/>
      <c r="AD3533" s="10"/>
    </row>
    <row r="3534" spans="18:30">
      <c r="R3534" s="187"/>
      <c r="S3534" s="42"/>
      <c r="T3534" s="42"/>
      <c r="U3534" s="188"/>
      <c r="V3534" s="42"/>
      <c r="W3534" s="188"/>
      <c r="X3534" s="42"/>
      <c r="AD3534" s="10"/>
    </row>
    <row r="3535" spans="18:30">
      <c r="R3535" s="187"/>
      <c r="S3535" s="42"/>
      <c r="T3535" s="42"/>
      <c r="U3535" s="188"/>
      <c r="V3535" s="42"/>
      <c r="W3535" s="188"/>
      <c r="X3535" s="42"/>
      <c r="AD3535" s="10"/>
    </row>
    <row r="3536" spans="18:30">
      <c r="R3536" s="187"/>
      <c r="S3536" s="42"/>
      <c r="T3536" s="42"/>
      <c r="U3536" s="188"/>
      <c r="V3536" s="42"/>
      <c r="W3536" s="188"/>
      <c r="X3536" s="42"/>
      <c r="AD3536" s="10"/>
    </row>
    <row r="3537" spans="18:30">
      <c r="R3537" s="187"/>
      <c r="S3537" s="42"/>
      <c r="T3537" s="42"/>
      <c r="U3537" s="188"/>
      <c r="V3537" s="42"/>
      <c r="W3537" s="188"/>
      <c r="X3537" s="42"/>
      <c r="AD3537" s="10"/>
    </row>
    <row r="3538" spans="18:30">
      <c r="R3538" s="187"/>
      <c r="S3538" s="42"/>
      <c r="T3538" s="42"/>
      <c r="U3538" s="188"/>
      <c r="V3538" s="42"/>
      <c r="W3538" s="188"/>
      <c r="X3538" s="42"/>
      <c r="AD3538" s="10"/>
    </row>
    <row r="3539" spans="18:30">
      <c r="R3539" s="187"/>
      <c r="S3539" s="42"/>
      <c r="T3539" s="42"/>
      <c r="U3539" s="188"/>
      <c r="V3539" s="42"/>
      <c r="W3539" s="188"/>
      <c r="X3539" s="42"/>
      <c r="AD3539" s="10"/>
    </row>
    <row r="3540" spans="18:30">
      <c r="R3540" s="187"/>
      <c r="S3540" s="42"/>
      <c r="T3540" s="42"/>
      <c r="U3540" s="188"/>
      <c r="V3540" s="42"/>
      <c r="W3540" s="188"/>
      <c r="X3540" s="42"/>
      <c r="AD3540" s="10"/>
    </row>
    <row r="3541" spans="18:30">
      <c r="R3541" s="187"/>
      <c r="S3541" s="42"/>
      <c r="T3541" s="42"/>
      <c r="U3541" s="188"/>
      <c r="V3541" s="42"/>
      <c r="W3541" s="188"/>
      <c r="X3541" s="42"/>
      <c r="AD3541" s="10"/>
    </row>
    <row r="3542" spans="18:30">
      <c r="R3542" s="187"/>
      <c r="S3542" s="42"/>
      <c r="T3542" s="42"/>
      <c r="U3542" s="188"/>
      <c r="V3542" s="42"/>
      <c r="W3542" s="188"/>
      <c r="X3542" s="42"/>
      <c r="AD3542" s="10"/>
    </row>
    <row r="3543" spans="18:30">
      <c r="R3543" s="187"/>
      <c r="S3543" s="42"/>
      <c r="T3543" s="42"/>
      <c r="U3543" s="188"/>
      <c r="V3543" s="42"/>
      <c r="W3543" s="188"/>
      <c r="X3543" s="42"/>
      <c r="AD3543" s="10"/>
    </row>
    <row r="3544" spans="18:30">
      <c r="R3544" s="187"/>
      <c r="S3544" s="42"/>
      <c r="T3544" s="42"/>
      <c r="U3544" s="188"/>
      <c r="V3544" s="42"/>
      <c r="W3544" s="188"/>
      <c r="X3544" s="42"/>
      <c r="AD3544" s="10"/>
    </row>
    <row r="3545" spans="18:30">
      <c r="R3545" s="187"/>
      <c r="S3545" s="42"/>
      <c r="T3545" s="42"/>
      <c r="U3545" s="188"/>
      <c r="V3545" s="42"/>
      <c r="W3545" s="188"/>
      <c r="X3545" s="42"/>
      <c r="AD3545" s="10"/>
    </row>
    <row r="3546" spans="18:30">
      <c r="R3546" s="187"/>
      <c r="S3546" s="42"/>
      <c r="T3546" s="42"/>
      <c r="U3546" s="188"/>
      <c r="V3546" s="42"/>
      <c r="W3546" s="188"/>
      <c r="X3546" s="42"/>
      <c r="AD3546" s="10"/>
    </row>
    <row r="3547" spans="18:30">
      <c r="R3547" s="187"/>
      <c r="S3547" s="42"/>
      <c r="T3547" s="42"/>
      <c r="U3547" s="188"/>
      <c r="V3547" s="42"/>
      <c r="W3547" s="188"/>
      <c r="X3547" s="42"/>
      <c r="AD3547" s="10"/>
    </row>
    <row r="3548" spans="18:30">
      <c r="R3548" s="187"/>
      <c r="S3548" s="42"/>
      <c r="T3548" s="42"/>
      <c r="U3548" s="188"/>
      <c r="V3548" s="42"/>
      <c r="W3548" s="188"/>
      <c r="X3548" s="42"/>
      <c r="AD3548" s="10"/>
    </row>
    <row r="3549" spans="18:30">
      <c r="R3549" s="187"/>
      <c r="S3549" s="42"/>
      <c r="T3549" s="42"/>
      <c r="U3549" s="188"/>
      <c r="V3549" s="42"/>
      <c r="W3549" s="188"/>
      <c r="X3549" s="42"/>
      <c r="AD3549" s="10"/>
    </row>
    <row r="3550" spans="18:30">
      <c r="R3550" s="187"/>
      <c r="S3550" s="42"/>
      <c r="T3550" s="42"/>
      <c r="U3550" s="188"/>
      <c r="V3550" s="42"/>
      <c r="W3550" s="188"/>
      <c r="X3550" s="42"/>
      <c r="AD3550" s="10"/>
    </row>
    <row r="3551" spans="18:30">
      <c r="R3551" s="187"/>
      <c r="S3551" s="42"/>
      <c r="T3551" s="42"/>
      <c r="U3551" s="188"/>
      <c r="V3551" s="42"/>
      <c r="W3551" s="188"/>
      <c r="X3551" s="42"/>
      <c r="AD3551" s="10"/>
    </row>
    <row r="3552" spans="18:30">
      <c r="R3552" s="187"/>
      <c r="S3552" s="42"/>
      <c r="T3552" s="42"/>
      <c r="U3552" s="188"/>
      <c r="V3552" s="42"/>
      <c r="W3552" s="188"/>
      <c r="X3552" s="42"/>
      <c r="AD3552" s="10"/>
    </row>
    <row r="3553" spans="18:30">
      <c r="R3553" s="187"/>
      <c r="S3553" s="42"/>
      <c r="T3553" s="42"/>
      <c r="U3553" s="188"/>
      <c r="V3553" s="42"/>
      <c r="W3553" s="188"/>
      <c r="X3553" s="42"/>
      <c r="AD3553" s="10"/>
    </row>
    <row r="3554" spans="18:30">
      <c r="R3554" s="187"/>
      <c r="S3554" s="42"/>
      <c r="T3554" s="42"/>
      <c r="U3554" s="188"/>
      <c r="V3554" s="42"/>
      <c r="W3554" s="188"/>
      <c r="X3554" s="42"/>
      <c r="AD3554" s="10"/>
    </row>
    <row r="3555" spans="18:30">
      <c r="R3555" s="187"/>
      <c r="S3555" s="42"/>
      <c r="T3555" s="42"/>
      <c r="U3555" s="188"/>
      <c r="V3555" s="42"/>
      <c r="W3555" s="188"/>
      <c r="X3555" s="42"/>
      <c r="AD3555" s="10"/>
    </row>
    <row r="3556" spans="18:30">
      <c r="R3556" s="187"/>
      <c r="S3556" s="42"/>
      <c r="T3556" s="42"/>
      <c r="U3556" s="188"/>
      <c r="V3556" s="42"/>
      <c r="W3556" s="188"/>
      <c r="X3556" s="42"/>
      <c r="AD3556" s="10"/>
    </row>
    <row r="3557" spans="18:30">
      <c r="R3557" s="187"/>
      <c r="S3557" s="42"/>
      <c r="T3557" s="42"/>
      <c r="U3557" s="188"/>
      <c r="V3557" s="42"/>
      <c r="W3557" s="188"/>
      <c r="X3557" s="42"/>
      <c r="AD3557" s="10"/>
    </row>
    <row r="3558" spans="18:30">
      <c r="R3558" s="187"/>
      <c r="S3558" s="42"/>
      <c r="T3558" s="42"/>
      <c r="U3558" s="188"/>
      <c r="V3558" s="42"/>
      <c r="W3558" s="188"/>
      <c r="X3558" s="42"/>
      <c r="AD3558" s="10"/>
    </row>
    <row r="3559" spans="18:30">
      <c r="R3559" s="187"/>
      <c r="S3559" s="42"/>
      <c r="T3559" s="42"/>
      <c r="U3559" s="188"/>
      <c r="V3559" s="42"/>
      <c r="W3559" s="188"/>
      <c r="X3559" s="42"/>
      <c r="AD3559" s="10"/>
    </row>
    <row r="3560" spans="18:30">
      <c r="R3560" s="187"/>
      <c r="S3560" s="42"/>
      <c r="T3560" s="42"/>
      <c r="U3560" s="188"/>
      <c r="V3560" s="42"/>
      <c r="W3560" s="188"/>
      <c r="X3560" s="42"/>
      <c r="AD3560" s="10"/>
    </row>
    <row r="3561" spans="18:30">
      <c r="R3561" s="187"/>
      <c r="S3561" s="42"/>
      <c r="T3561" s="42"/>
      <c r="U3561" s="188"/>
      <c r="V3561" s="42"/>
      <c r="W3561" s="188"/>
      <c r="X3561" s="42"/>
      <c r="AD3561" s="10"/>
    </row>
    <row r="3562" spans="18:30">
      <c r="R3562" s="187"/>
      <c r="S3562" s="42"/>
      <c r="T3562" s="42"/>
      <c r="U3562" s="188"/>
      <c r="V3562" s="42"/>
      <c r="W3562" s="188"/>
      <c r="X3562" s="42"/>
      <c r="AD3562" s="10"/>
    </row>
    <row r="3563" spans="18:30">
      <c r="R3563" s="187"/>
      <c r="S3563" s="42"/>
      <c r="T3563" s="42"/>
      <c r="U3563" s="188"/>
      <c r="V3563" s="42"/>
      <c r="W3563" s="188"/>
      <c r="X3563" s="42"/>
      <c r="AD3563" s="10"/>
    </row>
    <row r="3564" spans="18:30">
      <c r="R3564" s="187"/>
      <c r="S3564" s="42"/>
      <c r="T3564" s="42"/>
      <c r="U3564" s="188"/>
      <c r="V3564" s="42"/>
      <c r="W3564" s="188"/>
      <c r="X3564" s="42"/>
      <c r="AD3564" s="10"/>
    </row>
    <row r="3565" spans="18:30">
      <c r="R3565" s="187"/>
      <c r="S3565" s="42"/>
      <c r="T3565" s="42"/>
      <c r="U3565" s="188"/>
      <c r="V3565" s="42"/>
      <c r="W3565" s="188"/>
      <c r="X3565" s="42"/>
      <c r="AD3565" s="10"/>
    </row>
    <row r="3566" spans="18:30">
      <c r="R3566" s="187"/>
      <c r="S3566" s="42"/>
      <c r="T3566" s="42"/>
      <c r="U3566" s="188"/>
      <c r="V3566" s="42"/>
      <c r="W3566" s="188"/>
      <c r="X3566" s="42"/>
      <c r="AD3566" s="10"/>
    </row>
    <row r="3567" spans="18:30">
      <c r="R3567" s="187"/>
      <c r="S3567" s="42"/>
      <c r="T3567" s="42"/>
      <c r="U3567" s="188"/>
      <c r="V3567" s="42"/>
      <c r="W3567" s="188"/>
      <c r="X3567" s="42"/>
      <c r="AD3567" s="10"/>
    </row>
    <row r="3568" spans="18:30">
      <c r="R3568" s="187"/>
      <c r="S3568" s="42"/>
      <c r="T3568" s="42"/>
      <c r="U3568" s="188"/>
      <c r="V3568" s="42"/>
      <c r="W3568" s="188"/>
      <c r="X3568" s="42"/>
      <c r="AD3568" s="10"/>
    </row>
    <row r="3569" spans="18:30">
      <c r="R3569" s="187"/>
      <c r="S3569" s="42"/>
      <c r="T3569" s="42"/>
      <c r="U3569" s="188"/>
      <c r="V3569" s="42"/>
      <c r="W3569" s="188"/>
      <c r="X3569" s="42"/>
      <c r="AD3569" s="10"/>
    </row>
    <row r="3570" spans="18:30">
      <c r="R3570" s="187"/>
      <c r="S3570" s="42"/>
      <c r="T3570" s="42"/>
      <c r="U3570" s="188"/>
      <c r="V3570" s="42"/>
      <c r="W3570" s="188"/>
      <c r="X3570" s="42"/>
      <c r="AD3570" s="10"/>
    </row>
    <row r="3571" spans="18:30">
      <c r="R3571" s="187"/>
      <c r="S3571" s="42"/>
      <c r="T3571" s="42"/>
      <c r="U3571" s="188"/>
      <c r="V3571" s="42"/>
      <c r="W3571" s="188"/>
      <c r="X3571" s="42"/>
      <c r="AD3571" s="10"/>
    </row>
    <row r="3572" spans="18:30">
      <c r="R3572" s="187"/>
      <c r="S3572" s="42"/>
      <c r="T3572" s="42"/>
      <c r="U3572" s="188"/>
      <c r="V3572" s="42"/>
      <c r="W3572" s="188"/>
      <c r="X3572" s="42"/>
      <c r="AD3572" s="10"/>
    </row>
    <row r="3573" spans="18:30">
      <c r="R3573" s="187"/>
      <c r="S3573" s="42"/>
      <c r="T3573" s="42"/>
      <c r="U3573" s="188"/>
      <c r="V3573" s="42"/>
      <c r="W3573" s="188"/>
      <c r="X3573" s="42"/>
      <c r="AD3573" s="10"/>
    </row>
    <row r="3574" spans="18:30">
      <c r="R3574" s="187"/>
      <c r="S3574" s="42"/>
      <c r="T3574" s="42"/>
      <c r="U3574" s="188"/>
      <c r="V3574" s="42"/>
      <c r="W3574" s="188"/>
      <c r="X3574" s="42"/>
      <c r="AD3574" s="10"/>
    </row>
    <row r="3575" spans="18:30">
      <c r="R3575" s="187"/>
      <c r="S3575" s="42"/>
      <c r="T3575" s="42"/>
      <c r="U3575" s="188"/>
      <c r="V3575" s="42"/>
      <c r="W3575" s="188"/>
      <c r="X3575" s="42"/>
      <c r="AD3575" s="10"/>
    </row>
    <row r="3576" spans="18:30">
      <c r="R3576" s="187"/>
      <c r="S3576" s="42"/>
      <c r="T3576" s="42"/>
      <c r="U3576" s="188"/>
      <c r="V3576" s="42"/>
      <c r="W3576" s="188"/>
      <c r="X3576" s="42"/>
      <c r="AD3576" s="10"/>
    </row>
    <row r="3577" spans="18:30">
      <c r="R3577" s="187"/>
      <c r="S3577" s="42"/>
      <c r="T3577" s="42"/>
      <c r="U3577" s="188"/>
      <c r="V3577" s="42"/>
      <c r="W3577" s="188"/>
      <c r="X3577" s="42"/>
      <c r="AD3577" s="10"/>
    </row>
    <row r="3578" spans="18:30">
      <c r="R3578" s="187"/>
      <c r="S3578" s="42"/>
      <c r="T3578" s="42"/>
      <c r="U3578" s="188"/>
      <c r="V3578" s="42"/>
      <c r="W3578" s="188"/>
      <c r="X3578" s="42"/>
      <c r="AD3578" s="10"/>
    </row>
    <row r="3579" spans="18:30">
      <c r="R3579" s="187"/>
      <c r="S3579" s="42"/>
      <c r="T3579" s="42"/>
      <c r="U3579" s="188"/>
      <c r="V3579" s="42"/>
      <c r="W3579" s="188"/>
      <c r="X3579" s="42"/>
      <c r="AD3579" s="10"/>
    </row>
    <row r="3580" spans="18:30">
      <c r="R3580" s="187"/>
      <c r="S3580" s="42"/>
      <c r="T3580" s="42"/>
      <c r="U3580" s="188"/>
      <c r="V3580" s="42"/>
      <c r="W3580" s="188"/>
      <c r="X3580" s="42"/>
      <c r="AD3580" s="10"/>
    </row>
    <row r="3581" spans="18:30">
      <c r="R3581" s="187"/>
      <c r="S3581" s="42"/>
      <c r="T3581" s="42"/>
      <c r="U3581" s="188"/>
      <c r="V3581" s="42"/>
      <c r="W3581" s="188"/>
      <c r="X3581" s="42"/>
      <c r="AD3581" s="10"/>
    </row>
    <row r="3582" spans="18:30">
      <c r="R3582" s="187"/>
      <c r="S3582" s="42"/>
      <c r="T3582" s="42"/>
      <c r="U3582" s="188"/>
      <c r="V3582" s="42"/>
      <c r="W3582" s="188"/>
      <c r="X3582" s="42"/>
      <c r="AD3582" s="10"/>
    </row>
    <row r="3583" spans="18:30">
      <c r="R3583" s="187"/>
      <c r="S3583" s="42"/>
      <c r="T3583" s="42"/>
      <c r="U3583" s="188"/>
      <c r="V3583" s="42"/>
      <c r="W3583" s="188"/>
      <c r="X3583" s="42"/>
      <c r="AD3583" s="10"/>
    </row>
    <row r="3584" spans="18:30">
      <c r="R3584" s="187"/>
      <c r="S3584" s="42"/>
      <c r="T3584" s="42"/>
      <c r="U3584" s="188"/>
      <c r="V3584" s="42"/>
      <c r="W3584" s="188"/>
      <c r="X3584" s="42"/>
      <c r="AD3584" s="10"/>
    </row>
    <row r="3585" spans="18:30">
      <c r="R3585" s="187"/>
      <c r="S3585" s="42"/>
      <c r="T3585" s="42"/>
      <c r="U3585" s="188"/>
      <c r="V3585" s="42"/>
      <c r="W3585" s="188"/>
      <c r="X3585" s="42"/>
      <c r="AD3585" s="10"/>
    </row>
    <row r="3586" spans="18:30">
      <c r="R3586" s="187"/>
      <c r="S3586" s="42"/>
      <c r="T3586" s="42"/>
      <c r="U3586" s="188"/>
      <c r="V3586" s="42"/>
      <c r="W3586" s="188"/>
      <c r="X3586" s="42"/>
      <c r="AD3586" s="10"/>
    </row>
    <row r="3587" spans="18:30">
      <c r="R3587" s="187"/>
      <c r="S3587" s="42"/>
      <c r="T3587" s="42"/>
      <c r="U3587" s="188"/>
      <c r="V3587" s="42"/>
      <c r="W3587" s="188"/>
      <c r="X3587" s="42"/>
      <c r="AD3587" s="10"/>
    </row>
    <row r="3588" spans="18:30">
      <c r="R3588" s="187"/>
      <c r="S3588" s="42"/>
      <c r="T3588" s="42"/>
      <c r="U3588" s="188"/>
      <c r="V3588" s="42"/>
      <c r="W3588" s="188"/>
      <c r="X3588" s="42"/>
      <c r="AD3588" s="10"/>
    </row>
    <row r="3589" spans="18:30">
      <c r="R3589" s="187"/>
      <c r="S3589" s="42"/>
      <c r="T3589" s="42"/>
      <c r="U3589" s="188"/>
      <c r="V3589" s="42"/>
      <c r="W3589" s="188"/>
      <c r="X3589" s="42"/>
      <c r="AD3589" s="10"/>
    </row>
    <row r="3590" spans="18:30">
      <c r="R3590" s="187"/>
      <c r="S3590" s="42"/>
      <c r="T3590" s="42"/>
      <c r="U3590" s="188"/>
      <c r="V3590" s="42"/>
      <c r="W3590" s="188"/>
      <c r="X3590" s="42"/>
      <c r="AD3590" s="10"/>
    </row>
    <row r="3591" spans="18:30">
      <c r="R3591" s="187"/>
      <c r="S3591" s="42"/>
      <c r="T3591" s="42"/>
      <c r="U3591" s="188"/>
      <c r="V3591" s="42"/>
      <c r="W3591" s="188"/>
      <c r="X3591" s="42"/>
      <c r="AD3591" s="10"/>
    </row>
    <row r="3592" spans="18:30">
      <c r="R3592" s="187"/>
      <c r="S3592" s="42"/>
      <c r="T3592" s="42"/>
      <c r="U3592" s="188"/>
      <c r="V3592" s="42"/>
      <c r="W3592" s="188"/>
      <c r="X3592" s="42"/>
      <c r="AD3592" s="10"/>
    </row>
    <row r="3593" spans="18:30">
      <c r="R3593" s="187"/>
      <c r="S3593" s="42"/>
      <c r="T3593" s="42"/>
      <c r="U3593" s="188"/>
      <c r="V3593" s="42"/>
      <c r="W3593" s="188"/>
      <c r="X3593" s="42"/>
      <c r="AD3593" s="10"/>
    </row>
    <row r="3594" spans="18:30">
      <c r="R3594" s="187"/>
      <c r="S3594" s="42"/>
      <c r="T3594" s="42"/>
      <c r="U3594" s="188"/>
      <c r="V3594" s="42"/>
      <c r="W3594" s="188"/>
      <c r="X3594" s="42"/>
      <c r="AD3594" s="10"/>
    </row>
    <row r="3595" spans="18:30">
      <c r="R3595" s="187"/>
      <c r="S3595" s="42"/>
      <c r="T3595" s="42"/>
      <c r="U3595" s="188"/>
      <c r="V3595" s="42"/>
      <c r="W3595" s="188"/>
      <c r="X3595" s="42"/>
      <c r="AD3595" s="10"/>
    </row>
    <row r="3596" spans="18:30">
      <c r="R3596" s="187"/>
      <c r="S3596" s="42"/>
      <c r="T3596" s="42"/>
      <c r="U3596" s="188"/>
      <c r="V3596" s="42"/>
      <c r="W3596" s="188"/>
      <c r="X3596" s="42"/>
      <c r="AD3596" s="10"/>
    </row>
    <row r="3597" spans="18:30">
      <c r="R3597" s="187"/>
      <c r="S3597" s="42"/>
      <c r="T3597" s="42"/>
      <c r="U3597" s="188"/>
      <c r="V3597" s="42"/>
      <c r="W3597" s="188"/>
      <c r="X3597" s="42"/>
      <c r="AD3597" s="10"/>
    </row>
    <row r="3598" spans="18:30">
      <c r="R3598" s="187"/>
      <c r="S3598" s="42"/>
      <c r="T3598" s="42"/>
      <c r="U3598" s="188"/>
      <c r="V3598" s="42"/>
      <c r="W3598" s="188"/>
      <c r="X3598" s="42"/>
      <c r="AD3598" s="10"/>
    </row>
    <row r="3599" spans="18:30">
      <c r="R3599" s="187"/>
      <c r="S3599" s="42"/>
      <c r="T3599" s="42"/>
      <c r="U3599" s="188"/>
      <c r="V3599" s="42"/>
      <c r="W3599" s="188"/>
      <c r="X3599" s="42"/>
      <c r="AD3599" s="10"/>
    </row>
    <row r="3600" spans="18:30">
      <c r="R3600" s="187"/>
      <c r="S3600" s="42"/>
      <c r="T3600" s="42"/>
      <c r="U3600" s="188"/>
      <c r="V3600" s="42"/>
      <c r="W3600" s="188"/>
      <c r="X3600" s="42"/>
      <c r="AD3600" s="10"/>
    </row>
    <row r="3601" spans="18:30">
      <c r="R3601" s="187"/>
      <c r="S3601" s="42"/>
      <c r="T3601" s="42"/>
      <c r="U3601" s="188"/>
      <c r="V3601" s="42"/>
      <c r="W3601" s="188"/>
      <c r="X3601" s="42"/>
      <c r="AD3601" s="10"/>
    </row>
    <row r="3602" spans="18:30">
      <c r="R3602" s="187"/>
      <c r="S3602" s="42"/>
      <c r="T3602" s="42"/>
      <c r="U3602" s="188"/>
      <c r="V3602" s="42"/>
      <c r="W3602" s="188"/>
      <c r="X3602" s="42"/>
      <c r="AD3602" s="10"/>
    </row>
    <row r="3603" spans="18:30">
      <c r="R3603" s="187"/>
      <c r="S3603" s="42"/>
      <c r="T3603" s="42"/>
      <c r="U3603" s="188"/>
      <c r="V3603" s="42"/>
      <c r="W3603" s="188"/>
      <c r="X3603" s="42"/>
      <c r="AD3603" s="10"/>
    </row>
    <row r="3604" spans="18:30">
      <c r="R3604" s="187"/>
      <c r="S3604" s="42"/>
      <c r="T3604" s="42"/>
      <c r="U3604" s="188"/>
      <c r="V3604" s="42"/>
      <c r="W3604" s="188"/>
      <c r="X3604" s="42"/>
      <c r="AD3604" s="10"/>
    </row>
    <row r="3605" spans="18:30">
      <c r="R3605" s="187"/>
      <c r="S3605" s="42"/>
      <c r="T3605" s="42"/>
      <c r="U3605" s="188"/>
      <c r="V3605" s="42"/>
      <c r="W3605" s="188"/>
      <c r="X3605" s="42"/>
      <c r="AD3605" s="10"/>
    </row>
    <row r="3606" spans="18:30">
      <c r="R3606" s="187"/>
      <c r="S3606" s="42"/>
      <c r="T3606" s="42"/>
      <c r="U3606" s="188"/>
      <c r="V3606" s="42"/>
      <c r="W3606" s="188"/>
      <c r="X3606" s="42"/>
      <c r="AD3606" s="10"/>
    </row>
    <row r="3607" spans="18:30">
      <c r="R3607" s="187"/>
      <c r="S3607" s="42"/>
      <c r="T3607" s="42"/>
      <c r="U3607" s="188"/>
      <c r="V3607" s="42"/>
      <c r="W3607" s="188"/>
      <c r="X3607" s="42"/>
      <c r="AD3607" s="10"/>
    </row>
    <row r="3608" spans="18:30">
      <c r="R3608" s="187"/>
      <c r="S3608" s="42"/>
      <c r="T3608" s="42"/>
      <c r="U3608" s="188"/>
      <c r="V3608" s="42"/>
      <c r="W3608" s="188"/>
      <c r="X3608" s="42"/>
      <c r="AD3608" s="10"/>
    </row>
    <row r="3609" spans="18:30">
      <c r="R3609" s="187"/>
      <c r="S3609" s="42"/>
      <c r="T3609" s="42"/>
      <c r="U3609" s="188"/>
      <c r="V3609" s="42"/>
      <c r="W3609" s="188"/>
      <c r="X3609" s="42"/>
      <c r="AD3609" s="10"/>
    </row>
    <row r="3610" spans="18:30">
      <c r="R3610" s="187"/>
      <c r="S3610" s="42"/>
      <c r="T3610" s="42"/>
      <c r="U3610" s="188"/>
      <c r="V3610" s="42"/>
      <c r="W3610" s="188"/>
      <c r="X3610" s="42"/>
      <c r="AD3610" s="10"/>
    </row>
    <row r="3611" spans="18:30">
      <c r="R3611" s="187"/>
      <c r="S3611" s="42"/>
      <c r="T3611" s="42"/>
      <c r="U3611" s="188"/>
      <c r="V3611" s="42"/>
      <c r="W3611" s="188"/>
      <c r="X3611" s="42"/>
      <c r="AD3611" s="10"/>
    </row>
    <row r="3612" spans="18:30">
      <c r="R3612" s="187"/>
      <c r="S3612" s="42"/>
      <c r="T3612" s="42"/>
      <c r="U3612" s="188"/>
      <c r="V3612" s="42"/>
      <c r="W3612" s="188"/>
      <c r="X3612" s="42"/>
      <c r="AD3612" s="10"/>
    </row>
    <row r="3613" spans="18:30">
      <c r="R3613" s="187"/>
      <c r="S3613" s="42"/>
      <c r="T3613" s="42"/>
      <c r="U3613" s="188"/>
      <c r="V3613" s="42"/>
      <c r="W3613" s="188"/>
      <c r="X3613" s="42"/>
      <c r="AD3613" s="10"/>
    </row>
    <row r="3614" spans="18:30">
      <c r="R3614" s="187"/>
      <c r="S3614" s="42"/>
      <c r="T3614" s="42"/>
      <c r="U3614" s="188"/>
      <c r="V3614" s="42"/>
      <c r="W3614" s="188"/>
      <c r="X3614" s="42"/>
      <c r="AD3614" s="10"/>
    </row>
    <row r="3615" spans="18:30">
      <c r="R3615" s="187"/>
      <c r="S3615" s="42"/>
      <c r="T3615" s="42"/>
      <c r="U3615" s="188"/>
      <c r="V3615" s="42"/>
      <c r="W3615" s="188"/>
      <c r="X3615" s="42"/>
      <c r="AD3615" s="10"/>
    </row>
    <row r="3616" spans="18:30">
      <c r="R3616" s="187"/>
      <c r="S3616" s="42"/>
      <c r="T3616" s="42"/>
      <c r="U3616" s="188"/>
      <c r="V3616" s="42"/>
      <c r="W3616" s="188"/>
      <c r="X3616" s="42"/>
      <c r="AD3616" s="10"/>
    </row>
    <row r="3617" spans="18:30">
      <c r="R3617" s="187"/>
      <c r="S3617" s="42"/>
      <c r="T3617" s="42"/>
      <c r="U3617" s="188"/>
      <c r="V3617" s="42"/>
      <c r="W3617" s="188"/>
      <c r="X3617" s="42"/>
      <c r="AD3617" s="10"/>
    </row>
    <row r="3618" spans="18:30">
      <c r="R3618" s="187"/>
      <c r="S3618" s="42"/>
      <c r="T3618" s="42"/>
      <c r="U3618" s="188"/>
      <c r="V3618" s="42"/>
      <c r="W3618" s="188"/>
      <c r="X3618" s="42"/>
      <c r="AD3618" s="10"/>
    </row>
    <row r="3619" spans="18:30">
      <c r="R3619" s="187"/>
      <c r="S3619" s="42"/>
      <c r="T3619" s="42"/>
      <c r="U3619" s="188"/>
      <c r="V3619" s="42"/>
      <c r="W3619" s="188"/>
      <c r="X3619" s="42"/>
      <c r="AD3619" s="10"/>
    </row>
    <row r="3620" spans="18:30">
      <c r="R3620" s="187"/>
      <c r="S3620" s="42"/>
      <c r="T3620" s="42"/>
      <c r="U3620" s="188"/>
      <c r="V3620" s="42"/>
      <c r="W3620" s="188"/>
      <c r="X3620" s="42"/>
      <c r="AD3620" s="10"/>
    </row>
    <row r="3621" spans="18:30">
      <c r="R3621" s="187"/>
      <c r="S3621" s="42"/>
      <c r="T3621" s="42"/>
      <c r="U3621" s="188"/>
      <c r="V3621" s="42"/>
      <c r="W3621" s="188"/>
      <c r="X3621" s="42"/>
      <c r="AD3621" s="10"/>
    </row>
    <row r="3622" spans="18:30">
      <c r="R3622" s="187"/>
      <c r="S3622" s="42"/>
      <c r="T3622" s="42"/>
      <c r="U3622" s="188"/>
      <c r="V3622" s="42"/>
      <c r="W3622" s="188"/>
      <c r="X3622" s="42"/>
      <c r="AD3622" s="10"/>
    </row>
    <row r="3623" spans="18:30">
      <c r="R3623" s="187"/>
      <c r="S3623" s="42"/>
      <c r="T3623" s="42"/>
      <c r="U3623" s="188"/>
      <c r="V3623" s="42"/>
      <c r="W3623" s="188"/>
      <c r="X3623" s="42"/>
      <c r="AD3623" s="10"/>
    </row>
    <row r="3624" spans="18:30">
      <c r="R3624" s="187"/>
      <c r="S3624" s="42"/>
      <c r="T3624" s="42"/>
      <c r="U3624" s="188"/>
      <c r="V3624" s="42"/>
      <c r="W3624" s="188"/>
      <c r="X3624" s="42"/>
      <c r="AD3624" s="10"/>
    </row>
    <row r="3625" spans="18:30">
      <c r="R3625" s="187"/>
      <c r="S3625" s="42"/>
      <c r="T3625" s="42"/>
      <c r="U3625" s="188"/>
      <c r="V3625" s="42"/>
      <c r="W3625" s="188"/>
      <c r="X3625" s="42"/>
      <c r="AD3625" s="10"/>
    </row>
    <row r="3626" spans="18:30">
      <c r="R3626" s="187"/>
      <c r="S3626" s="42"/>
      <c r="T3626" s="42"/>
      <c r="U3626" s="188"/>
      <c r="V3626" s="42"/>
      <c r="W3626" s="188"/>
      <c r="X3626" s="42"/>
      <c r="AD3626" s="10"/>
    </row>
    <row r="3627" spans="18:30">
      <c r="R3627" s="187"/>
      <c r="S3627" s="42"/>
      <c r="T3627" s="42"/>
      <c r="U3627" s="188"/>
      <c r="V3627" s="42"/>
      <c r="W3627" s="188"/>
      <c r="X3627" s="42"/>
      <c r="AD3627" s="10"/>
    </row>
    <row r="3628" spans="18:30">
      <c r="R3628" s="187"/>
      <c r="S3628" s="42"/>
      <c r="T3628" s="42"/>
      <c r="U3628" s="188"/>
      <c r="V3628" s="42"/>
      <c r="W3628" s="188"/>
      <c r="X3628" s="42"/>
      <c r="AD3628" s="10"/>
    </row>
    <row r="3629" spans="18:30">
      <c r="R3629" s="187"/>
      <c r="S3629" s="42"/>
      <c r="T3629" s="42"/>
      <c r="U3629" s="188"/>
      <c r="V3629" s="42"/>
      <c r="W3629" s="188"/>
      <c r="X3629" s="42"/>
      <c r="AD3629" s="10"/>
    </row>
    <row r="3630" spans="18:30">
      <c r="R3630" s="187"/>
      <c r="S3630" s="42"/>
      <c r="T3630" s="42"/>
      <c r="U3630" s="188"/>
      <c r="V3630" s="42"/>
      <c r="W3630" s="188"/>
      <c r="X3630" s="42"/>
      <c r="AD3630" s="10"/>
    </row>
    <row r="3631" spans="18:30">
      <c r="R3631" s="187"/>
      <c r="S3631" s="42"/>
      <c r="T3631" s="42"/>
      <c r="U3631" s="188"/>
      <c r="V3631" s="42"/>
      <c r="W3631" s="188"/>
      <c r="X3631" s="42"/>
      <c r="AD3631" s="10"/>
    </row>
    <row r="3632" spans="18:30">
      <c r="R3632" s="187"/>
      <c r="S3632" s="42"/>
      <c r="T3632" s="42"/>
      <c r="U3632" s="188"/>
      <c r="V3632" s="42"/>
      <c r="W3632" s="188"/>
      <c r="X3632" s="42"/>
      <c r="AD3632" s="10"/>
    </row>
    <row r="3633" spans="18:30">
      <c r="R3633" s="187"/>
      <c r="S3633" s="42"/>
      <c r="T3633" s="42"/>
      <c r="U3633" s="188"/>
      <c r="V3633" s="42"/>
      <c r="W3633" s="188"/>
      <c r="X3633" s="42"/>
      <c r="AD3633" s="10"/>
    </row>
    <row r="3634" spans="18:30">
      <c r="R3634" s="187"/>
      <c r="S3634" s="42"/>
      <c r="T3634" s="42"/>
      <c r="U3634" s="188"/>
      <c r="V3634" s="42"/>
      <c r="W3634" s="188"/>
      <c r="X3634" s="42"/>
      <c r="AD3634" s="10"/>
    </row>
    <row r="3635" spans="18:30">
      <c r="R3635" s="187"/>
      <c r="S3635" s="42"/>
      <c r="T3635" s="42"/>
      <c r="U3635" s="188"/>
      <c r="V3635" s="42"/>
      <c r="W3635" s="188"/>
      <c r="X3635" s="42"/>
      <c r="AD3635" s="10"/>
    </row>
    <row r="3636" spans="18:30">
      <c r="R3636" s="187"/>
      <c r="S3636" s="42"/>
      <c r="T3636" s="42"/>
      <c r="U3636" s="188"/>
      <c r="V3636" s="42"/>
      <c r="W3636" s="188"/>
      <c r="X3636" s="42"/>
      <c r="AD3636" s="10"/>
    </row>
    <row r="3637" spans="18:30">
      <c r="R3637" s="187"/>
      <c r="S3637" s="42"/>
      <c r="T3637" s="42"/>
      <c r="U3637" s="188"/>
      <c r="V3637" s="42"/>
      <c r="W3637" s="188"/>
      <c r="X3637" s="42"/>
      <c r="AD3637" s="10"/>
    </row>
    <row r="3638" spans="18:30">
      <c r="R3638" s="187"/>
      <c r="S3638" s="42"/>
      <c r="T3638" s="42"/>
      <c r="U3638" s="188"/>
      <c r="V3638" s="42"/>
      <c r="W3638" s="188"/>
      <c r="X3638" s="42"/>
      <c r="AD3638" s="10"/>
    </row>
    <row r="3639" spans="18:30">
      <c r="R3639" s="187"/>
      <c r="S3639" s="42"/>
      <c r="T3639" s="42"/>
      <c r="U3639" s="188"/>
      <c r="V3639" s="42"/>
      <c r="W3639" s="188"/>
      <c r="X3639" s="42"/>
      <c r="AD3639" s="10"/>
    </row>
    <row r="3640" spans="18:30">
      <c r="R3640" s="187"/>
      <c r="S3640" s="42"/>
      <c r="T3640" s="42"/>
      <c r="U3640" s="188"/>
      <c r="V3640" s="42"/>
      <c r="W3640" s="188"/>
      <c r="X3640" s="42"/>
      <c r="AD3640" s="10"/>
    </row>
    <row r="3641" spans="18:30">
      <c r="R3641" s="187"/>
      <c r="S3641" s="42"/>
      <c r="T3641" s="42"/>
      <c r="U3641" s="188"/>
      <c r="V3641" s="42"/>
      <c r="W3641" s="188"/>
      <c r="X3641" s="42"/>
      <c r="AD3641" s="10"/>
    </row>
    <row r="3642" spans="18:30">
      <c r="R3642" s="187"/>
      <c r="S3642" s="42"/>
      <c r="T3642" s="42"/>
      <c r="U3642" s="188"/>
      <c r="V3642" s="42"/>
      <c r="W3642" s="188"/>
      <c r="X3642" s="42"/>
      <c r="AD3642" s="10"/>
    </row>
    <row r="3643" spans="18:30">
      <c r="R3643" s="187"/>
      <c r="S3643" s="42"/>
      <c r="T3643" s="42"/>
      <c r="U3643" s="188"/>
      <c r="V3643" s="42"/>
      <c r="W3643" s="188"/>
      <c r="X3643" s="42"/>
      <c r="AD3643" s="10"/>
    </row>
    <row r="3644" spans="18:30">
      <c r="R3644" s="187"/>
      <c r="S3644" s="42"/>
      <c r="T3644" s="42"/>
      <c r="U3644" s="188"/>
      <c r="V3644" s="42"/>
      <c r="W3644" s="188"/>
      <c r="X3644" s="42"/>
      <c r="AD3644" s="10"/>
    </row>
    <row r="3645" spans="18:30">
      <c r="R3645" s="187"/>
      <c r="S3645" s="42"/>
      <c r="T3645" s="42"/>
      <c r="U3645" s="188"/>
      <c r="V3645" s="42"/>
      <c r="W3645" s="188"/>
      <c r="X3645" s="42"/>
      <c r="AD3645" s="10"/>
    </row>
    <row r="3646" spans="18:30">
      <c r="R3646" s="187"/>
      <c r="S3646" s="42"/>
      <c r="T3646" s="42"/>
      <c r="U3646" s="188"/>
      <c r="V3646" s="42"/>
      <c r="W3646" s="188"/>
      <c r="X3646" s="42"/>
      <c r="AD3646" s="10"/>
    </row>
    <row r="3647" spans="18:30">
      <c r="R3647" s="187"/>
      <c r="S3647" s="42"/>
      <c r="T3647" s="42"/>
      <c r="U3647" s="188"/>
      <c r="V3647" s="42"/>
      <c r="W3647" s="188"/>
      <c r="X3647" s="42"/>
      <c r="AD3647" s="10"/>
    </row>
    <row r="3648" spans="18:30">
      <c r="R3648" s="187"/>
      <c r="S3648" s="42"/>
      <c r="T3648" s="42"/>
      <c r="U3648" s="188"/>
      <c r="V3648" s="42"/>
      <c r="W3648" s="188"/>
      <c r="X3648" s="42"/>
      <c r="AD3648" s="10"/>
    </row>
    <row r="3649" spans="18:30">
      <c r="R3649" s="187"/>
      <c r="S3649" s="42"/>
      <c r="T3649" s="42"/>
      <c r="U3649" s="188"/>
      <c r="V3649" s="42"/>
      <c r="W3649" s="188"/>
      <c r="X3649" s="42"/>
      <c r="AD3649" s="10"/>
    </row>
    <row r="3650" spans="18:30">
      <c r="R3650" s="187"/>
      <c r="S3650" s="42"/>
      <c r="T3650" s="42"/>
      <c r="U3650" s="188"/>
      <c r="V3650" s="42"/>
      <c r="W3650" s="188"/>
      <c r="X3650" s="42"/>
      <c r="AD3650" s="10"/>
    </row>
    <row r="3651" spans="18:30">
      <c r="R3651" s="187"/>
      <c r="S3651" s="42"/>
      <c r="T3651" s="42"/>
      <c r="U3651" s="188"/>
      <c r="V3651" s="42"/>
      <c r="W3651" s="188"/>
      <c r="X3651" s="42"/>
      <c r="AD3651" s="10"/>
    </row>
    <row r="3652" spans="18:30">
      <c r="R3652" s="187"/>
      <c r="S3652" s="42"/>
      <c r="T3652" s="42"/>
      <c r="U3652" s="188"/>
      <c r="V3652" s="42"/>
      <c r="W3652" s="188"/>
      <c r="X3652" s="42"/>
      <c r="AD3652" s="10"/>
    </row>
    <row r="3653" spans="18:30">
      <c r="R3653" s="187"/>
      <c r="S3653" s="42"/>
      <c r="T3653" s="42"/>
      <c r="U3653" s="188"/>
      <c r="V3653" s="42"/>
      <c r="W3653" s="188"/>
      <c r="X3653" s="42"/>
      <c r="AD3653" s="10"/>
    </row>
    <row r="3654" spans="18:30">
      <c r="R3654" s="187"/>
      <c r="S3654" s="42"/>
      <c r="T3654" s="42"/>
      <c r="U3654" s="188"/>
      <c r="V3654" s="42"/>
      <c r="W3654" s="188"/>
      <c r="X3654" s="42"/>
      <c r="AD3654" s="10"/>
    </row>
    <row r="3655" spans="18:30">
      <c r="R3655" s="187"/>
      <c r="S3655" s="42"/>
      <c r="T3655" s="42"/>
      <c r="U3655" s="188"/>
      <c r="V3655" s="42"/>
      <c r="W3655" s="188"/>
      <c r="X3655" s="42"/>
      <c r="AD3655" s="10"/>
    </row>
    <row r="3656" spans="18:30">
      <c r="R3656" s="187"/>
      <c r="S3656" s="42"/>
      <c r="T3656" s="42"/>
      <c r="U3656" s="188"/>
      <c r="V3656" s="42"/>
      <c r="W3656" s="188"/>
      <c r="X3656" s="42"/>
      <c r="AD3656" s="10"/>
    </row>
    <row r="3657" spans="18:30">
      <c r="R3657" s="187"/>
      <c r="S3657" s="42"/>
      <c r="T3657" s="42"/>
      <c r="U3657" s="188"/>
      <c r="V3657" s="42"/>
      <c r="W3657" s="188"/>
      <c r="X3657" s="42"/>
      <c r="AD3657" s="10"/>
    </row>
    <row r="3658" spans="18:30">
      <c r="R3658" s="187"/>
      <c r="S3658" s="42"/>
      <c r="T3658" s="42"/>
      <c r="U3658" s="188"/>
      <c r="V3658" s="42"/>
      <c r="W3658" s="188"/>
      <c r="X3658" s="42"/>
      <c r="AD3658" s="10"/>
    </row>
    <row r="3659" spans="18:30">
      <c r="R3659" s="187"/>
      <c r="S3659" s="42"/>
      <c r="T3659" s="42"/>
      <c r="U3659" s="188"/>
      <c r="V3659" s="42"/>
      <c r="W3659" s="188"/>
      <c r="X3659" s="42"/>
      <c r="AD3659" s="10"/>
    </row>
    <row r="3660" spans="18:30">
      <c r="R3660" s="187"/>
      <c r="S3660" s="42"/>
      <c r="T3660" s="42"/>
      <c r="U3660" s="188"/>
      <c r="V3660" s="42"/>
      <c r="W3660" s="188"/>
      <c r="X3660" s="42"/>
      <c r="AD3660" s="10"/>
    </row>
    <row r="3661" spans="18:30">
      <c r="R3661" s="187"/>
      <c r="S3661" s="42"/>
      <c r="T3661" s="42"/>
      <c r="U3661" s="188"/>
      <c r="V3661" s="42"/>
      <c r="W3661" s="188"/>
      <c r="X3661" s="42"/>
      <c r="AD3661" s="10"/>
    </row>
    <row r="3662" spans="18:30">
      <c r="R3662" s="187"/>
      <c r="S3662" s="42"/>
      <c r="T3662" s="42"/>
      <c r="U3662" s="188"/>
      <c r="V3662" s="42"/>
      <c r="W3662" s="188"/>
      <c r="X3662" s="42"/>
      <c r="AD3662" s="10"/>
    </row>
    <row r="3663" spans="18:30">
      <c r="R3663" s="187"/>
      <c r="S3663" s="42"/>
      <c r="T3663" s="42"/>
      <c r="U3663" s="188"/>
      <c r="V3663" s="42"/>
      <c r="W3663" s="188"/>
      <c r="X3663" s="42"/>
      <c r="AD3663" s="10"/>
    </row>
    <row r="3664" spans="18:30">
      <c r="R3664" s="187"/>
      <c r="S3664" s="42"/>
      <c r="T3664" s="42"/>
      <c r="U3664" s="188"/>
      <c r="V3664" s="42"/>
      <c r="W3664" s="188"/>
      <c r="X3664" s="42"/>
      <c r="AD3664" s="10"/>
    </row>
    <row r="3665" spans="18:30">
      <c r="R3665" s="187"/>
      <c r="S3665" s="42"/>
      <c r="T3665" s="42"/>
      <c r="U3665" s="188"/>
      <c r="V3665" s="42"/>
      <c r="W3665" s="188"/>
      <c r="X3665" s="42"/>
      <c r="AD3665" s="10"/>
    </row>
    <row r="3666" spans="18:30">
      <c r="R3666" s="187"/>
      <c r="S3666" s="42"/>
      <c r="T3666" s="42"/>
      <c r="U3666" s="188"/>
      <c r="V3666" s="42"/>
      <c r="W3666" s="188"/>
      <c r="X3666" s="42"/>
      <c r="AD3666" s="10"/>
    </row>
    <row r="3667" spans="18:30">
      <c r="R3667" s="187"/>
      <c r="S3667" s="42"/>
      <c r="T3667" s="42"/>
      <c r="U3667" s="188"/>
      <c r="V3667" s="42"/>
      <c r="W3667" s="188"/>
      <c r="X3667" s="42"/>
      <c r="AD3667" s="10"/>
    </row>
    <row r="3668" spans="18:30">
      <c r="R3668" s="187"/>
      <c r="S3668" s="42"/>
      <c r="T3668" s="42"/>
      <c r="U3668" s="188"/>
      <c r="V3668" s="42"/>
      <c r="W3668" s="188"/>
      <c r="X3668" s="42"/>
      <c r="AD3668" s="10"/>
    </row>
    <row r="3669" spans="18:30">
      <c r="R3669" s="187"/>
      <c r="S3669" s="42"/>
      <c r="T3669" s="42"/>
      <c r="U3669" s="188"/>
      <c r="V3669" s="42"/>
      <c r="W3669" s="188"/>
      <c r="X3669" s="42"/>
      <c r="AD3669" s="10"/>
    </row>
    <row r="3670" spans="18:30">
      <c r="R3670" s="187"/>
      <c r="S3670" s="42"/>
      <c r="T3670" s="42"/>
      <c r="U3670" s="188"/>
      <c r="V3670" s="42"/>
      <c r="W3670" s="188"/>
      <c r="X3670" s="42"/>
      <c r="AD3670" s="10"/>
    </row>
    <row r="3671" spans="18:30">
      <c r="R3671" s="187"/>
      <c r="S3671" s="42"/>
      <c r="T3671" s="42"/>
      <c r="U3671" s="188"/>
      <c r="V3671" s="42"/>
      <c r="W3671" s="188"/>
      <c r="X3671" s="42"/>
      <c r="AD3671" s="10"/>
    </row>
    <row r="3672" spans="18:30">
      <c r="R3672" s="187"/>
      <c r="S3672" s="42"/>
      <c r="T3672" s="42"/>
      <c r="U3672" s="188"/>
      <c r="V3672" s="42"/>
      <c r="W3672" s="188"/>
      <c r="X3672" s="42"/>
      <c r="AD3672" s="10"/>
    </row>
    <row r="3673" spans="18:30">
      <c r="R3673" s="187"/>
      <c r="S3673" s="42"/>
      <c r="T3673" s="42"/>
      <c r="U3673" s="188"/>
      <c r="V3673" s="42"/>
      <c r="W3673" s="188"/>
      <c r="X3673" s="42"/>
      <c r="AD3673" s="10"/>
    </row>
    <row r="3674" spans="18:30">
      <c r="R3674" s="187"/>
      <c r="S3674" s="42"/>
      <c r="T3674" s="42"/>
      <c r="U3674" s="188"/>
      <c r="V3674" s="42"/>
      <c r="W3674" s="188"/>
      <c r="X3674" s="42"/>
      <c r="AD3674" s="10"/>
    </row>
    <row r="3675" spans="18:30">
      <c r="R3675" s="187"/>
      <c r="S3675" s="42"/>
      <c r="T3675" s="42"/>
      <c r="U3675" s="188"/>
      <c r="V3675" s="42"/>
      <c r="W3675" s="188"/>
      <c r="X3675" s="42"/>
      <c r="AD3675" s="10"/>
    </row>
    <row r="3676" spans="18:30">
      <c r="R3676" s="187"/>
      <c r="S3676" s="42"/>
      <c r="T3676" s="42"/>
      <c r="U3676" s="188"/>
      <c r="V3676" s="42"/>
      <c r="W3676" s="188"/>
      <c r="X3676" s="42"/>
      <c r="AD3676" s="10"/>
    </row>
    <row r="3677" spans="18:30">
      <c r="R3677" s="187"/>
      <c r="S3677" s="42"/>
      <c r="T3677" s="42"/>
      <c r="U3677" s="188"/>
      <c r="V3677" s="42"/>
      <c r="W3677" s="188"/>
      <c r="X3677" s="42"/>
      <c r="AD3677" s="10"/>
    </row>
    <row r="3678" spans="18:30">
      <c r="R3678" s="187"/>
      <c r="S3678" s="42"/>
      <c r="T3678" s="42"/>
      <c r="U3678" s="188"/>
      <c r="V3678" s="42"/>
      <c r="W3678" s="188"/>
      <c r="X3678" s="42"/>
      <c r="AD3678" s="10"/>
    </row>
    <row r="3679" spans="18:30">
      <c r="R3679" s="187"/>
      <c r="S3679" s="42"/>
      <c r="T3679" s="42"/>
      <c r="U3679" s="188"/>
      <c r="V3679" s="42"/>
      <c r="W3679" s="188"/>
      <c r="X3679" s="42"/>
      <c r="AD3679" s="10"/>
    </row>
    <row r="3680" spans="18:30">
      <c r="R3680" s="187"/>
      <c r="S3680" s="42"/>
      <c r="T3680" s="42"/>
      <c r="U3680" s="188"/>
      <c r="V3680" s="42"/>
      <c r="W3680" s="188"/>
      <c r="X3680" s="42"/>
      <c r="AD3680" s="10"/>
    </row>
    <row r="3681" spans="18:30">
      <c r="R3681" s="187"/>
      <c r="S3681" s="42"/>
      <c r="T3681" s="42"/>
      <c r="U3681" s="188"/>
      <c r="V3681" s="42"/>
      <c r="W3681" s="188"/>
      <c r="X3681" s="42"/>
      <c r="AD3681" s="10"/>
    </row>
    <row r="3682" spans="18:30">
      <c r="R3682" s="187"/>
      <c r="S3682" s="42"/>
      <c r="T3682" s="42"/>
      <c r="U3682" s="188"/>
      <c r="V3682" s="42"/>
      <c r="W3682" s="188"/>
      <c r="X3682" s="42"/>
      <c r="AD3682" s="10"/>
    </row>
    <row r="3683" spans="18:30">
      <c r="R3683" s="187"/>
      <c r="S3683" s="42"/>
      <c r="T3683" s="42"/>
      <c r="U3683" s="188"/>
      <c r="V3683" s="42"/>
      <c r="W3683" s="188"/>
      <c r="X3683" s="42"/>
      <c r="AD3683" s="10"/>
    </row>
    <row r="3684" spans="18:30">
      <c r="R3684" s="187"/>
      <c r="S3684" s="42"/>
      <c r="T3684" s="42"/>
      <c r="U3684" s="188"/>
      <c r="V3684" s="42"/>
      <c r="W3684" s="188"/>
      <c r="X3684" s="42"/>
      <c r="AD3684" s="10"/>
    </row>
    <row r="3685" spans="18:30">
      <c r="R3685" s="187"/>
      <c r="S3685" s="42"/>
      <c r="T3685" s="42"/>
      <c r="U3685" s="188"/>
      <c r="V3685" s="42"/>
      <c r="W3685" s="188"/>
      <c r="X3685" s="42"/>
      <c r="AD3685" s="10"/>
    </row>
    <row r="3686" spans="18:30">
      <c r="R3686" s="187"/>
      <c r="S3686" s="42"/>
      <c r="T3686" s="42"/>
      <c r="U3686" s="188"/>
      <c r="V3686" s="42"/>
      <c r="W3686" s="188"/>
      <c r="X3686" s="42"/>
      <c r="AD3686" s="10"/>
    </row>
    <row r="3687" spans="18:30">
      <c r="R3687" s="187"/>
      <c r="S3687" s="42"/>
      <c r="T3687" s="42"/>
      <c r="U3687" s="188"/>
      <c r="V3687" s="42"/>
      <c r="W3687" s="188"/>
      <c r="X3687" s="42"/>
      <c r="AD3687" s="10"/>
    </row>
    <row r="3688" spans="18:30">
      <c r="R3688" s="187"/>
      <c r="S3688" s="42"/>
      <c r="T3688" s="42"/>
      <c r="U3688" s="188"/>
      <c r="V3688" s="42"/>
      <c r="W3688" s="188"/>
      <c r="X3688" s="42"/>
      <c r="AD3688" s="10"/>
    </row>
    <row r="3689" spans="18:30">
      <c r="R3689" s="187"/>
      <c r="S3689" s="42"/>
      <c r="T3689" s="42"/>
      <c r="U3689" s="188"/>
      <c r="V3689" s="42"/>
      <c r="W3689" s="188"/>
      <c r="X3689" s="42"/>
      <c r="AD3689" s="10"/>
    </row>
    <row r="3690" spans="18:30">
      <c r="R3690" s="187"/>
      <c r="S3690" s="42"/>
      <c r="T3690" s="42"/>
      <c r="U3690" s="188"/>
      <c r="V3690" s="42"/>
      <c r="W3690" s="188"/>
      <c r="X3690" s="42"/>
      <c r="AD3690" s="10"/>
    </row>
    <row r="3691" spans="18:30">
      <c r="R3691" s="187"/>
      <c r="S3691" s="42"/>
      <c r="T3691" s="42"/>
      <c r="U3691" s="188"/>
      <c r="V3691" s="42"/>
      <c r="W3691" s="188"/>
      <c r="X3691" s="42"/>
      <c r="AD3691" s="10"/>
    </row>
    <row r="3692" spans="18:30">
      <c r="R3692" s="187"/>
      <c r="S3692" s="42"/>
      <c r="T3692" s="42"/>
      <c r="U3692" s="188"/>
      <c r="V3692" s="42"/>
      <c r="W3692" s="188"/>
      <c r="X3692" s="42"/>
      <c r="AD3692" s="10"/>
    </row>
    <row r="3693" spans="18:30">
      <c r="R3693" s="187"/>
      <c r="S3693" s="42"/>
      <c r="T3693" s="42"/>
      <c r="U3693" s="188"/>
      <c r="V3693" s="42"/>
      <c r="W3693" s="188"/>
      <c r="X3693" s="42"/>
      <c r="AD3693" s="10"/>
    </row>
    <row r="3694" spans="18:30">
      <c r="R3694" s="187"/>
      <c r="S3694" s="42"/>
      <c r="T3694" s="42"/>
      <c r="U3694" s="188"/>
      <c r="V3694" s="42"/>
      <c r="W3694" s="188"/>
      <c r="X3694" s="42"/>
      <c r="AD3694" s="10"/>
    </row>
    <row r="3695" spans="18:30">
      <c r="R3695" s="187"/>
      <c r="S3695" s="42"/>
      <c r="T3695" s="42"/>
      <c r="U3695" s="188"/>
      <c r="V3695" s="42"/>
      <c r="W3695" s="188"/>
      <c r="X3695" s="42"/>
      <c r="AD3695" s="10"/>
    </row>
    <row r="3696" spans="18:30">
      <c r="R3696" s="187"/>
      <c r="S3696" s="42"/>
      <c r="T3696" s="42"/>
      <c r="U3696" s="188"/>
      <c r="V3696" s="42"/>
      <c r="W3696" s="188"/>
      <c r="X3696" s="42"/>
      <c r="AD3696" s="10"/>
    </row>
    <row r="3697" spans="18:30">
      <c r="R3697" s="187"/>
      <c r="S3697" s="42"/>
      <c r="T3697" s="42"/>
      <c r="U3697" s="188"/>
      <c r="V3697" s="42"/>
      <c r="W3697" s="188"/>
      <c r="X3697" s="42"/>
      <c r="AD3697" s="10"/>
    </row>
    <row r="3698" spans="18:30">
      <c r="R3698" s="187"/>
      <c r="S3698" s="42"/>
      <c r="T3698" s="42"/>
      <c r="U3698" s="188"/>
      <c r="V3698" s="42"/>
      <c r="W3698" s="188"/>
      <c r="X3698" s="42"/>
      <c r="AD3698" s="10"/>
    </row>
    <row r="3699" spans="18:30">
      <c r="R3699" s="187"/>
      <c r="S3699" s="42"/>
      <c r="T3699" s="42"/>
      <c r="U3699" s="188"/>
      <c r="V3699" s="42"/>
      <c r="W3699" s="188"/>
      <c r="X3699" s="42"/>
      <c r="AD3699" s="10"/>
    </row>
    <row r="3700" spans="18:30">
      <c r="R3700" s="187"/>
      <c r="S3700" s="42"/>
      <c r="T3700" s="42"/>
      <c r="U3700" s="188"/>
      <c r="V3700" s="42"/>
      <c r="W3700" s="188"/>
      <c r="X3700" s="42"/>
      <c r="AD3700" s="10"/>
    </row>
    <row r="3701" spans="18:30">
      <c r="R3701" s="187"/>
      <c r="S3701" s="42"/>
      <c r="T3701" s="42"/>
      <c r="U3701" s="188"/>
      <c r="V3701" s="42"/>
      <c r="W3701" s="188"/>
      <c r="X3701" s="42"/>
      <c r="AD3701" s="10"/>
    </row>
    <row r="3702" spans="18:30">
      <c r="R3702" s="187"/>
      <c r="S3702" s="42"/>
      <c r="T3702" s="42"/>
      <c r="U3702" s="188"/>
      <c r="V3702" s="42"/>
      <c r="W3702" s="188"/>
      <c r="X3702" s="42"/>
      <c r="AD3702" s="10"/>
    </row>
    <row r="3703" spans="18:30">
      <c r="R3703" s="187"/>
      <c r="S3703" s="42"/>
      <c r="T3703" s="42"/>
      <c r="U3703" s="188"/>
      <c r="V3703" s="42"/>
      <c r="W3703" s="188"/>
      <c r="X3703" s="42"/>
      <c r="AD3703" s="10"/>
    </row>
    <row r="3704" spans="18:30">
      <c r="R3704" s="187"/>
      <c r="S3704" s="42"/>
      <c r="T3704" s="42"/>
      <c r="U3704" s="188"/>
      <c r="V3704" s="42"/>
      <c r="W3704" s="188"/>
      <c r="X3704" s="42"/>
      <c r="AD3704" s="10"/>
    </row>
    <row r="3705" spans="18:30">
      <c r="R3705" s="187"/>
      <c r="S3705" s="42"/>
      <c r="T3705" s="42"/>
      <c r="U3705" s="188"/>
      <c r="V3705" s="42"/>
      <c r="W3705" s="188"/>
      <c r="X3705" s="42"/>
      <c r="AD3705" s="10"/>
    </row>
    <row r="3706" spans="18:30">
      <c r="R3706" s="187"/>
      <c r="S3706" s="42"/>
      <c r="T3706" s="42"/>
      <c r="U3706" s="188"/>
      <c r="V3706" s="42"/>
      <c r="W3706" s="188"/>
      <c r="X3706" s="42"/>
      <c r="AD3706" s="10"/>
    </row>
    <row r="3707" spans="18:30">
      <c r="R3707" s="187"/>
      <c r="S3707" s="42"/>
      <c r="T3707" s="42"/>
      <c r="U3707" s="188"/>
      <c r="V3707" s="42"/>
      <c r="W3707" s="188"/>
      <c r="X3707" s="42"/>
      <c r="AD3707" s="10"/>
    </row>
    <row r="3708" spans="18:30">
      <c r="R3708" s="187"/>
      <c r="S3708" s="42"/>
      <c r="T3708" s="42"/>
      <c r="U3708" s="188"/>
      <c r="V3708" s="42"/>
      <c r="W3708" s="188"/>
      <c r="X3708" s="42"/>
      <c r="AD3708" s="10"/>
    </row>
    <row r="3709" spans="18:30">
      <c r="R3709" s="187"/>
      <c r="S3709" s="42"/>
      <c r="T3709" s="42"/>
      <c r="U3709" s="188"/>
      <c r="V3709" s="42"/>
      <c r="W3709" s="188"/>
      <c r="X3709" s="42"/>
      <c r="AD3709" s="10"/>
    </row>
    <row r="3710" spans="18:30">
      <c r="R3710" s="187"/>
      <c r="S3710" s="42"/>
      <c r="T3710" s="42"/>
      <c r="U3710" s="188"/>
      <c r="V3710" s="42"/>
      <c r="W3710" s="188"/>
      <c r="X3710" s="42"/>
      <c r="AD3710" s="10"/>
    </row>
    <row r="3711" spans="18:30">
      <c r="R3711" s="187"/>
      <c r="S3711" s="42"/>
      <c r="T3711" s="42"/>
      <c r="U3711" s="188"/>
      <c r="V3711" s="42"/>
      <c r="W3711" s="188"/>
      <c r="X3711" s="42"/>
      <c r="AD3711" s="10"/>
    </row>
    <row r="3712" spans="18:30">
      <c r="R3712" s="187"/>
      <c r="S3712" s="42"/>
      <c r="T3712" s="42"/>
      <c r="U3712" s="188"/>
      <c r="V3712" s="42"/>
      <c r="W3712" s="188"/>
      <c r="X3712" s="42"/>
      <c r="AD3712" s="10"/>
    </row>
    <row r="3713" spans="18:30">
      <c r="R3713" s="187"/>
      <c r="S3713" s="42"/>
      <c r="T3713" s="42"/>
      <c r="U3713" s="188"/>
      <c r="V3713" s="42"/>
      <c r="W3713" s="188"/>
      <c r="X3713" s="42"/>
      <c r="AD3713" s="10"/>
    </row>
    <row r="3714" spans="18:30">
      <c r="R3714" s="187"/>
      <c r="S3714" s="42"/>
      <c r="T3714" s="42"/>
      <c r="U3714" s="188"/>
      <c r="V3714" s="42"/>
      <c r="W3714" s="188"/>
      <c r="X3714" s="42"/>
      <c r="AD3714" s="10"/>
    </row>
    <row r="3715" spans="18:30">
      <c r="R3715" s="187"/>
      <c r="S3715" s="42"/>
      <c r="T3715" s="42"/>
      <c r="U3715" s="188"/>
      <c r="V3715" s="42"/>
      <c r="W3715" s="188"/>
      <c r="X3715" s="42"/>
      <c r="AD3715" s="10"/>
    </row>
    <row r="3716" spans="18:30">
      <c r="R3716" s="187"/>
      <c r="S3716" s="42"/>
      <c r="T3716" s="42"/>
      <c r="U3716" s="188"/>
      <c r="V3716" s="42"/>
      <c r="W3716" s="188"/>
      <c r="X3716" s="42"/>
      <c r="AD3716" s="10"/>
    </row>
    <row r="3717" spans="18:30">
      <c r="R3717" s="187"/>
      <c r="S3717" s="42"/>
      <c r="T3717" s="42"/>
      <c r="U3717" s="188"/>
      <c r="V3717" s="42"/>
      <c r="W3717" s="188"/>
      <c r="X3717" s="42"/>
      <c r="AD3717" s="10"/>
    </row>
    <row r="3718" spans="18:30">
      <c r="R3718" s="187"/>
      <c r="S3718" s="42"/>
      <c r="T3718" s="42"/>
      <c r="U3718" s="188"/>
      <c r="V3718" s="42"/>
      <c r="W3718" s="188"/>
      <c r="X3718" s="42"/>
      <c r="AD3718" s="10"/>
    </row>
    <row r="3719" spans="18:30">
      <c r="R3719" s="187"/>
      <c r="S3719" s="42"/>
      <c r="T3719" s="42"/>
      <c r="U3719" s="188"/>
      <c r="V3719" s="42"/>
      <c r="W3719" s="188"/>
      <c r="X3719" s="42"/>
      <c r="AD3719" s="10"/>
    </row>
    <row r="3720" spans="18:30">
      <c r="R3720" s="187"/>
      <c r="S3720" s="42"/>
      <c r="T3720" s="42"/>
      <c r="U3720" s="188"/>
      <c r="V3720" s="42"/>
      <c r="W3720" s="188"/>
      <c r="X3720" s="42"/>
      <c r="AD3720" s="10"/>
    </row>
    <row r="3721" spans="18:30">
      <c r="R3721" s="187"/>
      <c r="S3721" s="42"/>
      <c r="T3721" s="42"/>
      <c r="U3721" s="188"/>
      <c r="V3721" s="42"/>
      <c r="W3721" s="188"/>
      <c r="X3721" s="42"/>
      <c r="AD3721" s="10"/>
    </row>
    <row r="3722" spans="18:30">
      <c r="R3722" s="187"/>
      <c r="S3722" s="42"/>
      <c r="T3722" s="42"/>
      <c r="U3722" s="188"/>
      <c r="V3722" s="42"/>
      <c r="W3722" s="188"/>
      <c r="X3722" s="42"/>
      <c r="AD3722" s="10"/>
    </row>
    <row r="3723" spans="18:30">
      <c r="R3723" s="187"/>
      <c r="S3723" s="42"/>
      <c r="T3723" s="42"/>
      <c r="U3723" s="188"/>
      <c r="V3723" s="42"/>
      <c r="W3723" s="188"/>
      <c r="X3723" s="42"/>
      <c r="AD3723" s="10"/>
    </row>
    <row r="3724" spans="18:30">
      <c r="R3724" s="187"/>
      <c r="S3724" s="42"/>
      <c r="T3724" s="42"/>
      <c r="U3724" s="188"/>
      <c r="V3724" s="42"/>
      <c r="W3724" s="188"/>
      <c r="X3724" s="42"/>
      <c r="AD3724" s="10"/>
    </row>
    <row r="3725" spans="18:30">
      <c r="R3725" s="187"/>
      <c r="S3725" s="42"/>
      <c r="T3725" s="42"/>
      <c r="U3725" s="188"/>
      <c r="V3725" s="42"/>
      <c r="W3725" s="188"/>
      <c r="X3725" s="42"/>
      <c r="AD3725" s="10"/>
    </row>
    <row r="3726" spans="18:30">
      <c r="R3726" s="187"/>
      <c r="S3726" s="42"/>
      <c r="T3726" s="42"/>
      <c r="U3726" s="188"/>
      <c r="V3726" s="42"/>
      <c r="W3726" s="188"/>
      <c r="X3726" s="42"/>
      <c r="AD3726" s="10"/>
    </row>
    <row r="3727" spans="18:30">
      <c r="R3727" s="187"/>
      <c r="S3727" s="42"/>
      <c r="T3727" s="42"/>
      <c r="U3727" s="188"/>
      <c r="V3727" s="42"/>
      <c r="W3727" s="188"/>
      <c r="X3727" s="42"/>
      <c r="AD3727" s="10"/>
    </row>
    <row r="3728" spans="18:30">
      <c r="R3728" s="187"/>
      <c r="S3728" s="42"/>
      <c r="T3728" s="42"/>
      <c r="U3728" s="188"/>
      <c r="V3728" s="42"/>
      <c r="W3728" s="188"/>
      <c r="X3728" s="42"/>
      <c r="AD3728" s="10"/>
    </row>
    <row r="3729" spans="18:30">
      <c r="R3729" s="187"/>
      <c r="S3729" s="42"/>
      <c r="T3729" s="42"/>
      <c r="U3729" s="188"/>
      <c r="V3729" s="42"/>
      <c r="W3729" s="188"/>
      <c r="X3729" s="42"/>
      <c r="AD3729" s="10"/>
    </row>
    <row r="3730" spans="18:30">
      <c r="R3730" s="187"/>
      <c r="S3730" s="42"/>
      <c r="T3730" s="42"/>
      <c r="U3730" s="188"/>
      <c r="V3730" s="42"/>
      <c r="W3730" s="188"/>
      <c r="X3730" s="42"/>
      <c r="AD3730" s="10"/>
    </row>
    <row r="3731" spans="18:30">
      <c r="R3731" s="187"/>
      <c r="S3731" s="42"/>
      <c r="T3731" s="42"/>
      <c r="U3731" s="188"/>
      <c r="V3731" s="42"/>
      <c r="W3731" s="188"/>
      <c r="X3731" s="42"/>
      <c r="AD3731" s="10"/>
    </row>
    <row r="3732" spans="18:30">
      <c r="R3732" s="187"/>
      <c r="S3732" s="42"/>
      <c r="T3732" s="42"/>
      <c r="U3732" s="188"/>
      <c r="V3732" s="42"/>
      <c r="W3732" s="188"/>
      <c r="X3732" s="42"/>
      <c r="AD3732" s="10"/>
    </row>
    <row r="3733" spans="18:30">
      <c r="R3733" s="187"/>
      <c r="S3733" s="42"/>
      <c r="T3733" s="42"/>
      <c r="U3733" s="188"/>
      <c r="V3733" s="42"/>
      <c r="W3733" s="188"/>
      <c r="X3733" s="42"/>
      <c r="AD3733" s="10"/>
    </row>
    <row r="3734" spans="18:30">
      <c r="R3734" s="187"/>
      <c r="S3734" s="42"/>
      <c r="T3734" s="42"/>
      <c r="U3734" s="188"/>
      <c r="V3734" s="42"/>
      <c r="W3734" s="188"/>
      <c r="X3734" s="42"/>
      <c r="AD3734" s="10"/>
    </row>
    <row r="3735" spans="18:30">
      <c r="R3735" s="187"/>
      <c r="S3735" s="42"/>
      <c r="T3735" s="42"/>
      <c r="U3735" s="188"/>
      <c r="V3735" s="42"/>
      <c r="W3735" s="188"/>
      <c r="X3735" s="42"/>
      <c r="AD3735" s="10"/>
    </row>
    <row r="3736" spans="18:30">
      <c r="R3736" s="187"/>
      <c r="S3736" s="42"/>
      <c r="T3736" s="42"/>
      <c r="U3736" s="188"/>
      <c r="V3736" s="42"/>
      <c r="W3736" s="188"/>
      <c r="X3736" s="42"/>
      <c r="AD3736" s="10"/>
    </row>
    <row r="3737" spans="18:30">
      <c r="R3737" s="187"/>
      <c r="S3737" s="42"/>
      <c r="T3737" s="42"/>
      <c r="U3737" s="188"/>
      <c r="V3737" s="42"/>
      <c r="W3737" s="188"/>
      <c r="X3737" s="42"/>
      <c r="AD3737" s="10"/>
    </row>
    <row r="3738" spans="18:30">
      <c r="R3738" s="187"/>
      <c r="S3738" s="42"/>
      <c r="T3738" s="42"/>
      <c r="U3738" s="188"/>
      <c r="V3738" s="42"/>
      <c r="W3738" s="188"/>
      <c r="X3738" s="42"/>
      <c r="AD3738" s="10"/>
    </row>
    <row r="3739" spans="18:30">
      <c r="R3739" s="187"/>
      <c r="S3739" s="42"/>
      <c r="T3739" s="42"/>
      <c r="U3739" s="188"/>
      <c r="V3739" s="42"/>
      <c r="W3739" s="188"/>
      <c r="X3739" s="42"/>
      <c r="AD3739" s="10"/>
    </row>
    <row r="3740" spans="18:30">
      <c r="R3740" s="187"/>
      <c r="S3740" s="42"/>
      <c r="T3740" s="42"/>
      <c r="U3740" s="188"/>
      <c r="V3740" s="42"/>
      <c r="W3740" s="188"/>
      <c r="X3740" s="42"/>
      <c r="AD3740" s="10"/>
    </row>
    <row r="3741" spans="18:30">
      <c r="R3741" s="187"/>
      <c r="S3741" s="42"/>
      <c r="T3741" s="42"/>
      <c r="U3741" s="188"/>
      <c r="V3741" s="42"/>
      <c r="W3741" s="188"/>
      <c r="X3741" s="42"/>
      <c r="AD3741" s="10"/>
    </row>
    <row r="3742" spans="18:30">
      <c r="R3742" s="187"/>
      <c r="S3742" s="42"/>
      <c r="T3742" s="42"/>
      <c r="U3742" s="188"/>
      <c r="V3742" s="42"/>
      <c r="W3742" s="188"/>
      <c r="X3742" s="42"/>
      <c r="AD3742" s="10"/>
    </row>
    <row r="3743" spans="18:30">
      <c r="R3743" s="187"/>
      <c r="S3743" s="42"/>
      <c r="T3743" s="42"/>
      <c r="U3743" s="188"/>
      <c r="V3743" s="42"/>
      <c r="W3743" s="188"/>
      <c r="X3743" s="42"/>
      <c r="AD3743" s="10"/>
    </row>
    <row r="3744" spans="18:30">
      <c r="R3744" s="187"/>
      <c r="S3744" s="42"/>
      <c r="T3744" s="42"/>
      <c r="U3744" s="188"/>
      <c r="V3744" s="42"/>
      <c r="W3744" s="188"/>
      <c r="X3744" s="42"/>
      <c r="AD3744" s="10"/>
    </row>
    <row r="3745" spans="18:30">
      <c r="R3745" s="187"/>
      <c r="S3745" s="42"/>
      <c r="T3745" s="42"/>
      <c r="U3745" s="188"/>
      <c r="V3745" s="42"/>
      <c r="W3745" s="188"/>
      <c r="X3745" s="42"/>
      <c r="AD3745" s="10"/>
    </row>
    <row r="3746" spans="18:30">
      <c r="R3746" s="187"/>
      <c r="S3746" s="42"/>
      <c r="T3746" s="42"/>
      <c r="U3746" s="188"/>
      <c r="V3746" s="42"/>
      <c r="W3746" s="188"/>
      <c r="X3746" s="42"/>
      <c r="AD3746" s="10"/>
    </row>
    <row r="3747" spans="18:30">
      <c r="R3747" s="187"/>
      <c r="S3747" s="42"/>
      <c r="T3747" s="42"/>
      <c r="U3747" s="188"/>
      <c r="V3747" s="42"/>
      <c r="W3747" s="188"/>
      <c r="X3747" s="42"/>
      <c r="AD3747" s="10"/>
    </row>
    <row r="3748" spans="18:30">
      <c r="R3748" s="187"/>
      <c r="S3748" s="42"/>
      <c r="T3748" s="42"/>
      <c r="U3748" s="188"/>
      <c r="V3748" s="42"/>
      <c r="W3748" s="188"/>
      <c r="X3748" s="42"/>
      <c r="AD3748" s="10"/>
    </row>
    <row r="3749" spans="18:30">
      <c r="R3749" s="187"/>
      <c r="S3749" s="42"/>
      <c r="T3749" s="42"/>
      <c r="U3749" s="188"/>
      <c r="V3749" s="42"/>
      <c r="W3749" s="188"/>
      <c r="X3749" s="42"/>
      <c r="AD3749" s="10"/>
    </row>
    <row r="3750" spans="18:30">
      <c r="R3750" s="187"/>
      <c r="S3750" s="42"/>
      <c r="T3750" s="42"/>
      <c r="U3750" s="188"/>
      <c r="V3750" s="42"/>
      <c r="W3750" s="188"/>
      <c r="X3750" s="42"/>
      <c r="AD3750" s="10"/>
    </row>
    <row r="3751" spans="18:30">
      <c r="R3751" s="187"/>
      <c r="S3751" s="42"/>
      <c r="T3751" s="42"/>
      <c r="U3751" s="188"/>
      <c r="V3751" s="42"/>
      <c r="W3751" s="188"/>
      <c r="X3751" s="42"/>
      <c r="AD3751" s="10"/>
    </row>
    <row r="3752" spans="18:30">
      <c r="R3752" s="187"/>
      <c r="S3752" s="42"/>
      <c r="T3752" s="42"/>
      <c r="U3752" s="188"/>
      <c r="V3752" s="42"/>
      <c r="W3752" s="188"/>
      <c r="X3752" s="42"/>
      <c r="AD3752" s="10"/>
    </row>
    <row r="3753" spans="18:30">
      <c r="R3753" s="187"/>
      <c r="S3753" s="42"/>
      <c r="T3753" s="42"/>
      <c r="U3753" s="188"/>
      <c r="V3753" s="42"/>
      <c r="W3753" s="188"/>
      <c r="X3753" s="42"/>
      <c r="AD3753" s="10"/>
    </row>
    <row r="3754" spans="18:30">
      <c r="R3754" s="187"/>
      <c r="S3754" s="42"/>
      <c r="T3754" s="42"/>
      <c r="U3754" s="188"/>
      <c r="V3754" s="42"/>
      <c r="W3754" s="188"/>
      <c r="X3754" s="42"/>
      <c r="AD3754" s="10"/>
    </row>
    <row r="3755" spans="18:30">
      <c r="R3755" s="187"/>
      <c r="S3755" s="42"/>
      <c r="T3755" s="42"/>
      <c r="U3755" s="188"/>
      <c r="V3755" s="42"/>
      <c r="W3755" s="188"/>
      <c r="X3755" s="42"/>
      <c r="AD3755" s="10"/>
    </row>
    <row r="3756" spans="18:30">
      <c r="R3756" s="187"/>
      <c r="S3756" s="42"/>
      <c r="T3756" s="42"/>
      <c r="U3756" s="188"/>
      <c r="V3756" s="42"/>
      <c r="W3756" s="188"/>
      <c r="X3756" s="42"/>
      <c r="AD3756" s="10"/>
    </row>
    <row r="3757" spans="18:30">
      <c r="R3757" s="187"/>
      <c r="S3757" s="42"/>
      <c r="T3757" s="42"/>
      <c r="U3757" s="188"/>
      <c r="V3757" s="42"/>
      <c r="W3757" s="188"/>
      <c r="X3757" s="42"/>
      <c r="AD3757" s="10"/>
    </row>
    <row r="3758" spans="18:30">
      <c r="R3758" s="187"/>
      <c r="S3758" s="42"/>
      <c r="T3758" s="42"/>
      <c r="U3758" s="188"/>
      <c r="V3758" s="42"/>
      <c r="W3758" s="188"/>
      <c r="X3758" s="42"/>
      <c r="AD3758" s="10"/>
    </row>
    <row r="3759" spans="18:30">
      <c r="R3759" s="187"/>
      <c r="S3759" s="42"/>
      <c r="T3759" s="42"/>
      <c r="U3759" s="188"/>
      <c r="V3759" s="42"/>
      <c r="W3759" s="188"/>
      <c r="X3759" s="42"/>
      <c r="AD3759" s="10"/>
    </row>
    <row r="3760" spans="18:30">
      <c r="R3760" s="187"/>
      <c r="S3760" s="42"/>
      <c r="T3760" s="42"/>
      <c r="U3760" s="188"/>
      <c r="V3760" s="42"/>
      <c r="W3760" s="188"/>
      <c r="X3760" s="42"/>
      <c r="AD3760" s="10"/>
    </row>
    <row r="3761" spans="18:30">
      <c r="R3761" s="187"/>
      <c r="S3761" s="42"/>
      <c r="T3761" s="42"/>
      <c r="U3761" s="188"/>
      <c r="V3761" s="42"/>
      <c r="W3761" s="188"/>
      <c r="X3761" s="42"/>
      <c r="AD3761" s="10"/>
    </row>
    <row r="3762" spans="18:30">
      <c r="R3762" s="187"/>
      <c r="S3762" s="42"/>
      <c r="T3762" s="42"/>
      <c r="U3762" s="188"/>
      <c r="V3762" s="42"/>
      <c r="W3762" s="188"/>
      <c r="X3762" s="42"/>
      <c r="AD3762" s="10"/>
    </row>
    <row r="3763" spans="18:30">
      <c r="R3763" s="187"/>
      <c r="S3763" s="42"/>
      <c r="T3763" s="42"/>
      <c r="U3763" s="188"/>
      <c r="V3763" s="42"/>
      <c r="W3763" s="188"/>
      <c r="X3763" s="42"/>
      <c r="AD3763" s="10"/>
    </row>
    <row r="3764" spans="18:30">
      <c r="R3764" s="187"/>
      <c r="S3764" s="42"/>
      <c r="T3764" s="42"/>
      <c r="U3764" s="188"/>
      <c r="V3764" s="42"/>
      <c r="W3764" s="188"/>
      <c r="X3764" s="42"/>
      <c r="AD3764" s="10"/>
    </row>
    <row r="3765" spans="18:30">
      <c r="R3765" s="187"/>
      <c r="S3765" s="42"/>
      <c r="T3765" s="42"/>
      <c r="U3765" s="188"/>
      <c r="V3765" s="42"/>
      <c r="W3765" s="188"/>
      <c r="X3765" s="42"/>
      <c r="AD3765" s="10"/>
    </row>
    <row r="3766" spans="18:30">
      <c r="R3766" s="187"/>
      <c r="S3766" s="42"/>
      <c r="T3766" s="42"/>
      <c r="U3766" s="188"/>
      <c r="V3766" s="42"/>
      <c r="W3766" s="188"/>
      <c r="X3766" s="42"/>
      <c r="AD3766" s="10"/>
    </row>
    <row r="3767" spans="18:30">
      <c r="R3767" s="187"/>
      <c r="S3767" s="42"/>
      <c r="T3767" s="42"/>
      <c r="U3767" s="188"/>
      <c r="V3767" s="42"/>
      <c r="W3767" s="188"/>
      <c r="X3767" s="42"/>
      <c r="AD3767" s="10"/>
    </row>
    <row r="3768" spans="18:30">
      <c r="R3768" s="187"/>
      <c r="S3768" s="42"/>
      <c r="T3768" s="42"/>
      <c r="U3768" s="188"/>
      <c r="V3768" s="42"/>
      <c r="W3768" s="188"/>
      <c r="X3768" s="42"/>
      <c r="AD3768" s="10"/>
    </row>
    <row r="3769" spans="18:30">
      <c r="R3769" s="187"/>
      <c r="S3769" s="42"/>
      <c r="T3769" s="42"/>
      <c r="U3769" s="188"/>
      <c r="V3769" s="42"/>
      <c r="W3769" s="188"/>
      <c r="X3769" s="42"/>
      <c r="AD3769" s="10"/>
    </row>
    <row r="3770" spans="18:30">
      <c r="R3770" s="187"/>
      <c r="S3770" s="42"/>
      <c r="T3770" s="42"/>
      <c r="U3770" s="188"/>
      <c r="V3770" s="42"/>
      <c r="W3770" s="188"/>
      <c r="X3770" s="42"/>
      <c r="AD3770" s="10"/>
    </row>
    <row r="3771" spans="18:30">
      <c r="R3771" s="187"/>
      <c r="S3771" s="42"/>
      <c r="T3771" s="42"/>
      <c r="U3771" s="188"/>
      <c r="V3771" s="42"/>
      <c r="W3771" s="188"/>
      <c r="X3771" s="42"/>
      <c r="AD3771" s="10"/>
    </row>
    <row r="3772" spans="18:30">
      <c r="R3772" s="187"/>
      <c r="S3772" s="42"/>
      <c r="T3772" s="42"/>
      <c r="U3772" s="188"/>
      <c r="V3772" s="42"/>
      <c r="W3772" s="188"/>
      <c r="X3772" s="42"/>
      <c r="AD3772" s="10"/>
    </row>
    <row r="3773" spans="18:30">
      <c r="R3773" s="187"/>
      <c r="S3773" s="42"/>
      <c r="T3773" s="42"/>
      <c r="U3773" s="188"/>
      <c r="V3773" s="42"/>
      <c r="W3773" s="188"/>
      <c r="X3773" s="42"/>
      <c r="AD3773" s="10"/>
    </row>
    <row r="3774" spans="18:30">
      <c r="R3774" s="187"/>
      <c r="S3774" s="42"/>
      <c r="T3774" s="42"/>
      <c r="U3774" s="188"/>
      <c r="V3774" s="42"/>
      <c r="W3774" s="188"/>
      <c r="X3774" s="42"/>
      <c r="AD3774" s="10"/>
    </row>
    <row r="3775" spans="18:30">
      <c r="R3775" s="187"/>
      <c r="S3775" s="42"/>
      <c r="T3775" s="42"/>
      <c r="U3775" s="188"/>
      <c r="V3775" s="42"/>
      <c r="W3775" s="188"/>
      <c r="X3775" s="42"/>
      <c r="AD3775" s="10"/>
    </row>
    <row r="3776" spans="18:30">
      <c r="R3776" s="187"/>
      <c r="S3776" s="42"/>
      <c r="T3776" s="42"/>
      <c r="U3776" s="188"/>
      <c r="V3776" s="42"/>
      <c r="W3776" s="188"/>
      <c r="X3776" s="42"/>
      <c r="AD3776" s="10"/>
    </row>
    <row r="3777" spans="18:30">
      <c r="R3777" s="187"/>
      <c r="S3777" s="42"/>
      <c r="T3777" s="42"/>
      <c r="U3777" s="188"/>
      <c r="V3777" s="42"/>
      <c r="W3777" s="188"/>
      <c r="X3777" s="42"/>
      <c r="AD3777" s="10"/>
    </row>
    <row r="3778" spans="18:30">
      <c r="R3778" s="187"/>
      <c r="S3778" s="42"/>
      <c r="T3778" s="42"/>
      <c r="U3778" s="188"/>
      <c r="V3778" s="42"/>
      <c r="W3778" s="188"/>
      <c r="X3778" s="42"/>
      <c r="AD3778" s="10"/>
    </row>
    <row r="3779" spans="18:30">
      <c r="R3779" s="187"/>
      <c r="S3779" s="42"/>
      <c r="T3779" s="42"/>
      <c r="U3779" s="188"/>
      <c r="V3779" s="42"/>
      <c r="W3779" s="188"/>
      <c r="X3779" s="42"/>
      <c r="AD3779" s="10"/>
    </row>
    <row r="3780" spans="18:30">
      <c r="R3780" s="187"/>
      <c r="S3780" s="42"/>
      <c r="T3780" s="42"/>
      <c r="U3780" s="188"/>
      <c r="V3780" s="42"/>
      <c r="W3780" s="188"/>
      <c r="X3780" s="42"/>
      <c r="AD3780" s="10"/>
    </row>
    <row r="3781" spans="18:30">
      <c r="R3781" s="187"/>
      <c r="S3781" s="42"/>
      <c r="T3781" s="42"/>
      <c r="U3781" s="188"/>
      <c r="V3781" s="42"/>
      <c r="W3781" s="188"/>
      <c r="X3781" s="42"/>
      <c r="AD3781" s="10"/>
    </row>
    <row r="3782" spans="18:30">
      <c r="R3782" s="187"/>
      <c r="S3782" s="42"/>
      <c r="T3782" s="42"/>
      <c r="U3782" s="188"/>
      <c r="V3782" s="42"/>
      <c r="W3782" s="188"/>
      <c r="X3782" s="42"/>
      <c r="AD3782" s="10"/>
    </row>
    <row r="3783" spans="18:30">
      <c r="R3783" s="187"/>
      <c r="S3783" s="42"/>
      <c r="T3783" s="42"/>
      <c r="U3783" s="188"/>
      <c r="V3783" s="42"/>
      <c r="W3783" s="188"/>
      <c r="X3783" s="42"/>
      <c r="AD3783" s="10"/>
    </row>
    <row r="3784" spans="18:30">
      <c r="R3784" s="187"/>
      <c r="S3784" s="42"/>
      <c r="T3784" s="42"/>
      <c r="U3784" s="188"/>
      <c r="V3784" s="42"/>
      <c r="W3784" s="188"/>
      <c r="X3784" s="42"/>
      <c r="AD3784" s="10"/>
    </row>
    <row r="3785" spans="18:30">
      <c r="R3785" s="187"/>
      <c r="S3785" s="42"/>
      <c r="T3785" s="42"/>
      <c r="U3785" s="188"/>
      <c r="V3785" s="42"/>
      <c r="W3785" s="188"/>
      <c r="X3785" s="42"/>
      <c r="AD3785" s="10"/>
    </row>
    <row r="3786" spans="18:30">
      <c r="R3786" s="187"/>
      <c r="S3786" s="42"/>
      <c r="T3786" s="42"/>
      <c r="U3786" s="188"/>
      <c r="V3786" s="42"/>
      <c r="W3786" s="188"/>
      <c r="X3786" s="42"/>
      <c r="AD3786" s="10"/>
    </row>
    <row r="3787" spans="18:30">
      <c r="R3787" s="187"/>
      <c r="S3787" s="42"/>
      <c r="T3787" s="42"/>
      <c r="U3787" s="188"/>
      <c r="V3787" s="42"/>
      <c r="W3787" s="188"/>
      <c r="X3787" s="42"/>
      <c r="AD3787" s="10"/>
    </row>
    <row r="3788" spans="18:30">
      <c r="R3788" s="187"/>
      <c r="S3788" s="42"/>
      <c r="T3788" s="42"/>
      <c r="U3788" s="188"/>
      <c r="V3788" s="42"/>
      <c r="W3788" s="188"/>
      <c r="X3788" s="42"/>
      <c r="AD3788" s="10"/>
    </row>
    <row r="3789" spans="18:30">
      <c r="R3789" s="187"/>
      <c r="S3789" s="42"/>
      <c r="T3789" s="42"/>
      <c r="U3789" s="188"/>
      <c r="V3789" s="42"/>
      <c r="W3789" s="188"/>
      <c r="X3789" s="42"/>
      <c r="AD3789" s="10"/>
    </row>
    <row r="3790" spans="18:30">
      <c r="R3790" s="187"/>
      <c r="S3790" s="42"/>
      <c r="T3790" s="42"/>
      <c r="U3790" s="188"/>
      <c r="V3790" s="42"/>
      <c r="W3790" s="188"/>
      <c r="X3790" s="42"/>
      <c r="AD3790" s="10"/>
    </row>
    <row r="3791" spans="18:30">
      <c r="R3791" s="187"/>
      <c r="S3791" s="42"/>
      <c r="T3791" s="42"/>
      <c r="U3791" s="188"/>
      <c r="V3791" s="42"/>
      <c r="W3791" s="188"/>
      <c r="X3791" s="42"/>
      <c r="AD3791" s="10"/>
    </row>
    <row r="3792" spans="18:30">
      <c r="R3792" s="187"/>
      <c r="S3792" s="42"/>
      <c r="T3792" s="42"/>
      <c r="U3792" s="188"/>
      <c r="V3792" s="42"/>
      <c r="W3792" s="188"/>
      <c r="X3792" s="42"/>
      <c r="AD3792" s="10"/>
    </row>
    <row r="3793" spans="18:30">
      <c r="R3793" s="187"/>
      <c r="S3793" s="42"/>
      <c r="T3793" s="42"/>
      <c r="U3793" s="188"/>
      <c r="V3793" s="42"/>
      <c r="W3793" s="188"/>
      <c r="X3793" s="42"/>
      <c r="AD3793" s="10"/>
    </row>
    <row r="3794" spans="18:30">
      <c r="R3794" s="187"/>
      <c r="S3794" s="42"/>
      <c r="T3794" s="42"/>
      <c r="U3794" s="188"/>
      <c r="V3794" s="42"/>
      <c r="W3794" s="188"/>
      <c r="X3794" s="42"/>
      <c r="AD3794" s="10"/>
    </row>
    <row r="3795" spans="18:30">
      <c r="R3795" s="187"/>
      <c r="S3795" s="42"/>
      <c r="T3795" s="42"/>
      <c r="U3795" s="188"/>
      <c r="V3795" s="42"/>
      <c r="W3795" s="188"/>
      <c r="X3795" s="42"/>
      <c r="AD3795" s="10"/>
    </row>
    <row r="3796" spans="18:30">
      <c r="R3796" s="187"/>
      <c r="S3796" s="42"/>
      <c r="T3796" s="42"/>
      <c r="U3796" s="188"/>
      <c r="V3796" s="42"/>
      <c r="W3796" s="188"/>
      <c r="X3796" s="42"/>
      <c r="AD3796" s="10"/>
    </row>
    <row r="3797" spans="18:30">
      <c r="R3797" s="187"/>
      <c r="S3797" s="42"/>
      <c r="T3797" s="42"/>
      <c r="U3797" s="188"/>
      <c r="V3797" s="42"/>
      <c r="W3797" s="188"/>
      <c r="X3797" s="42"/>
      <c r="AD3797" s="10"/>
    </row>
    <row r="3798" spans="18:30">
      <c r="R3798" s="187"/>
      <c r="S3798" s="42"/>
      <c r="T3798" s="42"/>
      <c r="U3798" s="188"/>
      <c r="V3798" s="42"/>
      <c r="W3798" s="188"/>
      <c r="X3798" s="42"/>
      <c r="AD3798" s="10"/>
    </row>
    <row r="3799" spans="18:30">
      <c r="R3799" s="187"/>
      <c r="S3799" s="42"/>
      <c r="T3799" s="42"/>
      <c r="U3799" s="188"/>
      <c r="V3799" s="42"/>
      <c r="W3799" s="188"/>
      <c r="X3799" s="42"/>
      <c r="AD3799" s="10"/>
    </row>
    <row r="3800" spans="18:30">
      <c r="R3800" s="187"/>
      <c r="S3800" s="42"/>
      <c r="T3800" s="42"/>
      <c r="U3800" s="188"/>
      <c r="V3800" s="42"/>
      <c r="W3800" s="188"/>
      <c r="X3800" s="42"/>
      <c r="AD3800" s="10"/>
    </row>
    <row r="3801" spans="18:30">
      <c r="R3801" s="187"/>
      <c r="S3801" s="42"/>
      <c r="T3801" s="42"/>
      <c r="U3801" s="188"/>
      <c r="V3801" s="42"/>
      <c r="W3801" s="188"/>
      <c r="X3801" s="42"/>
      <c r="AD3801" s="10"/>
    </row>
    <row r="3802" spans="18:30">
      <c r="R3802" s="187"/>
      <c r="S3802" s="42"/>
      <c r="T3802" s="42"/>
      <c r="U3802" s="188"/>
      <c r="V3802" s="42"/>
      <c r="W3802" s="188"/>
      <c r="X3802" s="42"/>
      <c r="AD3802" s="10"/>
    </row>
    <row r="3803" spans="18:30">
      <c r="R3803" s="187"/>
      <c r="S3803" s="42"/>
      <c r="T3803" s="42"/>
      <c r="U3803" s="188"/>
      <c r="V3803" s="42"/>
      <c r="W3803" s="188"/>
      <c r="X3803" s="42"/>
      <c r="AD3803" s="10"/>
    </row>
    <row r="3804" spans="18:30">
      <c r="R3804" s="187"/>
      <c r="S3804" s="42"/>
      <c r="T3804" s="42"/>
      <c r="U3804" s="188"/>
      <c r="V3804" s="42"/>
      <c r="W3804" s="188"/>
      <c r="X3804" s="42"/>
      <c r="AD3804" s="10"/>
    </row>
    <row r="3805" spans="18:30">
      <c r="R3805" s="187"/>
      <c r="S3805" s="42"/>
      <c r="T3805" s="42"/>
      <c r="U3805" s="188"/>
      <c r="V3805" s="42"/>
      <c r="W3805" s="188"/>
      <c r="X3805" s="42"/>
      <c r="AD3805" s="10"/>
    </row>
    <row r="3806" spans="18:30">
      <c r="R3806" s="187"/>
      <c r="S3806" s="42"/>
      <c r="T3806" s="42"/>
      <c r="U3806" s="188"/>
      <c r="V3806" s="42"/>
      <c r="W3806" s="188"/>
      <c r="X3806" s="42"/>
      <c r="AD3806" s="10"/>
    </row>
    <row r="3807" spans="18:30">
      <c r="R3807" s="187"/>
      <c r="S3807" s="42"/>
      <c r="T3807" s="42"/>
      <c r="U3807" s="188"/>
      <c r="V3807" s="42"/>
      <c r="W3807" s="188"/>
      <c r="X3807" s="42"/>
      <c r="AD3807" s="10"/>
    </row>
    <row r="3808" spans="18:30">
      <c r="R3808" s="187"/>
      <c r="S3808" s="42"/>
      <c r="T3808" s="42"/>
      <c r="U3808" s="188"/>
      <c r="V3808" s="42"/>
      <c r="W3808" s="188"/>
      <c r="X3808" s="42"/>
      <c r="AD3808" s="10"/>
    </row>
    <row r="3809" spans="18:30">
      <c r="R3809" s="187"/>
      <c r="S3809" s="42"/>
      <c r="T3809" s="42"/>
      <c r="U3809" s="188"/>
      <c r="V3809" s="42"/>
      <c r="W3809" s="188"/>
      <c r="X3809" s="42"/>
      <c r="AD3809" s="10"/>
    </row>
    <row r="3810" spans="18:30">
      <c r="R3810" s="187"/>
      <c r="S3810" s="42"/>
      <c r="T3810" s="42"/>
      <c r="U3810" s="188"/>
      <c r="V3810" s="42"/>
      <c r="W3810" s="188"/>
      <c r="X3810" s="42"/>
      <c r="AD3810" s="10"/>
    </row>
    <row r="3811" spans="18:30">
      <c r="R3811" s="187"/>
      <c r="S3811" s="42"/>
      <c r="T3811" s="42"/>
      <c r="U3811" s="188"/>
      <c r="V3811" s="42"/>
      <c r="W3811" s="188"/>
      <c r="X3811" s="42"/>
      <c r="AD3811" s="10"/>
    </row>
    <row r="3812" spans="18:30">
      <c r="R3812" s="187"/>
      <c r="S3812" s="42"/>
      <c r="T3812" s="42"/>
      <c r="U3812" s="188"/>
      <c r="V3812" s="42"/>
      <c r="W3812" s="188"/>
      <c r="X3812" s="42"/>
      <c r="AD3812" s="10"/>
    </row>
    <row r="3813" spans="18:30">
      <c r="R3813" s="187"/>
      <c r="S3813" s="42"/>
      <c r="T3813" s="42"/>
      <c r="U3813" s="188"/>
      <c r="V3813" s="42"/>
      <c r="W3813" s="188"/>
      <c r="X3813" s="42"/>
      <c r="AD3813" s="10"/>
    </row>
    <row r="3814" spans="18:30">
      <c r="R3814" s="187"/>
      <c r="S3814" s="42"/>
      <c r="T3814" s="42"/>
      <c r="U3814" s="188"/>
      <c r="V3814" s="42"/>
      <c r="W3814" s="188"/>
      <c r="X3814" s="42"/>
      <c r="AD3814" s="10"/>
    </row>
    <row r="3815" spans="18:30">
      <c r="R3815" s="187"/>
      <c r="S3815" s="42"/>
      <c r="T3815" s="42"/>
      <c r="U3815" s="188"/>
      <c r="V3815" s="42"/>
      <c r="W3815" s="188"/>
      <c r="X3815" s="42"/>
      <c r="AD3815" s="10"/>
    </row>
    <row r="3816" spans="18:30">
      <c r="R3816" s="187"/>
      <c r="S3816" s="42"/>
      <c r="T3816" s="42"/>
      <c r="U3816" s="188"/>
      <c r="V3816" s="42"/>
      <c r="W3816" s="188"/>
      <c r="X3816" s="42"/>
      <c r="AD3816" s="10"/>
    </row>
    <row r="3817" spans="18:30">
      <c r="R3817" s="187"/>
      <c r="S3817" s="42"/>
      <c r="T3817" s="42"/>
      <c r="U3817" s="188"/>
      <c r="V3817" s="42"/>
      <c r="W3817" s="188"/>
      <c r="X3817" s="42"/>
      <c r="AD3817" s="10"/>
    </row>
    <row r="3818" spans="18:30">
      <c r="R3818" s="187"/>
      <c r="S3818" s="42"/>
      <c r="T3818" s="42"/>
      <c r="U3818" s="188"/>
      <c r="V3818" s="42"/>
      <c r="W3818" s="188"/>
      <c r="X3818" s="42"/>
      <c r="AD3818" s="10"/>
    </row>
    <row r="3819" spans="18:30">
      <c r="R3819" s="187"/>
      <c r="S3819" s="42"/>
      <c r="T3819" s="42"/>
      <c r="U3819" s="188"/>
      <c r="V3819" s="42"/>
      <c r="W3819" s="188"/>
      <c r="X3819" s="42"/>
      <c r="AD3819" s="10"/>
    </row>
    <row r="3820" spans="18:30">
      <c r="R3820" s="187"/>
      <c r="S3820" s="42"/>
      <c r="T3820" s="42"/>
      <c r="U3820" s="188"/>
      <c r="V3820" s="42"/>
      <c r="W3820" s="188"/>
      <c r="X3820" s="42"/>
      <c r="AD3820" s="10"/>
    </row>
    <row r="3821" spans="18:30">
      <c r="R3821" s="187"/>
      <c r="S3821" s="42"/>
      <c r="T3821" s="42"/>
      <c r="U3821" s="188"/>
      <c r="V3821" s="42"/>
      <c r="W3821" s="188"/>
      <c r="X3821" s="42"/>
      <c r="AD3821" s="10"/>
    </row>
    <row r="3822" spans="18:30">
      <c r="R3822" s="187"/>
      <c r="S3822" s="42"/>
      <c r="T3822" s="42"/>
      <c r="U3822" s="188"/>
      <c r="V3822" s="42"/>
      <c r="W3822" s="188"/>
      <c r="X3822" s="42"/>
      <c r="AD3822" s="10"/>
    </row>
    <row r="3823" spans="18:30">
      <c r="R3823" s="187"/>
      <c r="S3823" s="42"/>
      <c r="T3823" s="42"/>
      <c r="U3823" s="188"/>
      <c r="V3823" s="42"/>
      <c r="W3823" s="188"/>
      <c r="X3823" s="42"/>
      <c r="AD3823" s="10"/>
    </row>
    <row r="3824" spans="18:30">
      <c r="R3824" s="187"/>
      <c r="S3824" s="42"/>
      <c r="T3824" s="42"/>
      <c r="U3824" s="188"/>
      <c r="V3824" s="42"/>
      <c r="W3824" s="188"/>
      <c r="X3824" s="42"/>
      <c r="AD3824" s="10"/>
    </row>
    <row r="3825" spans="18:30">
      <c r="R3825" s="187"/>
      <c r="S3825" s="42"/>
      <c r="T3825" s="42"/>
      <c r="U3825" s="188"/>
      <c r="V3825" s="42"/>
      <c r="W3825" s="188"/>
      <c r="X3825" s="42"/>
      <c r="AD3825" s="10"/>
    </row>
    <row r="3826" spans="18:30">
      <c r="R3826" s="187"/>
      <c r="S3826" s="42"/>
      <c r="T3826" s="42"/>
      <c r="U3826" s="188"/>
      <c r="V3826" s="42"/>
      <c r="W3826" s="188"/>
      <c r="X3826" s="42"/>
      <c r="AD3826" s="10"/>
    </row>
    <row r="3827" spans="18:30">
      <c r="R3827" s="187"/>
      <c r="S3827" s="42"/>
      <c r="T3827" s="42"/>
      <c r="U3827" s="188"/>
      <c r="V3827" s="42"/>
      <c r="W3827" s="188"/>
      <c r="X3827" s="42"/>
      <c r="AD3827" s="10"/>
    </row>
    <row r="3828" spans="18:30">
      <c r="R3828" s="187"/>
      <c r="S3828" s="42"/>
      <c r="T3828" s="42"/>
      <c r="U3828" s="188"/>
      <c r="V3828" s="42"/>
      <c r="W3828" s="188"/>
      <c r="X3828" s="42"/>
      <c r="AD3828" s="10"/>
    </row>
    <row r="3829" spans="18:30">
      <c r="R3829" s="187"/>
      <c r="S3829" s="42"/>
      <c r="T3829" s="42"/>
      <c r="U3829" s="188"/>
      <c r="V3829" s="42"/>
      <c r="W3829" s="188"/>
      <c r="X3829" s="42"/>
      <c r="AD3829" s="10"/>
    </row>
    <row r="3830" spans="18:30">
      <c r="R3830" s="187"/>
      <c r="S3830" s="42"/>
      <c r="T3830" s="42"/>
      <c r="U3830" s="188"/>
      <c r="V3830" s="42"/>
      <c r="W3830" s="188"/>
      <c r="X3830" s="42"/>
      <c r="AD3830" s="10"/>
    </row>
    <row r="3831" spans="18:30">
      <c r="R3831" s="187"/>
      <c r="S3831" s="42"/>
      <c r="T3831" s="42"/>
      <c r="U3831" s="188"/>
      <c r="V3831" s="42"/>
      <c r="W3831" s="188"/>
      <c r="X3831" s="42"/>
      <c r="AD3831" s="10"/>
    </row>
    <row r="3832" spans="18:30">
      <c r="R3832" s="187"/>
      <c r="S3832" s="42"/>
      <c r="T3832" s="42"/>
      <c r="U3832" s="188"/>
      <c r="V3832" s="42"/>
      <c r="W3832" s="188"/>
      <c r="X3832" s="42"/>
      <c r="AD3832" s="10"/>
    </row>
    <row r="3833" spans="18:30">
      <c r="R3833" s="187"/>
      <c r="S3833" s="42"/>
      <c r="T3833" s="42"/>
      <c r="U3833" s="188"/>
      <c r="V3833" s="42"/>
      <c r="W3833" s="188"/>
      <c r="X3833" s="42"/>
      <c r="AD3833" s="10"/>
    </row>
    <row r="3834" spans="18:30">
      <c r="R3834" s="187"/>
      <c r="S3834" s="42"/>
      <c r="T3834" s="42"/>
      <c r="U3834" s="188"/>
      <c r="V3834" s="42"/>
      <c r="W3834" s="188"/>
      <c r="X3834" s="42"/>
      <c r="AD3834" s="10"/>
    </row>
    <row r="3835" spans="18:30">
      <c r="R3835" s="187"/>
      <c r="S3835" s="42"/>
      <c r="T3835" s="42"/>
      <c r="U3835" s="188"/>
      <c r="V3835" s="42"/>
      <c r="W3835" s="188"/>
      <c r="X3835" s="42"/>
      <c r="AD3835" s="10"/>
    </row>
    <row r="3836" spans="18:30">
      <c r="R3836" s="187"/>
      <c r="S3836" s="42"/>
      <c r="T3836" s="42"/>
      <c r="U3836" s="188"/>
      <c r="V3836" s="42"/>
      <c r="W3836" s="188"/>
      <c r="X3836" s="42"/>
      <c r="AD3836" s="10"/>
    </row>
    <row r="3837" spans="18:30">
      <c r="R3837" s="187"/>
      <c r="S3837" s="42"/>
      <c r="T3837" s="42"/>
      <c r="U3837" s="188"/>
      <c r="V3837" s="42"/>
      <c r="W3837" s="188"/>
      <c r="X3837" s="42"/>
      <c r="AD3837" s="10"/>
    </row>
    <row r="3838" spans="18:30">
      <c r="R3838" s="187"/>
      <c r="S3838" s="42"/>
      <c r="T3838" s="42"/>
      <c r="U3838" s="188"/>
      <c r="V3838" s="42"/>
      <c r="W3838" s="188"/>
      <c r="X3838" s="42"/>
      <c r="AD3838" s="10"/>
    </row>
    <row r="3839" spans="18:30">
      <c r="R3839" s="187"/>
      <c r="S3839" s="42"/>
      <c r="T3839" s="42"/>
      <c r="U3839" s="188"/>
      <c r="V3839" s="42"/>
      <c r="W3839" s="188"/>
      <c r="X3839" s="42"/>
      <c r="AD3839" s="10"/>
    </row>
    <row r="3840" spans="18:30">
      <c r="R3840" s="187"/>
      <c r="S3840" s="42"/>
      <c r="T3840" s="42"/>
      <c r="U3840" s="188"/>
      <c r="V3840" s="42"/>
      <c r="W3840" s="188"/>
      <c r="X3840" s="42"/>
      <c r="AD3840" s="10"/>
    </row>
    <row r="3841" spans="18:30">
      <c r="R3841" s="187"/>
      <c r="S3841" s="42"/>
      <c r="T3841" s="42"/>
      <c r="U3841" s="188"/>
      <c r="V3841" s="42"/>
      <c r="W3841" s="188"/>
      <c r="X3841" s="42"/>
      <c r="AD3841" s="10"/>
    </row>
    <row r="3842" spans="18:30">
      <c r="R3842" s="187"/>
      <c r="S3842" s="42"/>
      <c r="T3842" s="42"/>
      <c r="U3842" s="188"/>
      <c r="V3842" s="42"/>
      <c r="W3842" s="188"/>
      <c r="X3842" s="42"/>
      <c r="AD3842" s="10"/>
    </row>
    <row r="3843" spans="18:30">
      <c r="R3843" s="187"/>
      <c r="S3843" s="42"/>
      <c r="T3843" s="42"/>
      <c r="U3843" s="188"/>
      <c r="V3843" s="42"/>
      <c r="W3843" s="188"/>
      <c r="X3843" s="42"/>
      <c r="AD3843" s="10"/>
    </row>
    <row r="3844" spans="18:30">
      <c r="R3844" s="187"/>
      <c r="S3844" s="42"/>
      <c r="T3844" s="42"/>
      <c r="U3844" s="188"/>
      <c r="V3844" s="42"/>
      <c r="W3844" s="188"/>
      <c r="X3844" s="42"/>
      <c r="AD3844" s="10"/>
    </row>
    <row r="3845" spans="18:30">
      <c r="R3845" s="187"/>
      <c r="S3845" s="42"/>
      <c r="T3845" s="42"/>
      <c r="U3845" s="188"/>
      <c r="V3845" s="42"/>
      <c r="W3845" s="188"/>
      <c r="X3845" s="42"/>
      <c r="AD3845" s="10"/>
    </row>
    <row r="3846" spans="18:30">
      <c r="R3846" s="187"/>
      <c r="S3846" s="42"/>
      <c r="T3846" s="42"/>
      <c r="U3846" s="188"/>
      <c r="V3846" s="42"/>
      <c r="W3846" s="188"/>
      <c r="X3846" s="42"/>
      <c r="AD3846" s="10"/>
    </row>
    <row r="3847" spans="18:30">
      <c r="R3847" s="187"/>
      <c r="S3847" s="42"/>
      <c r="T3847" s="42"/>
      <c r="U3847" s="188"/>
      <c r="V3847" s="42"/>
      <c r="W3847" s="188"/>
      <c r="X3847" s="42"/>
      <c r="AD3847" s="10"/>
    </row>
    <row r="3848" spans="18:30">
      <c r="R3848" s="187"/>
      <c r="S3848" s="42"/>
      <c r="T3848" s="42"/>
      <c r="U3848" s="188"/>
      <c r="V3848" s="42"/>
      <c r="W3848" s="188"/>
      <c r="X3848" s="42"/>
      <c r="AD3848" s="10"/>
    </row>
    <row r="3849" spans="18:30">
      <c r="R3849" s="187"/>
      <c r="S3849" s="42"/>
      <c r="T3849" s="42"/>
      <c r="U3849" s="188"/>
      <c r="V3849" s="42"/>
      <c r="W3849" s="188"/>
      <c r="X3849" s="42"/>
      <c r="AD3849" s="10"/>
    </row>
    <row r="3850" spans="18:30">
      <c r="R3850" s="187"/>
      <c r="S3850" s="42"/>
      <c r="T3850" s="42"/>
      <c r="U3850" s="188"/>
      <c r="V3850" s="42"/>
      <c r="W3850" s="188"/>
      <c r="X3850" s="42"/>
      <c r="AD3850" s="10"/>
    </row>
    <row r="3851" spans="18:30">
      <c r="R3851" s="187"/>
      <c r="S3851" s="42"/>
      <c r="T3851" s="42"/>
      <c r="U3851" s="188"/>
      <c r="V3851" s="42"/>
      <c r="W3851" s="188"/>
      <c r="X3851" s="42"/>
      <c r="AD3851" s="10"/>
    </row>
    <row r="3852" spans="18:30">
      <c r="R3852" s="187"/>
      <c r="S3852" s="42"/>
      <c r="T3852" s="42"/>
      <c r="U3852" s="188"/>
      <c r="V3852" s="42"/>
      <c r="W3852" s="188"/>
      <c r="X3852" s="42"/>
      <c r="AD3852" s="10"/>
    </row>
    <row r="3853" spans="18:30">
      <c r="R3853" s="187"/>
      <c r="S3853" s="42"/>
      <c r="T3853" s="42"/>
      <c r="U3853" s="188"/>
      <c r="V3853" s="42"/>
      <c r="W3853" s="188"/>
      <c r="X3853" s="42"/>
      <c r="AD3853" s="10"/>
    </row>
    <row r="3854" spans="18:30">
      <c r="R3854" s="187"/>
      <c r="S3854" s="42"/>
      <c r="T3854" s="42"/>
      <c r="U3854" s="188"/>
      <c r="V3854" s="42"/>
      <c r="W3854" s="188"/>
      <c r="X3854" s="42"/>
      <c r="AD3854" s="10"/>
    </row>
    <row r="3855" spans="18:30">
      <c r="R3855" s="187"/>
      <c r="S3855" s="42"/>
      <c r="T3855" s="42"/>
      <c r="U3855" s="188"/>
      <c r="V3855" s="42"/>
      <c r="W3855" s="188"/>
      <c r="X3855" s="42"/>
      <c r="AD3855" s="10"/>
    </row>
    <row r="3856" spans="18:30">
      <c r="R3856" s="187"/>
      <c r="S3856" s="42"/>
      <c r="T3856" s="42"/>
      <c r="U3856" s="188"/>
      <c r="V3856" s="42"/>
      <c r="W3856" s="188"/>
      <c r="X3856" s="42"/>
      <c r="AD3856" s="10"/>
    </row>
    <row r="3857" spans="18:30">
      <c r="R3857" s="187"/>
      <c r="S3857" s="42"/>
      <c r="T3857" s="42"/>
      <c r="U3857" s="188"/>
      <c r="V3857" s="42"/>
      <c r="W3857" s="188"/>
      <c r="X3857" s="42"/>
      <c r="AD3857" s="10"/>
    </row>
    <row r="3858" spans="18:30">
      <c r="R3858" s="187"/>
      <c r="S3858" s="42"/>
      <c r="T3858" s="42"/>
      <c r="U3858" s="188"/>
      <c r="V3858" s="42"/>
      <c r="W3858" s="188"/>
      <c r="X3858" s="42"/>
      <c r="AD3858" s="10"/>
    </row>
    <row r="3859" spans="18:30">
      <c r="R3859" s="187"/>
      <c r="S3859" s="42"/>
      <c r="T3859" s="42"/>
      <c r="U3859" s="188"/>
      <c r="V3859" s="42"/>
      <c r="W3859" s="188"/>
      <c r="X3859" s="42"/>
      <c r="AD3859" s="10"/>
    </row>
    <row r="3860" spans="18:30">
      <c r="R3860" s="187"/>
      <c r="S3860" s="42"/>
      <c r="T3860" s="42"/>
      <c r="U3860" s="188"/>
      <c r="V3860" s="42"/>
      <c r="W3860" s="188"/>
      <c r="X3860" s="42"/>
      <c r="AD3860" s="10"/>
    </row>
    <row r="3861" spans="18:30">
      <c r="R3861" s="187"/>
      <c r="S3861" s="42"/>
      <c r="T3861" s="42"/>
      <c r="U3861" s="188"/>
      <c r="V3861" s="42"/>
      <c r="W3861" s="188"/>
      <c r="X3861" s="42"/>
      <c r="AD3861" s="10"/>
    </row>
    <row r="3862" spans="18:30">
      <c r="R3862" s="187"/>
      <c r="S3862" s="42"/>
      <c r="T3862" s="42"/>
      <c r="U3862" s="188"/>
      <c r="V3862" s="42"/>
      <c r="W3862" s="188"/>
      <c r="X3862" s="42"/>
      <c r="AD3862" s="10"/>
    </row>
    <row r="3863" spans="18:30">
      <c r="R3863" s="187"/>
      <c r="S3863" s="42"/>
      <c r="T3863" s="42"/>
      <c r="U3863" s="188"/>
      <c r="V3863" s="42"/>
      <c r="W3863" s="188"/>
      <c r="X3863" s="42"/>
      <c r="AD3863" s="10"/>
    </row>
    <row r="3864" spans="18:30">
      <c r="R3864" s="187"/>
      <c r="S3864" s="42"/>
      <c r="T3864" s="42"/>
      <c r="U3864" s="188"/>
      <c r="V3864" s="42"/>
      <c r="W3864" s="188"/>
      <c r="X3864" s="42"/>
      <c r="AD3864" s="10"/>
    </row>
    <row r="3865" spans="18:30">
      <c r="R3865" s="187"/>
      <c r="S3865" s="42"/>
      <c r="T3865" s="42"/>
      <c r="U3865" s="188"/>
      <c r="V3865" s="42"/>
      <c r="W3865" s="188"/>
      <c r="X3865" s="42"/>
      <c r="AD3865" s="10"/>
    </row>
    <row r="3866" spans="18:30">
      <c r="R3866" s="187"/>
      <c r="S3866" s="42"/>
      <c r="T3866" s="42"/>
      <c r="U3866" s="188"/>
      <c r="V3866" s="42"/>
      <c r="W3866" s="188"/>
      <c r="X3866" s="42"/>
      <c r="AD3866" s="10"/>
    </row>
    <row r="3867" spans="18:30">
      <c r="R3867" s="187"/>
      <c r="S3867" s="42"/>
      <c r="T3867" s="42"/>
      <c r="U3867" s="188"/>
      <c r="V3867" s="42"/>
      <c r="W3867" s="188"/>
      <c r="X3867" s="42"/>
      <c r="AD3867" s="10"/>
    </row>
    <row r="3868" spans="18:30">
      <c r="R3868" s="187"/>
      <c r="S3868" s="42"/>
      <c r="T3868" s="42"/>
      <c r="U3868" s="188"/>
      <c r="V3868" s="42"/>
      <c r="W3868" s="188"/>
      <c r="X3868" s="42"/>
      <c r="AD3868" s="10"/>
    </row>
    <row r="3869" spans="18:30">
      <c r="R3869" s="187"/>
      <c r="S3869" s="42"/>
      <c r="T3869" s="42"/>
      <c r="U3869" s="188"/>
      <c r="V3869" s="42"/>
      <c r="W3869" s="188"/>
      <c r="X3869" s="42"/>
      <c r="AD3869" s="10"/>
    </row>
    <row r="3870" spans="18:30">
      <c r="R3870" s="187"/>
      <c r="S3870" s="42"/>
      <c r="T3870" s="42"/>
      <c r="U3870" s="188"/>
      <c r="V3870" s="42"/>
      <c r="W3870" s="188"/>
      <c r="X3870" s="42"/>
      <c r="AD3870" s="10"/>
    </row>
    <row r="3871" spans="18:30">
      <c r="R3871" s="187"/>
      <c r="S3871" s="42"/>
      <c r="T3871" s="42"/>
      <c r="U3871" s="188"/>
      <c r="V3871" s="42"/>
      <c r="W3871" s="188"/>
      <c r="X3871" s="42"/>
      <c r="AD3871" s="10"/>
    </row>
    <row r="3872" spans="18:30">
      <c r="R3872" s="187"/>
      <c r="S3872" s="42"/>
      <c r="T3872" s="42"/>
      <c r="U3872" s="188"/>
      <c r="V3872" s="42"/>
      <c r="W3872" s="188"/>
      <c r="X3872" s="42"/>
      <c r="AD3872" s="10"/>
    </row>
    <row r="3873" spans="18:30">
      <c r="R3873" s="187"/>
      <c r="S3873" s="42"/>
      <c r="T3873" s="42"/>
      <c r="U3873" s="188"/>
      <c r="V3873" s="42"/>
      <c r="W3873" s="188"/>
      <c r="X3873" s="42"/>
      <c r="AD3873" s="10"/>
    </row>
    <row r="3874" spans="18:30">
      <c r="R3874" s="187"/>
      <c r="S3874" s="42"/>
      <c r="T3874" s="42"/>
      <c r="U3874" s="188"/>
      <c r="V3874" s="42"/>
      <c r="W3874" s="188"/>
      <c r="X3874" s="42"/>
      <c r="AD3874" s="10"/>
    </row>
    <row r="3875" spans="18:30">
      <c r="R3875" s="187"/>
      <c r="S3875" s="42"/>
      <c r="T3875" s="42"/>
      <c r="U3875" s="188"/>
      <c r="V3875" s="42"/>
      <c r="W3875" s="188"/>
      <c r="X3875" s="42"/>
      <c r="AD3875" s="10"/>
    </row>
    <row r="3876" spans="18:30">
      <c r="R3876" s="187"/>
      <c r="S3876" s="42"/>
      <c r="T3876" s="42"/>
      <c r="U3876" s="188"/>
      <c r="V3876" s="42"/>
      <c r="W3876" s="188"/>
      <c r="X3876" s="42"/>
      <c r="AD3876" s="10"/>
    </row>
    <row r="3877" spans="18:30">
      <c r="R3877" s="187"/>
      <c r="S3877" s="42"/>
      <c r="T3877" s="42"/>
      <c r="U3877" s="188"/>
      <c r="V3877" s="42"/>
      <c r="W3877" s="188"/>
      <c r="X3877" s="42"/>
      <c r="AD3877" s="10"/>
    </row>
    <row r="3878" spans="18:30">
      <c r="R3878" s="187"/>
      <c r="S3878" s="42"/>
      <c r="T3878" s="42"/>
      <c r="U3878" s="188"/>
      <c r="V3878" s="42"/>
      <c r="W3878" s="188"/>
      <c r="X3878" s="42"/>
      <c r="AD3878" s="10"/>
    </row>
    <row r="3879" spans="18:30">
      <c r="R3879" s="187"/>
      <c r="S3879" s="42"/>
      <c r="T3879" s="42"/>
      <c r="U3879" s="188"/>
      <c r="V3879" s="42"/>
      <c r="W3879" s="188"/>
      <c r="X3879" s="42"/>
      <c r="AD3879" s="10"/>
    </row>
    <row r="3880" spans="18:30">
      <c r="R3880" s="187"/>
      <c r="S3880" s="42"/>
      <c r="T3880" s="42"/>
      <c r="U3880" s="188"/>
      <c r="V3880" s="42"/>
      <c r="W3880" s="188"/>
      <c r="X3880" s="42"/>
      <c r="AD3880" s="10"/>
    </row>
    <row r="3881" spans="18:30">
      <c r="R3881" s="187"/>
      <c r="S3881" s="42"/>
      <c r="T3881" s="42"/>
      <c r="U3881" s="188"/>
      <c r="V3881" s="42"/>
      <c r="W3881" s="188"/>
      <c r="X3881" s="42"/>
      <c r="AD3881" s="10"/>
    </row>
    <row r="3882" spans="18:30">
      <c r="R3882" s="187"/>
      <c r="S3882" s="42"/>
      <c r="T3882" s="42"/>
      <c r="U3882" s="188"/>
      <c r="V3882" s="42"/>
      <c r="W3882" s="188"/>
      <c r="X3882" s="42"/>
      <c r="AD3882" s="10"/>
    </row>
    <row r="3883" spans="18:30">
      <c r="R3883" s="187"/>
      <c r="S3883" s="42"/>
      <c r="T3883" s="42"/>
      <c r="U3883" s="188"/>
      <c r="V3883" s="42"/>
      <c r="W3883" s="188"/>
      <c r="X3883" s="42"/>
      <c r="AD3883" s="10"/>
    </row>
    <row r="3884" spans="18:30">
      <c r="R3884" s="187"/>
      <c r="S3884" s="42"/>
      <c r="T3884" s="42"/>
      <c r="U3884" s="188"/>
      <c r="V3884" s="42"/>
      <c r="W3884" s="188"/>
      <c r="X3884" s="42"/>
      <c r="AD3884" s="10"/>
    </row>
    <row r="3885" spans="18:30">
      <c r="R3885" s="187"/>
      <c r="S3885" s="42"/>
      <c r="T3885" s="42"/>
      <c r="U3885" s="188"/>
      <c r="V3885" s="42"/>
      <c r="W3885" s="188"/>
      <c r="X3885" s="42"/>
      <c r="AD3885" s="10"/>
    </row>
    <row r="3886" spans="18:30">
      <c r="R3886" s="187"/>
      <c r="S3886" s="42"/>
      <c r="T3886" s="42"/>
      <c r="U3886" s="188"/>
      <c r="V3886" s="42"/>
      <c r="W3886" s="188"/>
      <c r="X3886" s="42"/>
      <c r="AD3886" s="10"/>
    </row>
    <row r="3887" spans="18:30">
      <c r="R3887" s="187"/>
      <c r="S3887" s="42"/>
      <c r="T3887" s="42"/>
      <c r="U3887" s="188"/>
      <c r="V3887" s="42"/>
      <c r="W3887" s="188"/>
      <c r="X3887" s="42"/>
      <c r="AD3887" s="10"/>
    </row>
    <row r="3888" spans="18:30">
      <c r="R3888" s="187"/>
      <c r="S3888" s="42"/>
      <c r="T3888" s="42"/>
      <c r="U3888" s="188"/>
      <c r="V3888" s="42"/>
      <c r="W3888" s="188"/>
      <c r="X3888" s="42"/>
      <c r="AD3888" s="10"/>
    </row>
    <row r="3889" spans="18:30">
      <c r="R3889" s="187"/>
      <c r="S3889" s="42"/>
      <c r="T3889" s="42"/>
      <c r="U3889" s="188"/>
      <c r="V3889" s="42"/>
      <c r="W3889" s="188"/>
      <c r="X3889" s="42"/>
      <c r="AD3889" s="10"/>
    </row>
    <row r="3890" spans="18:30">
      <c r="R3890" s="187"/>
      <c r="S3890" s="42"/>
      <c r="T3890" s="42"/>
      <c r="U3890" s="188"/>
      <c r="V3890" s="42"/>
      <c r="W3890" s="188"/>
      <c r="X3890" s="42"/>
      <c r="AD3890" s="10"/>
    </row>
    <row r="3891" spans="18:30">
      <c r="R3891" s="187"/>
      <c r="S3891" s="42"/>
      <c r="T3891" s="42"/>
      <c r="U3891" s="188"/>
      <c r="V3891" s="42"/>
      <c r="W3891" s="188"/>
      <c r="X3891" s="42"/>
      <c r="AD3891" s="10"/>
    </row>
    <row r="3892" spans="18:30">
      <c r="R3892" s="187"/>
      <c r="S3892" s="42"/>
      <c r="T3892" s="42"/>
      <c r="U3892" s="188"/>
      <c r="V3892" s="42"/>
      <c r="W3892" s="188"/>
      <c r="X3892" s="42"/>
      <c r="AD3892" s="10"/>
    </row>
    <row r="3893" spans="18:30">
      <c r="R3893" s="187"/>
      <c r="S3893" s="42"/>
      <c r="T3893" s="42"/>
      <c r="U3893" s="188"/>
      <c r="V3893" s="42"/>
      <c r="W3893" s="188"/>
      <c r="X3893" s="42"/>
      <c r="AD3893" s="10"/>
    </row>
    <row r="3894" spans="18:30">
      <c r="R3894" s="187"/>
      <c r="S3894" s="42"/>
      <c r="T3894" s="42"/>
      <c r="U3894" s="188"/>
      <c r="V3894" s="42"/>
      <c r="W3894" s="188"/>
      <c r="X3894" s="42"/>
      <c r="AD3894" s="10"/>
    </row>
    <row r="3895" spans="18:30">
      <c r="R3895" s="187"/>
      <c r="S3895" s="42"/>
      <c r="T3895" s="42"/>
      <c r="U3895" s="188"/>
      <c r="V3895" s="42"/>
      <c r="W3895" s="188"/>
      <c r="X3895" s="42"/>
      <c r="AD3895" s="10"/>
    </row>
    <row r="3896" spans="18:30">
      <c r="R3896" s="187"/>
      <c r="S3896" s="42"/>
      <c r="T3896" s="42"/>
      <c r="U3896" s="188"/>
      <c r="V3896" s="42"/>
      <c r="W3896" s="188"/>
      <c r="X3896" s="42"/>
      <c r="AD3896" s="10"/>
    </row>
    <row r="3897" spans="18:30">
      <c r="R3897" s="187"/>
      <c r="S3897" s="42"/>
      <c r="T3897" s="42"/>
      <c r="U3897" s="188"/>
      <c r="V3897" s="42"/>
      <c r="W3897" s="188"/>
      <c r="X3897" s="42"/>
      <c r="AD3897" s="10"/>
    </row>
    <row r="3898" spans="18:30">
      <c r="R3898" s="187"/>
      <c r="S3898" s="42"/>
      <c r="T3898" s="42"/>
      <c r="U3898" s="188"/>
      <c r="V3898" s="42"/>
      <c r="W3898" s="188"/>
      <c r="X3898" s="42"/>
      <c r="AD3898" s="10"/>
    </row>
    <row r="3899" spans="18:30">
      <c r="R3899" s="187"/>
      <c r="S3899" s="42"/>
      <c r="T3899" s="42"/>
      <c r="U3899" s="188"/>
      <c r="V3899" s="42"/>
      <c r="W3899" s="188"/>
      <c r="X3899" s="42"/>
      <c r="AD3899" s="10"/>
    </row>
    <row r="3900" spans="18:30">
      <c r="R3900" s="187"/>
      <c r="S3900" s="42"/>
      <c r="T3900" s="42"/>
      <c r="U3900" s="188"/>
      <c r="V3900" s="42"/>
      <c r="W3900" s="188"/>
      <c r="X3900" s="42"/>
      <c r="AD3900" s="10"/>
    </row>
    <row r="3901" spans="18:30">
      <c r="R3901" s="187"/>
      <c r="S3901" s="42"/>
      <c r="T3901" s="42"/>
      <c r="U3901" s="188"/>
      <c r="V3901" s="42"/>
      <c r="W3901" s="188"/>
      <c r="X3901" s="42"/>
      <c r="AD3901" s="10"/>
    </row>
    <row r="3902" spans="18:30">
      <c r="R3902" s="187"/>
      <c r="S3902" s="42"/>
      <c r="T3902" s="42"/>
      <c r="U3902" s="188"/>
      <c r="V3902" s="42"/>
      <c r="W3902" s="188"/>
      <c r="X3902" s="42"/>
      <c r="AD3902" s="10"/>
    </row>
    <row r="3903" spans="18:30">
      <c r="R3903" s="187"/>
      <c r="S3903" s="42"/>
      <c r="T3903" s="42"/>
      <c r="U3903" s="188"/>
      <c r="V3903" s="42"/>
      <c r="W3903" s="188"/>
      <c r="X3903" s="42"/>
      <c r="AD3903" s="10"/>
    </row>
    <row r="3904" spans="18:30">
      <c r="R3904" s="187"/>
      <c r="S3904" s="42"/>
      <c r="T3904" s="42"/>
      <c r="U3904" s="188"/>
      <c r="V3904" s="42"/>
      <c r="W3904" s="188"/>
      <c r="X3904" s="42"/>
      <c r="AD3904" s="10"/>
    </row>
    <row r="3905" spans="18:30">
      <c r="R3905" s="187"/>
      <c r="S3905" s="42"/>
      <c r="T3905" s="42"/>
      <c r="U3905" s="188"/>
      <c r="V3905" s="42"/>
      <c r="W3905" s="188"/>
      <c r="X3905" s="42"/>
      <c r="AD3905" s="10"/>
    </row>
    <row r="3906" spans="18:30">
      <c r="R3906" s="187"/>
      <c r="S3906" s="42"/>
      <c r="T3906" s="42"/>
      <c r="U3906" s="188"/>
      <c r="V3906" s="42"/>
      <c r="W3906" s="188"/>
      <c r="X3906" s="42"/>
      <c r="AD3906" s="10"/>
    </row>
    <row r="3907" spans="18:30">
      <c r="R3907" s="187"/>
      <c r="S3907" s="42"/>
      <c r="T3907" s="42"/>
      <c r="U3907" s="188"/>
      <c r="V3907" s="42"/>
      <c r="W3907" s="188"/>
      <c r="X3907" s="42"/>
      <c r="AD3907" s="10"/>
    </row>
    <row r="3908" spans="18:30">
      <c r="R3908" s="187"/>
      <c r="S3908" s="42"/>
      <c r="T3908" s="42"/>
      <c r="U3908" s="188"/>
      <c r="V3908" s="42"/>
      <c r="W3908" s="188"/>
      <c r="X3908" s="42"/>
      <c r="AD3908" s="10"/>
    </row>
    <row r="3909" spans="18:30">
      <c r="R3909" s="187"/>
      <c r="S3909" s="42"/>
      <c r="T3909" s="42"/>
      <c r="U3909" s="188"/>
      <c r="V3909" s="42"/>
      <c r="W3909" s="188"/>
      <c r="X3909" s="42"/>
      <c r="AD3909" s="10"/>
    </row>
    <row r="3910" spans="18:30">
      <c r="R3910" s="187"/>
      <c r="S3910" s="42"/>
      <c r="T3910" s="42"/>
      <c r="U3910" s="188"/>
      <c r="V3910" s="42"/>
      <c r="W3910" s="188"/>
      <c r="X3910" s="42"/>
      <c r="AD3910" s="10"/>
    </row>
    <row r="3911" spans="18:30">
      <c r="R3911" s="187"/>
      <c r="S3911" s="42"/>
      <c r="T3911" s="42"/>
      <c r="U3911" s="188"/>
      <c r="V3911" s="42"/>
      <c r="W3911" s="188"/>
      <c r="X3911" s="42"/>
      <c r="AD3911" s="10"/>
    </row>
    <row r="3912" spans="18:30">
      <c r="R3912" s="187"/>
      <c r="S3912" s="42"/>
      <c r="T3912" s="42"/>
      <c r="U3912" s="188"/>
      <c r="V3912" s="42"/>
      <c r="W3912" s="188"/>
      <c r="X3912" s="42"/>
      <c r="AD3912" s="10"/>
    </row>
    <row r="3913" spans="18:30">
      <c r="R3913" s="187"/>
      <c r="S3913" s="42"/>
      <c r="T3913" s="42"/>
      <c r="U3913" s="188"/>
      <c r="V3913" s="42"/>
      <c r="W3913" s="188"/>
      <c r="X3913" s="42"/>
      <c r="AD3913" s="10"/>
    </row>
    <row r="3914" spans="18:30">
      <c r="R3914" s="187"/>
      <c r="S3914" s="42"/>
      <c r="T3914" s="42"/>
      <c r="U3914" s="188"/>
      <c r="V3914" s="42"/>
      <c r="W3914" s="188"/>
      <c r="X3914" s="42"/>
      <c r="AD3914" s="10"/>
    </row>
    <row r="3915" spans="18:30">
      <c r="R3915" s="187"/>
      <c r="S3915" s="42"/>
      <c r="T3915" s="42"/>
      <c r="U3915" s="188"/>
      <c r="V3915" s="42"/>
      <c r="W3915" s="188"/>
      <c r="X3915" s="42"/>
      <c r="AD3915" s="10"/>
    </row>
    <row r="3916" spans="18:30">
      <c r="R3916" s="187"/>
      <c r="S3916" s="42"/>
      <c r="T3916" s="42"/>
      <c r="U3916" s="188"/>
      <c r="V3916" s="42"/>
      <c r="W3916" s="188"/>
      <c r="X3916" s="42"/>
      <c r="AD3916" s="10"/>
    </row>
    <row r="3917" spans="18:30">
      <c r="R3917" s="187"/>
      <c r="S3917" s="42"/>
      <c r="T3917" s="42"/>
      <c r="U3917" s="188"/>
      <c r="V3917" s="42"/>
      <c r="W3917" s="188"/>
      <c r="X3917" s="42"/>
      <c r="AD3917" s="10"/>
    </row>
    <row r="3918" spans="18:30">
      <c r="R3918" s="187"/>
      <c r="S3918" s="42"/>
      <c r="T3918" s="42"/>
      <c r="U3918" s="188"/>
      <c r="V3918" s="42"/>
      <c r="W3918" s="188"/>
      <c r="X3918" s="42"/>
      <c r="AD3918" s="10"/>
    </row>
    <row r="3919" spans="18:30">
      <c r="R3919" s="187"/>
      <c r="S3919" s="42"/>
      <c r="T3919" s="42"/>
      <c r="U3919" s="188"/>
      <c r="V3919" s="42"/>
      <c r="W3919" s="188"/>
      <c r="X3919" s="42"/>
      <c r="AD3919" s="10"/>
    </row>
    <row r="3920" spans="18:30">
      <c r="R3920" s="187"/>
      <c r="S3920" s="42"/>
      <c r="T3920" s="42"/>
      <c r="U3920" s="188"/>
      <c r="V3920" s="42"/>
      <c r="W3920" s="188"/>
      <c r="X3920" s="42"/>
      <c r="AD3920" s="10"/>
    </row>
    <row r="3921" spans="18:30">
      <c r="R3921" s="187"/>
      <c r="S3921" s="42"/>
      <c r="T3921" s="42"/>
      <c r="U3921" s="188"/>
      <c r="V3921" s="42"/>
      <c r="W3921" s="188"/>
      <c r="X3921" s="42"/>
      <c r="AD3921" s="10"/>
    </row>
    <row r="3922" spans="18:30">
      <c r="R3922" s="187"/>
      <c r="S3922" s="42"/>
      <c r="T3922" s="42"/>
      <c r="U3922" s="188"/>
      <c r="V3922" s="42"/>
      <c r="W3922" s="188"/>
      <c r="X3922" s="42"/>
      <c r="AD3922" s="10"/>
    </row>
    <row r="3923" spans="18:30">
      <c r="R3923" s="187"/>
      <c r="S3923" s="42"/>
      <c r="T3923" s="42"/>
      <c r="U3923" s="188"/>
      <c r="V3923" s="42"/>
      <c r="W3923" s="188"/>
      <c r="X3923" s="42"/>
      <c r="AD3923" s="10"/>
    </row>
    <row r="3924" spans="18:30">
      <c r="R3924" s="187"/>
      <c r="S3924" s="42"/>
      <c r="T3924" s="42"/>
      <c r="U3924" s="188"/>
      <c r="V3924" s="42"/>
      <c r="W3924" s="188"/>
      <c r="X3924" s="42"/>
      <c r="AD3924" s="10"/>
    </row>
    <row r="3925" spans="18:30">
      <c r="R3925" s="187"/>
      <c r="S3925" s="42"/>
      <c r="T3925" s="42"/>
      <c r="U3925" s="188"/>
      <c r="V3925" s="42"/>
      <c r="W3925" s="188"/>
      <c r="X3925" s="42"/>
      <c r="AD3925" s="10"/>
    </row>
    <row r="3926" spans="18:30">
      <c r="R3926" s="187"/>
      <c r="S3926" s="42"/>
      <c r="T3926" s="42"/>
      <c r="U3926" s="188"/>
      <c r="V3926" s="42"/>
      <c r="W3926" s="188"/>
      <c r="X3926" s="42"/>
      <c r="AD3926" s="10"/>
    </row>
    <row r="3927" spans="18:30">
      <c r="R3927" s="187"/>
      <c r="S3927" s="42"/>
      <c r="T3927" s="42"/>
      <c r="U3927" s="188"/>
      <c r="V3927" s="42"/>
      <c r="W3927" s="188"/>
      <c r="X3927" s="42"/>
      <c r="AD3927" s="10"/>
    </row>
    <row r="3928" spans="18:30">
      <c r="R3928" s="187"/>
      <c r="S3928" s="42"/>
      <c r="T3928" s="42"/>
      <c r="U3928" s="188"/>
      <c r="V3928" s="42"/>
      <c r="W3928" s="188"/>
      <c r="X3928" s="42"/>
      <c r="AD3928" s="10"/>
    </row>
    <row r="3929" spans="18:30">
      <c r="R3929" s="187"/>
      <c r="S3929" s="42"/>
      <c r="T3929" s="42"/>
      <c r="U3929" s="188"/>
      <c r="V3929" s="42"/>
      <c r="W3929" s="188"/>
      <c r="X3929" s="42"/>
      <c r="AD3929" s="10"/>
    </row>
    <row r="3930" spans="18:30">
      <c r="R3930" s="187"/>
      <c r="S3930" s="42"/>
      <c r="T3930" s="42"/>
      <c r="U3930" s="188"/>
      <c r="V3930" s="42"/>
      <c r="W3930" s="188"/>
      <c r="X3930" s="42"/>
      <c r="AD3930" s="10"/>
    </row>
    <row r="3931" spans="18:30">
      <c r="R3931" s="187"/>
      <c r="S3931" s="42"/>
      <c r="T3931" s="42"/>
      <c r="U3931" s="188"/>
      <c r="V3931" s="42"/>
      <c r="W3931" s="188"/>
      <c r="X3931" s="42"/>
      <c r="AD3931" s="10"/>
    </row>
    <row r="3932" spans="18:30">
      <c r="R3932" s="187"/>
      <c r="S3932" s="42"/>
      <c r="T3932" s="42"/>
      <c r="U3932" s="188"/>
      <c r="V3932" s="42"/>
      <c r="W3932" s="188"/>
      <c r="X3932" s="42"/>
      <c r="AD3932" s="10"/>
    </row>
    <row r="3933" spans="18:30">
      <c r="R3933" s="187"/>
      <c r="S3933" s="42"/>
      <c r="T3933" s="42"/>
      <c r="U3933" s="188"/>
      <c r="V3933" s="42"/>
      <c r="W3933" s="188"/>
      <c r="X3933" s="42"/>
      <c r="AD3933" s="10"/>
    </row>
    <row r="3934" spans="18:30">
      <c r="R3934" s="187"/>
      <c r="S3934" s="42"/>
      <c r="T3934" s="42"/>
      <c r="U3934" s="188"/>
      <c r="V3934" s="42"/>
      <c r="W3934" s="188"/>
      <c r="X3934" s="42"/>
      <c r="AD3934" s="10"/>
    </row>
    <row r="3935" spans="18:30">
      <c r="R3935" s="187"/>
      <c r="S3935" s="42"/>
      <c r="T3935" s="42"/>
      <c r="U3935" s="188"/>
      <c r="V3935" s="42"/>
      <c r="W3935" s="188"/>
      <c r="X3935" s="42"/>
      <c r="AD3935" s="10"/>
    </row>
    <row r="3936" spans="18:30">
      <c r="R3936" s="187"/>
      <c r="S3936" s="42"/>
      <c r="T3936" s="42"/>
      <c r="U3936" s="188"/>
      <c r="V3936" s="42"/>
      <c r="W3936" s="188"/>
      <c r="X3936" s="42"/>
      <c r="AD3936" s="10"/>
    </row>
    <row r="3937" spans="18:30">
      <c r="R3937" s="187"/>
      <c r="S3937" s="42"/>
      <c r="T3937" s="42"/>
      <c r="U3937" s="188"/>
      <c r="V3937" s="42"/>
      <c r="W3937" s="188"/>
      <c r="X3937" s="42"/>
      <c r="AD3937" s="10"/>
    </row>
    <row r="3938" spans="18:30">
      <c r="R3938" s="187"/>
      <c r="S3938" s="42"/>
      <c r="T3938" s="42"/>
      <c r="U3938" s="188"/>
      <c r="V3938" s="42"/>
      <c r="W3938" s="188"/>
      <c r="X3938" s="42"/>
      <c r="AD3938" s="10"/>
    </row>
    <row r="3939" spans="18:30">
      <c r="R3939" s="187"/>
      <c r="S3939" s="42"/>
      <c r="T3939" s="42"/>
      <c r="U3939" s="188"/>
      <c r="V3939" s="42"/>
      <c r="W3939" s="188"/>
      <c r="X3939" s="42"/>
      <c r="AD3939" s="10"/>
    </row>
    <row r="3940" spans="18:30">
      <c r="R3940" s="187"/>
      <c r="S3940" s="42"/>
      <c r="T3940" s="42"/>
      <c r="U3940" s="188"/>
      <c r="V3940" s="42"/>
      <c r="W3940" s="188"/>
      <c r="X3940" s="42"/>
      <c r="AD3940" s="10"/>
    </row>
    <row r="3941" spans="18:30">
      <c r="R3941" s="187"/>
      <c r="S3941" s="42"/>
      <c r="T3941" s="42"/>
      <c r="U3941" s="188"/>
      <c r="V3941" s="42"/>
      <c r="W3941" s="188"/>
      <c r="X3941" s="42"/>
      <c r="AD3941" s="10"/>
    </row>
    <row r="3942" spans="18:30">
      <c r="R3942" s="187"/>
      <c r="S3942" s="42"/>
      <c r="T3942" s="42"/>
      <c r="U3942" s="188"/>
      <c r="V3942" s="42"/>
      <c r="W3942" s="188"/>
      <c r="X3942" s="42"/>
      <c r="AD3942" s="10"/>
    </row>
    <row r="3943" spans="18:30">
      <c r="R3943" s="187"/>
      <c r="S3943" s="42"/>
      <c r="T3943" s="42"/>
      <c r="U3943" s="188"/>
      <c r="V3943" s="42"/>
      <c r="W3943" s="188"/>
      <c r="X3943" s="42"/>
      <c r="AD3943" s="10"/>
    </row>
    <row r="3944" spans="18:30">
      <c r="R3944" s="187"/>
      <c r="S3944" s="42"/>
      <c r="T3944" s="42"/>
      <c r="U3944" s="188"/>
      <c r="V3944" s="42"/>
      <c r="W3944" s="188"/>
      <c r="X3944" s="42"/>
      <c r="AD3944" s="10"/>
    </row>
    <row r="3945" spans="18:30">
      <c r="R3945" s="187"/>
      <c r="S3945" s="42"/>
      <c r="T3945" s="42"/>
      <c r="U3945" s="188"/>
      <c r="V3945" s="42"/>
      <c r="W3945" s="188"/>
      <c r="X3945" s="42"/>
      <c r="AD3945" s="10"/>
    </row>
    <row r="3946" spans="18:30">
      <c r="R3946" s="187"/>
      <c r="S3946" s="42"/>
      <c r="T3946" s="42"/>
      <c r="U3946" s="188"/>
      <c r="V3946" s="42"/>
      <c r="W3946" s="188"/>
      <c r="X3946" s="42"/>
      <c r="AD3946" s="10"/>
    </row>
    <row r="3947" spans="18:30">
      <c r="R3947" s="187"/>
      <c r="S3947" s="42"/>
      <c r="T3947" s="42"/>
      <c r="U3947" s="188"/>
      <c r="V3947" s="42"/>
      <c r="W3947" s="188"/>
      <c r="X3947" s="42"/>
      <c r="AD3947" s="10"/>
    </row>
    <row r="3948" spans="18:30">
      <c r="R3948" s="187"/>
      <c r="S3948" s="42"/>
      <c r="T3948" s="42"/>
      <c r="U3948" s="188"/>
      <c r="V3948" s="42"/>
      <c r="W3948" s="188"/>
      <c r="X3948" s="42"/>
      <c r="AD3948" s="10"/>
    </row>
    <row r="3949" spans="18:30">
      <c r="R3949" s="187"/>
      <c r="S3949" s="42"/>
      <c r="T3949" s="42"/>
      <c r="U3949" s="188"/>
      <c r="V3949" s="42"/>
      <c r="W3949" s="188"/>
      <c r="X3949" s="42"/>
      <c r="AD3949" s="10"/>
    </row>
    <row r="3950" spans="18:30">
      <c r="R3950" s="187"/>
      <c r="S3950" s="42"/>
      <c r="T3950" s="42"/>
      <c r="U3950" s="188"/>
      <c r="V3950" s="42"/>
      <c r="W3950" s="188"/>
      <c r="X3950" s="42"/>
      <c r="AD3950" s="10"/>
    </row>
    <row r="3951" spans="18:30">
      <c r="R3951" s="187"/>
      <c r="S3951" s="42"/>
      <c r="T3951" s="42"/>
      <c r="U3951" s="188"/>
      <c r="V3951" s="42"/>
      <c r="W3951" s="188"/>
      <c r="X3951" s="42"/>
      <c r="AD3951" s="10"/>
    </row>
    <row r="3952" spans="18:30">
      <c r="R3952" s="187"/>
      <c r="S3952" s="42"/>
      <c r="T3952" s="42"/>
      <c r="U3952" s="188"/>
      <c r="V3952" s="42"/>
      <c r="W3952" s="188"/>
      <c r="X3952" s="42"/>
      <c r="AD3952" s="10"/>
    </row>
    <row r="3953" spans="18:30">
      <c r="R3953" s="187"/>
      <c r="S3953" s="42"/>
      <c r="T3953" s="42"/>
      <c r="U3953" s="188"/>
      <c r="V3953" s="42"/>
      <c r="W3953" s="188"/>
      <c r="X3953" s="42"/>
      <c r="AD3953" s="10"/>
    </row>
    <row r="3954" spans="18:30">
      <c r="R3954" s="187"/>
      <c r="S3954" s="42"/>
      <c r="T3954" s="42"/>
      <c r="U3954" s="188"/>
      <c r="V3954" s="42"/>
      <c r="W3954" s="188"/>
      <c r="X3954" s="42"/>
      <c r="AD3954" s="10"/>
    </row>
    <row r="3955" spans="18:30">
      <c r="R3955" s="187"/>
      <c r="S3955" s="42"/>
      <c r="T3955" s="42"/>
      <c r="U3955" s="188"/>
      <c r="V3955" s="42"/>
      <c r="W3955" s="188"/>
      <c r="X3955" s="42"/>
      <c r="AD3955" s="10"/>
    </row>
    <row r="3956" spans="18:30">
      <c r="R3956" s="187"/>
      <c r="S3956" s="42"/>
      <c r="T3956" s="42"/>
      <c r="U3956" s="188"/>
      <c r="V3956" s="42"/>
      <c r="W3956" s="188"/>
      <c r="X3956" s="42"/>
      <c r="AD3956" s="10"/>
    </row>
    <row r="3957" spans="18:30">
      <c r="R3957" s="187"/>
      <c r="S3957" s="42"/>
      <c r="T3957" s="42"/>
      <c r="U3957" s="188"/>
      <c r="V3957" s="42"/>
      <c r="W3957" s="188"/>
      <c r="X3957" s="42"/>
      <c r="AD3957" s="10"/>
    </row>
    <row r="3958" spans="18:30">
      <c r="R3958" s="187"/>
      <c r="S3958" s="42"/>
      <c r="T3958" s="42"/>
      <c r="U3958" s="188"/>
      <c r="V3958" s="42"/>
      <c r="W3958" s="188"/>
      <c r="X3958" s="42"/>
      <c r="AD3958" s="10"/>
    </row>
    <row r="3959" spans="18:30">
      <c r="R3959" s="187"/>
      <c r="S3959" s="42"/>
      <c r="T3959" s="42"/>
      <c r="U3959" s="188"/>
      <c r="V3959" s="42"/>
      <c r="W3959" s="188"/>
      <c r="X3959" s="42"/>
      <c r="AD3959" s="10"/>
    </row>
    <row r="3960" spans="18:30">
      <c r="R3960" s="187"/>
      <c r="S3960" s="42"/>
      <c r="T3960" s="42"/>
      <c r="U3960" s="188"/>
      <c r="V3960" s="42"/>
      <c r="W3960" s="188"/>
      <c r="X3960" s="42"/>
      <c r="AD3960" s="10"/>
    </row>
    <row r="3961" spans="18:30">
      <c r="R3961" s="187"/>
      <c r="S3961" s="42"/>
      <c r="T3961" s="42"/>
      <c r="U3961" s="188"/>
      <c r="V3961" s="42"/>
      <c r="W3961" s="188"/>
      <c r="X3961" s="42"/>
      <c r="AD3961" s="10"/>
    </row>
    <row r="3962" spans="18:30">
      <c r="R3962" s="187"/>
      <c r="S3962" s="42"/>
      <c r="T3962" s="42"/>
      <c r="U3962" s="188"/>
      <c r="V3962" s="42"/>
      <c r="W3962" s="188"/>
      <c r="X3962" s="42"/>
      <c r="AD3962" s="10"/>
    </row>
    <row r="3963" spans="18:30">
      <c r="R3963" s="187"/>
      <c r="S3963" s="42"/>
      <c r="T3963" s="42"/>
      <c r="U3963" s="188"/>
      <c r="V3963" s="42"/>
      <c r="W3963" s="188"/>
      <c r="X3963" s="42"/>
      <c r="AD3963" s="10"/>
    </row>
    <row r="3964" spans="18:30">
      <c r="R3964" s="187"/>
      <c r="S3964" s="42"/>
      <c r="T3964" s="42"/>
      <c r="U3964" s="188"/>
      <c r="V3964" s="42"/>
      <c r="W3964" s="188"/>
      <c r="X3964" s="42"/>
      <c r="AD3964" s="10"/>
    </row>
    <row r="3965" spans="18:30">
      <c r="R3965" s="187"/>
      <c r="S3965" s="42"/>
      <c r="T3965" s="42"/>
      <c r="U3965" s="188"/>
      <c r="V3965" s="42"/>
      <c r="W3965" s="188"/>
      <c r="X3965" s="42"/>
      <c r="AD3965" s="10"/>
    </row>
    <row r="3966" spans="18:30">
      <c r="R3966" s="187"/>
      <c r="S3966" s="42"/>
      <c r="T3966" s="42"/>
      <c r="U3966" s="188"/>
      <c r="V3966" s="42"/>
      <c r="W3966" s="188"/>
      <c r="X3966" s="42"/>
      <c r="AD3966" s="10"/>
    </row>
    <row r="3967" spans="18:30">
      <c r="R3967" s="187"/>
      <c r="S3967" s="42"/>
      <c r="T3967" s="42"/>
      <c r="U3967" s="188"/>
      <c r="V3967" s="42"/>
      <c r="W3967" s="188"/>
      <c r="X3967" s="42"/>
      <c r="AD3967" s="10"/>
    </row>
    <row r="3968" spans="18:30">
      <c r="R3968" s="187"/>
      <c r="S3968" s="42"/>
      <c r="T3968" s="42"/>
      <c r="U3968" s="188"/>
      <c r="V3968" s="42"/>
      <c r="W3968" s="188"/>
      <c r="X3968" s="42"/>
      <c r="AD3968" s="10"/>
    </row>
    <row r="3969" spans="18:30">
      <c r="R3969" s="187"/>
      <c r="S3969" s="42"/>
      <c r="T3969" s="42"/>
      <c r="U3969" s="188"/>
      <c r="V3969" s="42"/>
      <c r="W3969" s="188"/>
      <c r="X3969" s="42"/>
      <c r="AD3969" s="10"/>
    </row>
    <row r="3970" spans="18:30">
      <c r="R3970" s="187"/>
      <c r="S3970" s="42"/>
      <c r="T3970" s="42"/>
      <c r="U3970" s="188"/>
      <c r="V3970" s="42"/>
      <c r="W3970" s="188"/>
      <c r="X3970" s="42"/>
      <c r="AD3970" s="10"/>
    </row>
    <row r="3971" spans="18:30">
      <c r="R3971" s="187"/>
      <c r="S3971" s="42"/>
      <c r="T3971" s="42"/>
      <c r="U3971" s="188"/>
      <c r="V3971" s="42"/>
      <c r="W3971" s="188"/>
      <c r="X3971" s="42"/>
      <c r="AD3971" s="10"/>
    </row>
    <row r="3972" spans="18:30">
      <c r="R3972" s="187"/>
      <c r="S3972" s="42"/>
      <c r="T3972" s="42"/>
      <c r="U3972" s="188"/>
      <c r="V3972" s="42"/>
      <c r="W3972" s="188"/>
      <c r="X3972" s="42"/>
      <c r="AD3972" s="10"/>
    </row>
    <row r="3973" spans="18:30">
      <c r="R3973" s="187"/>
      <c r="S3973" s="42"/>
      <c r="T3973" s="42"/>
      <c r="U3973" s="188"/>
      <c r="V3973" s="42"/>
      <c r="W3973" s="188"/>
      <c r="X3973" s="42"/>
      <c r="AD3973" s="10"/>
    </row>
    <row r="3974" spans="18:30">
      <c r="R3974" s="187"/>
      <c r="S3974" s="42"/>
      <c r="T3974" s="42"/>
      <c r="U3974" s="188"/>
      <c r="V3974" s="42"/>
      <c r="W3974" s="188"/>
      <c r="X3974" s="42"/>
      <c r="AD3974" s="10"/>
    </row>
    <row r="3975" spans="18:30">
      <c r="R3975" s="187"/>
      <c r="S3975" s="42"/>
      <c r="T3975" s="42"/>
      <c r="U3975" s="188"/>
      <c r="V3975" s="42"/>
      <c r="W3975" s="188"/>
      <c r="X3975" s="42"/>
      <c r="AD3975" s="10"/>
    </row>
    <row r="3976" spans="18:30">
      <c r="R3976" s="187"/>
      <c r="S3976" s="42"/>
      <c r="T3976" s="42"/>
      <c r="U3976" s="188"/>
      <c r="V3976" s="42"/>
      <c r="W3976" s="188"/>
      <c r="X3976" s="42"/>
      <c r="AD3976" s="10"/>
    </row>
    <row r="3977" spans="18:30">
      <c r="R3977" s="187"/>
      <c r="S3977" s="42"/>
      <c r="T3977" s="42"/>
      <c r="U3977" s="188"/>
      <c r="V3977" s="42"/>
      <c r="W3977" s="188"/>
      <c r="X3977" s="42"/>
      <c r="AD3977" s="10"/>
    </row>
    <row r="3978" spans="18:30">
      <c r="R3978" s="187"/>
      <c r="S3978" s="42"/>
      <c r="T3978" s="42"/>
      <c r="U3978" s="188"/>
      <c r="V3978" s="42"/>
      <c r="W3978" s="188"/>
      <c r="X3978" s="42"/>
      <c r="AD3978" s="10"/>
    </row>
    <row r="3979" spans="18:30">
      <c r="R3979" s="187"/>
      <c r="S3979" s="42"/>
      <c r="T3979" s="42"/>
      <c r="U3979" s="188"/>
      <c r="V3979" s="42"/>
      <c r="W3979" s="188"/>
      <c r="X3979" s="42"/>
      <c r="AD3979" s="10"/>
    </row>
    <row r="3980" spans="18:30">
      <c r="R3980" s="187"/>
      <c r="S3980" s="42"/>
      <c r="T3980" s="42"/>
      <c r="U3980" s="188"/>
      <c r="V3980" s="42"/>
      <c r="W3980" s="188"/>
      <c r="X3980" s="42"/>
      <c r="AD3980" s="10"/>
    </row>
    <row r="3981" spans="18:30">
      <c r="R3981" s="187"/>
      <c r="S3981" s="42"/>
      <c r="T3981" s="42"/>
      <c r="U3981" s="188"/>
      <c r="V3981" s="42"/>
      <c r="W3981" s="188"/>
      <c r="X3981" s="42"/>
      <c r="AD3981" s="10"/>
    </row>
    <row r="3982" spans="18:30">
      <c r="R3982" s="187"/>
      <c r="S3982" s="42"/>
      <c r="T3982" s="42"/>
      <c r="U3982" s="188"/>
      <c r="V3982" s="42"/>
      <c r="W3982" s="188"/>
      <c r="X3982" s="42"/>
      <c r="AD3982" s="10"/>
    </row>
    <row r="3983" spans="18:30">
      <c r="R3983" s="187"/>
      <c r="S3983" s="42"/>
      <c r="T3983" s="42"/>
      <c r="U3983" s="188"/>
      <c r="V3983" s="42"/>
      <c r="W3983" s="188"/>
      <c r="X3983" s="42"/>
      <c r="AD3983" s="10"/>
    </row>
    <row r="3984" spans="18:30">
      <c r="R3984" s="187"/>
      <c r="S3984" s="42"/>
      <c r="T3984" s="42"/>
      <c r="U3984" s="188"/>
      <c r="V3984" s="42"/>
      <c r="W3984" s="188"/>
      <c r="X3984" s="42"/>
      <c r="AD3984" s="10"/>
    </row>
    <row r="3985" spans="18:30">
      <c r="R3985" s="187"/>
      <c r="S3985" s="42"/>
      <c r="T3985" s="42"/>
      <c r="U3985" s="188"/>
      <c r="V3985" s="42"/>
      <c r="W3985" s="188"/>
      <c r="X3985" s="42"/>
      <c r="AD3985" s="10"/>
    </row>
    <row r="3986" spans="18:30">
      <c r="R3986" s="187"/>
      <c r="S3986" s="42"/>
      <c r="T3986" s="42"/>
      <c r="U3986" s="188"/>
      <c r="V3986" s="42"/>
      <c r="W3986" s="188"/>
      <c r="X3986" s="42"/>
      <c r="AD3986" s="10"/>
    </row>
    <row r="3987" spans="18:30">
      <c r="R3987" s="187"/>
      <c r="S3987" s="42"/>
      <c r="T3987" s="42"/>
      <c r="U3987" s="188"/>
      <c r="V3987" s="42"/>
      <c r="W3987" s="188"/>
      <c r="X3987" s="42"/>
      <c r="AD3987" s="10"/>
    </row>
    <row r="3988" spans="18:30">
      <c r="R3988" s="187"/>
      <c r="S3988" s="42"/>
      <c r="T3988" s="42"/>
      <c r="U3988" s="188"/>
      <c r="V3988" s="42"/>
      <c r="W3988" s="188"/>
      <c r="X3988" s="42"/>
      <c r="AD3988" s="10"/>
    </row>
    <row r="3989" spans="18:30">
      <c r="R3989" s="187"/>
      <c r="S3989" s="42"/>
      <c r="T3989" s="42"/>
      <c r="U3989" s="188"/>
      <c r="V3989" s="42"/>
      <c r="W3989" s="188"/>
      <c r="X3989" s="42"/>
      <c r="AD3989" s="10"/>
    </row>
    <row r="3990" spans="18:30">
      <c r="R3990" s="187"/>
      <c r="S3990" s="42"/>
      <c r="T3990" s="42"/>
      <c r="U3990" s="188"/>
      <c r="V3990" s="42"/>
      <c r="W3990" s="188"/>
      <c r="X3990" s="42"/>
      <c r="AD3990" s="10"/>
    </row>
    <row r="3991" spans="18:30">
      <c r="R3991" s="187"/>
      <c r="S3991" s="42"/>
      <c r="T3991" s="42"/>
      <c r="U3991" s="188"/>
      <c r="V3991" s="42"/>
      <c r="W3991" s="188"/>
      <c r="X3991" s="42"/>
      <c r="AD3991" s="10"/>
    </row>
    <row r="3992" spans="18:30">
      <c r="R3992" s="187"/>
      <c r="S3992" s="42"/>
      <c r="T3992" s="42"/>
      <c r="U3992" s="188"/>
      <c r="V3992" s="42"/>
      <c r="W3992" s="188"/>
      <c r="X3992" s="42"/>
      <c r="AD3992" s="10"/>
    </row>
    <row r="3993" spans="18:30">
      <c r="R3993" s="187"/>
      <c r="S3993" s="42"/>
      <c r="T3993" s="42"/>
      <c r="U3993" s="188"/>
      <c r="V3993" s="42"/>
      <c r="W3993" s="188"/>
      <c r="X3993" s="42"/>
      <c r="AD3993" s="10"/>
    </row>
    <row r="3994" spans="18:30">
      <c r="R3994" s="187"/>
      <c r="S3994" s="42"/>
      <c r="T3994" s="42"/>
      <c r="U3994" s="188"/>
      <c r="V3994" s="42"/>
      <c r="W3994" s="188"/>
      <c r="X3994" s="42"/>
      <c r="AD3994" s="10"/>
    </row>
    <row r="3995" spans="18:30">
      <c r="R3995" s="187"/>
      <c r="S3995" s="42"/>
      <c r="T3995" s="42"/>
      <c r="U3995" s="188"/>
      <c r="V3995" s="42"/>
      <c r="W3995" s="188"/>
      <c r="X3995" s="42"/>
      <c r="AD3995" s="10"/>
    </row>
    <row r="3996" spans="18:30">
      <c r="R3996" s="187"/>
      <c r="S3996" s="42"/>
      <c r="T3996" s="42"/>
      <c r="U3996" s="188"/>
      <c r="V3996" s="42"/>
      <c r="W3996" s="188"/>
      <c r="X3996" s="42"/>
      <c r="AD3996" s="10"/>
    </row>
    <row r="3997" spans="18:30">
      <c r="R3997" s="187"/>
      <c r="S3997" s="42"/>
      <c r="T3997" s="42"/>
      <c r="U3997" s="188"/>
      <c r="V3997" s="42"/>
      <c r="W3997" s="188"/>
      <c r="X3997" s="42"/>
      <c r="AD3997" s="10"/>
    </row>
    <row r="3998" spans="18:30">
      <c r="R3998" s="187"/>
      <c r="S3998" s="42"/>
      <c r="T3998" s="42"/>
      <c r="U3998" s="188"/>
      <c r="V3998" s="42"/>
      <c r="W3998" s="188"/>
      <c r="X3998" s="42"/>
      <c r="AD3998" s="10"/>
    </row>
    <row r="3999" spans="18:30">
      <c r="R3999" s="187"/>
      <c r="S3999" s="42"/>
      <c r="T3999" s="42"/>
      <c r="U3999" s="188"/>
      <c r="V3999" s="42"/>
      <c r="W3999" s="188"/>
      <c r="X3999" s="42"/>
      <c r="AD3999" s="10"/>
    </row>
    <row r="4000" spans="18:30">
      <c r="R4000" s="187"/>
      <c r="S4000" s="42"/>
      <c r="T4000" s="42"/>
      <c r="U4000" s="188"/>
      <c r="V4000" s="42"/>
      <c r="W4000" s="188"/>
      <c r="X4000" s="42"/>
      <c r="AD4000" s="10"/>
    </row>
    <row r="4001" spans="18:30">
      <c r="R4001" s="187"/>
      <c r="S4001" s="42"/>
      <c r="T4001" s="42"/>
      <c r="U4001" s="188"/>
      <c r="V4001" s="42"/>
      <c r="W4001" s="188"/>
      <c r="X4001" s="42"/>
      <c r="AD4001" s="10"/>
    </row>
    <row r="4002" spans="18:30">
      <c r="R4002" s="187"/>
      <c r="S4002" s="42"/>
      <c r="T4002" s="42"/>
      <c r="U4002" s="188"/>
      <c r="V4002" s="42"/>
      <c r="W4002" s="188"/>
      <c r="X4002" s="42"/>
      <c r="AD4002" s="10"/>
    </row>
    <row r="4003" spans="18:30">
      <c r="R4003" s="187"/>
      <c r="S4003" s="42"/>
      <c r="T4003" s="42"/>
      <c r="U4003" s="188"/>
      <c r="V4003" s="42"/>
      <c r="W4003" s="188"/>
      <c r="X4003" s="42"/>
      <c r="AD4003" s="10"/>
    </row>
    <row r="4004" spans="18:30">
      <c r="R4004" s="187"/>
      <c r="S4004" s="42"/>
      <c r="T4004" s="42"/>
      <c r="U4004" s="188"/>
      <c r="V4004" s="42"/>
      <c r="W4004" s="188"/>
      <c r="X4004" s="42"/>
      <c r="AD4004" s="10"/>
    </row>
    <row r="4005" spans="18:30">
      <c r="R4005" s="187"/>
      <c r="S4005" s="42"/>
      <c r="T4005" s="42"/>
      <c r="U4005" s="188"/>
      <c r="V4005" s="42"/>
      <c r="W4005" s="188"/>
      <c r="X4005" s="42"/>
      <c r="AD4005" s="10"/>
    </row>
    <row r="4006" spans="18:30">
      <c r="R4006" s="187"/>
      <c r="S4006" s="42"/>
      <c r="T4006" s="42"/>
      <c r="U4006" s="188"/>
      <c r="V4006" s="42"/>
      <c r="W4006" s="188"/>
      <c r="X4006" s="42"/>
      <c r="AD4006" s="10"/>
    </row>
    <row r="4007" spans="18:30">
      <c r="R4007" s="187"/>
      <c r="S4007" s="42"/>
      <c r="T4007" s="42"/>
      <c r="U4007" s="188"/>
      <c r="V4007" s="42"/>
      <c r="W4007" s="188"/>
      <c r="X4007" s="42"/>
      <c r="AD4007" s="10"/>
    </row>
    <row r="4008" spans="18:30">
      <c r="R4008" s="187"/>
      <c r="S4008" s="42"/>
      <c r="T4008" s="42"/>
      <c r="U4008" s="188"/>
      <c r="V4008" s="42"/>
      <c r="W4008" s="188"/>
      <c r="X4008" s="42"/>
      <c r="AD4008" s="10"/>
    </row>
    <row r="4009" spans="18:30">
      <c r="R4009" s="187"/>
      <c r="S4009" s="42"/>
      <c r="T4009" s="42"/>
      <c r="U4009" s="188"/>
      <c r="V4009" s="42"/>
      <c r="W4009" s="188"/>
      <c r="X4009" s="42"/>
      <c r="AD4009" s="10"/>
    </row>
    <row r="4010" spans="18:30">
      <c r="R4010" s="187"/>
      <c r="S4010" s="42"/>
      <c r="T4010" s="42"/>
      <c r="U4010" s="188"/>
      <c r="V4010" s="42"/>
      <c r="W4010" s="188"/>
      <c r="X4010" s="42"/>
      <c r="AD4010" s="10"/>
    </row>
    <row r="4011" spans="18:30">
      <c r="R4011" s="187"/>
      <c r="S4011" s="42"/>
      <c r="T4011" s="42"/>
      <c r="U4011" s="188"/>
      <c r="V4011" s="42"/>
      <c r="W4011" s="188"/>
      <c r="X4011" s="42"/>
      <c r="AD4011" s="10"/>
    </row>
    <row r="4012" spans="18:30">
      <c r="R4012" s="187"/>
      <c r="S4012" s="42"/>
      <c r="T4012" s="42"/>
      <c r="U4012" s="188"/>
      <c r="V4012" s="42"/>
      <c r="W4012" s="188"/>
      <c r="X4012" s="42"/>
      <c r="AD4012" s="10"/>
    </row>
    <row r="4013" spans="18:30">
      <c r="R4013" s="187"/>
      <c r="S4013" s="42"/>
      <c r="T4013" s="42"/>
      <c r="U4013" s="188"/>
      <c r="V4013" s="42"/>
      <c r="W4013" s="188"/>
      <c r="X4013" s="42"/>
      <c r="AD4013" s="10"/>
    </row>
    <row r="4014" spans="18:30">
      <c r="R4014" s="187"/>
      <c r="S4014" s="42"/>
      <c r="T4014" s="42"/>
      <c r="U4014" s="188"/>
      <c r="V4014" s="42"/>
      <c r="W4014" s="188"/>
      <c r="X4014" s="42"/>
      <c r="AD4014" s="10"/>
    </row>
    <row r="4015" spans="18:30">
      <c r="R4015" s="187"/>
      <c r="S4015" s="42"/>
      <c r="T4015" s="42"/>
      <c r="U4015" s="188"/>
      <c r="V4015" s="42"/>
      <c r="W4015" s="188"/>
      <c r="X4015" s="42"/>
      <c r="AD4015" s="10"/>
    </row>
    <row r="4016" spans="18:30">
      <c r="R4016" s="187"/>
      <c r="S4016" s="42"/>
      <c r="T4016" s="42"/>
      <c r="U4016" s="188"/>
      <c r="V4016" s="42"/>
      <c r="W4016" s="188"/>
      <c r="X4016" s="42"/>
      <c r="AD4016" s="10"/>
    </row>
    <row r="4017" spans="18:30">
      <c r="R4017" s="187"/>
      <c r="S4017" s="42"/>
      <c r="T4017" s="42"/>
      <c r="U4017" s="188"/>
      <c r="V4017" s="42"/>
      <c r="W4017" s="188"/>
      <c r="X4017" s="42"/>
      <c r="AD4017" s="10"/>
    </row>
    <row r="4018" spans="18:30">
      <c r="R4018" s="187"/>
      <c r="S4018" s="42"/>
      <c r="T4018" s="42"/>
      <c r="U4018" s="188"/>
      <c r="V4018" s="42"/>
      <c r="W4018" s="188"/>
      <c r="X4018" s="42"/>
      <c r="AD4018" s="10"/>
    </row>
    <row r="4019" spans="18:30">
      <c r="R4019" s="187"/>
      <c r="S4019" s="42"/>
      <c r="T4019" s="42"/>
      <c r="U4019" s="188"/>
      <c r="V4019" s="42"/>
      <c r="W4019" s="188"/>
      <c r="X4019" s="42"/>
      <c r="AD4019" s="10"/>
    </row>
    <row r="4020" spans="18:30">
      <c r="R4020" s="187"/>
      <c r="S4020" s="42"/>
      <c r="T4020" s="42"/>
      <c r="U4020" s="188"/>
      <c r="V4020" s="42"/>
      <c r="W4020" s="188"/>
      <c r="X4020" s="42"/>
      <c r="AD4020" s="10"/>
    </row>
    <row r="4021" spans="18:30">
      <c r="R4021" s="187"/>
      <c r="S4021" s="42"/>
      <c r="T4021" s="42"/>
      <c r="U4021" s="188"/>
      <c r="V4021" s="42"/>
      <c r="W4021" s="188"/>
      <c r="X4021" s="42"/>
      <c r="AD4021" s="10"/>
    </row>
    <row r="4022" spans="18:30">
      <c r="R4022" s="187"/>
      <c r="S4022" s="42"/>
      <c r="T4022" s="42"/>
      <c r="U4022" s="188"/>
      <c r="V4022" s="42"/>
      <c r="W4022" s="188"/>
      <c r="X4022" s="42"/>
      <c r="AD4022" s="10"/>
    </row>
    <row r="4023" spans="18:30">
      <c r="R4023" s="187"/>
      <c r="S4023" s="42"/>
      <c r="T4023" s="42"/>
      <c r="U4023" s="188"/>
      <c r="V4023" s="42"/>
      <c r="W4023" s="188"/>
      <c r="X4023" s="42"/>
      <c r="AD4023" s="10"/>
    </row>
    <row r="4024" spans="18:30">
      <c r="R4024" s="187"/>
      <c r="S4024" s="42"/>
      <c r="T4024" s="42"/>
      <c r="U4024" s="188"/>
      <c r="V4024" s="42"/>
      <c r="W4024" s="188"/>
      <c r="X4024" s="42"/>
      <c r="AD4024" s="10"/>
    </row>
    <row r="4025" spans="18:30">
      <c r="R4025" s="187"/>
      <c r="S4025" s="42"/>
      <c r="T4025" s="42"/>
      <c r="U4025" s="188"/>
      <c r="V4025" s="42"/>
      <c r="W4025" s="188"/>
      <c r="X4025" s="42"/>
      <c r="AD4025" s="10"/>
    </row>
    <row r="4026" spans="18:30">
      <c r="R4026" s="187"/>
      <c r="S4026" s="42"/>
      <c r="T4026" s="42"/>
      <c r="U4026" s="188"/>
      <c r="V4026" s="42"/>
      <c r="W4026" s="188"/>
      <c r="X4026" s="42"/>
      <c r="AD4026" s="10"/>
    </row>
    <row r="4027" spans="18:30">
      <c r="R4027" s="187"/>
      <c r="S4027" s="42"/>
      <c r="T4027" s="42"/>
      <c r="U4027" s="188"/>
      <c r="V4027" s="42"/>
      <c r="W4027" s="188"/>
      <c r="X4027" s="42"/>
      <c r="AD4027" s="10"/>
    </row>
    <row r="4028" spans="18:30">
      <c r="R4028" s="187"/>
      <c r="S4028" s="42"/>
      <c r="T4028" s="42"/>
      <c r="U4028" s="188"/>
      <c r="V4028" s="42"/>
      <c r="W4028" s="188"/>
      <c r="X4028" s="42"/>
      <c r="AD4028" s="10"/>
    </row>
    <row r="4029" spans="18:30">
      <c r="R4029" s="187"/>
      <c r="S4029" s="42"/>
      <c r="T4029" s="42"/>
      <c r="U4029" s="188"/>
      <c r="V4029" s="42"/>
      <c r="W4029" s="188"/>
      <c r="X4029" s="42"/>
      <c r="AD4029" s="10"/>
    </row>
    <row r="4030" spans="18:30">
      <c r="R4030" s="187"/>
      <c r="S4030" s="42"/>
      <c r="T4030" s="42"/>
      <c r="U4030" s="188"/>
      <c r="V4030" s="42"/>
      <c r="W4030" s="188"/>
      <c r="X4030" s="42"/>
      <c r="AD4030" s="10"/>
    </row>
    <row r="4031" spans="18:30">
      <c r="R4031" s="187"/>
      <c r="S4031" s="42"/>
      <c r="T4031" s="42"/>
      <c r="U4031" s="188"/>
      <c r="V4031" s="42"/>
      <c r="W4031" s="188"/>
      <c r="X4031" s="42"/>
      <c r="AD4031" s="10"/>
    </row>
    <row r="4032" spans="18:30">
      <c r="R4032" s="187"/>
      <c r="S4032" s="42"/>
      <c r="T4032" s="42"/>
      <c r="U4032" s="188"/>
      <c r="V4032" s="42"/>
      <c r="W4032" s="188"/>
      <c r="X4032" s="42"/>
      <c r="AD4032" s="10"/>
    </row>
    <row r="4033" spans="18:30">
      <c r="R4033" s="187"/>
      <c r="S4033" s="42"/>
      <c r="T4033" s="42"/>
      <c r="U4033" s="188"/>
      <c r="V4033" s="42"/>
      <c r="W4033" s="188"/>
      <c r="X4033" s="42"/>
      <c r="AD4033" s="10"/>
    </row>
    <row r="4034" spans="18:30">
      <c r="R4034" s="187"/>
      <c r="S4034" s="42"/>
      <c r="T4034" s="42"/>
      <c r="U4034" s="188"/>
      <c r="V4034" s="42"/>
      <c r="W4034" s="188"/>
      <c r="X4034" s="42"/>
      <c r="AD4034" s="10"/>
    </row>
    <row r="4035" spans="18:30">
      <c r="R4035" s="187"/>
      <c r="S4035" s="42"/>
      <c r="T4035" s="42"/>
      <c r="U4035" s="188"/>
      <c r="V4035" s="42"/>
      <c r="W4035" s="188"/>
      <c r="X4035" s="42"/>
      <c r="AD4035" s="10"/>
    </row>
    <row r="4036" spans="18:30">
      <c r="R4036" s="187"/>
      <c r="S4036" s="42"/>
      <c r="T4036" s="42"/>
      <c r="U4036" s="188"/>
      <c r="V4036" s="42"/>
      <c r="W4036" s="188"/>
      <c r="X4036" s="42"/>
      <c r="AD4036" s="10"/>
    </row>
    <row r="4037" spans="18:30">
      <c r="R4037" s="187"/>
      <c r="S4037" s="42"/>
      <c r="T4037" s="42"/>
      <c r="U4037" s="188"/>
      <c r="V4037" s="42"/>
      <c r="W4037" s="188"/>
      <c r="X4037" s="42"/>
      <c r="AD4037" s="10"/>
    </row>
    <row r="4038" spans="18:30">
      <c r="R4038" s="187"/>
      <c r="S4038" s="42"/>
      <c r="T4038" s="42"/>
      <c r="U4038" s="188"/>
      <c r="V4038" s="42"/>
      <c r="W4038" s="188"/>
      <c r="X4038" s="42"/>
      <c r="AD4038" s="10"/>
    </row>
    <row r="4039" spans="18:30">
      <c r="R4039" s="187"/>
      <c r="S4039" s="42"/>
      <c r="T4039" s="42"/>
      <c r="U4039" s="188"/>
      <c r="V4039" s="42"/>
      <c r="W4039" s="188"/>
      <c r="X4039" s="42"/>
      <c r="AD4039" s="10"/>
    </row>
    <row r="4040" spans="18:30">
      <c r="R4040" s="187"/>
      <c r="S4040" s="42"/>
      <c r="T4040" s="42"/>
      <c r="U4040" s="188"/>
      <c r="V4040" s="42"/>
      <c r="W4040" s="188"/>
      <c r="X4040" s="42"/>
      <c r="AD4040" s="10"/>
    </row>
    <row r="4041" spans="18:30">
      <c r="R4041" s="187"/>
      <c r="S4041" s="42"/>
      <c r="T4041" s="42"/>
      <c r="U4041" s="188"/>
      <c r="V4041" s="42"/>
      <c r="W4041" s="188"/>
      <c r="X4041" s="42"/>
      <c r="AD4041" s="10"/>
    </row>
    <row r="4042" spans="18:30">
      <c r="R4042" s="187"/>
      <c r="S4042" s="42"/>
      <c r="T4042" s="42"/>
      <c r="U4042" s="188"/>
      <c r="V4042" s="42"/>
      <c r="W4042" s="188"/>
      <c r="X4042" s="42"/>
      <c r="AD4042" s="10"/>
    </row>
    <row r="4043" spans="18:30">
      <c r="R4043" s="187"/>
      <c r="S4043" s="42"/>
      <c r="T4043" s="42"/>
      <c r="U4043" s="188"/>
      <c r="V4043" s="42"/>
      <c r="W4043" s="188"/>
      <c r="X4043" s="42"/>
      <c r="AD4043" s="10"/>
    </row>
    <row r="4044" spans="18:30">
      <c r="R4044" s="187"/>
      <c r="S4044" s="42"/>
      <c r="T4044" s="42"/>
      <c r="U4044" s="188"/>
      <c r="V4044" s="42"/>
      <c r="W4044" s="188"/>
      <c r="X4044" s="42"/>
      <c r="AD4044" s="10"/>
    </row>
    <row r="4045" spans="18:30">
      <c r="R4045" s="187"/>
      <c r="S4045" s="42"/>
      <c r="T4045" s="42"/>
      <c r="U4045" s="188"/>
      <c r="V4045" s="42"/>
      <c r="W4045" s="188"/>
      <c r="X4045" s="42"/>
      <c r="AD4045" s="10"/>
    </row>
    <row r="4046" spans="18:30">
      <c r="R4046" s="187"/>
      <c r="S4046" s="42"/>
      <c r="T4046" s="42"/>
      <c r="U4046" s="188"/>
      <c r="V4046" s="42"/>
      <c r="W4046" s="188"/>
      <c r="X4046" s="42"/>
      <c r="AD4046" s="10"/>
    </row>
    <row r="4047" spans="18:30">
      <c r="R4047" s="187"/>
      <c r="S4047" s="42"/>
      <c r="T4047" s="42"/>
      <c r="U4047" s="188"/>
      <c r="V4047" s="42"/>
      <c r="W4047" s="188"/>
      <c r="X4047" s="42"/>
      <c r="AD4047" s="10"/>
    </row>
    <row r="4048" spans="18:30">
      <c r="R4048" s="187"/>
      <c r="S4048" s="42"/>
      <c r="T4048" s="42"/>
      <c r="U4048" s="188"/>
      <c r="V4048" s="42"/>
      <c r="W4048" s="188"/>
      <c r="X4048" s="42"/>
      <c r="AD4048" s="10"/>
    </row>
    <row r="4049" spans="18:30">
      <c r="R4049" s="187"/>
      <c r="S4049" s="42"/>
      <c r="T4049" s="42"/>
      <c r="U4049" s="188"/>
      <c r="V4049" s="42"/>
      <c r="W4049" s="188"/>
      <c r="X4049" s="42"/>
      <c r="AD4049" s="10"/>
    </row>
    <row r="4050" spans="18:30">
      <c r="R4050" s="187"/>
      <c r="S4050" s="42"/>
      <c r="T4050" s="42"/>
      <c r="U4050" s="188"/>
      <c r="V4050" s="42"/>
      <c r="W4050" s="188"/>
      <c r="X4050" s="42"/>
      <c r="AD4050" s="10"/>
    </row>
    <row r="4051" spans="18:30">
      <c r="R4051" s="187"/>
      <c r="S4051" s="42"/>
      <c r="T4051" s="42"/>
      <c r="U4051" s="188"/>
      <c r="V4051" s="42"/>
      <c r="W4051" s="188"/>
      <c r="X4051" s="42"/>
      <c r="AD4051" s="10"/>
    </row>
    <row r="4052" spans="18:30">
      <c r="R4052" s="187"/>
      <c r="S4052" s="42"/>
      <c r="T4052" s="42"/>
      <c r="U4052" s="188"/>
      <c r="V4052" s="42"/>
      <c r="W4052" s="188"/>
      <c r="X4052" s="42"/>
      <c r="AD4052" s="10"/>
    </row>
    <row r="4053" spans="18:30">
      <c r="R4053" s="187"/>
      <c r="S4053" s="42"/>
      <c r="T4053" s="42"/>
      <c r="U4053" s="188"/>
      <c r="V4053" s="42"/>
      <c r="W4053" s="188"/>
      <c r="X4053" s="42"/>
      <c r="AD4053" s="10"/>
    </row>
    <row r="4054" spans="18:30">
      <c r="R4054" s="187"/>
      <c r="S4054" s="42"/>
      <c r="T4054" s="42"/>
      <c r="U4054" s="188"/>
      <c r="V4054" s="42"/>
      <c r="W4054" s="188"/>
      <c r="X4054" s="42"/>
      <c r="AD4054" s="10"/>
    </row>
    <row r="4055" spans="18:30">
      <c r="R4055" s="187"/>
      <c r="S4055" s="42"/>
      <c r="T4055" s="42"/>
      <c r="U4055" s="188"/>
      <c r="V4055" s="42"/>
      <c r="W4055" s="188"/>
      <c r="X4055" s="42"/>
      <c r="AD4055" s="10"/>
    </row>
    <row r="4056" spans="18:30">
      <c r="R4056" s="187"/>
      <c r="S4056" s="42"/>
      <c r="T4056" s="42"/>
      <c r="U4056" s="188"/>
      <c r="V4056" s="42"/>
      <c r="W4056" s="188"/>
      <c r="X4056" s="42"/>
      <c r="AD4056" s="10"/>
    </row>
    <row r="4057" spans="18:30">
      <c r="R4057" s="187"/>
      <c r="S4057" s="42"/>
      <c r="T4057" s="42"/>
      <c r="U4057" s="188"/>
      <c r="V4057" s="42"/>
      <c r="W4057" s="188"/>
      <c r="X4057" s="42"/>
      <c r="AD4057" s="10"/>
    </row>
    <row r="4058" spans="18:30">
      <c r="R4058" s="187"/>
      <c r="S4058" s="42"/>
      <c r="T4058" s="42"/>
      <c r="U4058" s="188"/>
      <c r="V4058" s="42"/>
      <c r="W4058" s="188"/>
      <c r="X4058" s="42"/>
      <c r="AD4058" s="10"/>
    </row>
    <row r="4059" spans="18:30">
      <c r="R4059" s="187"/>
      <c r="S4059" s="42"/>
      <c r="T4059" s="42"/>
      <c r="U4059" s="188"/>
      <c r="V4059" s="42"/>
      <c r="W4059" s="188"/>
      <c r="X4059" s="42"/>
      <c r="AD4059" s="10"/>
    </row>
    <row r="4060" spans="18:30">
      <c r="R4060" s="187"/>
      <c r="S4060" s="42"/>
      <c r="T4060" s="42"/>
      <c r="U4060" s="188"/>
      <c r="V4060" s="42"/>
      <c r="W4060" s="188"/>
      <c r="X4060" s="42"/>
      <c r="AD4060" s="10"/>
    </row>
    <row r="4061" spans="18:30">
      <c r="R4061" s="187"/>
      <c r="S4061" s="42"/>
      <c r="T4061" s="42"/>
      <c r="U4061" s="188"/>
      <c r="V4061" s="42"/>
      <c r="W4061" s="188"/>
      <c r="X4061" s="42"/>
      <c r="AD4061" s="10"/>
    </row>
    <row r="4062" spans="18:30">
      <c r="R4062" s="187"/>
      <c r="S4062" s="42"/>
      <c r="T4062" s="42"/>
      <c r="U4062" s="188"/>
      <c r="V4062" s="42"/>
      <c r="W4062" s="188"/>
      <c r="X4062" s="42"/>
      <c r="AD4062" s="10"/>
    </row>
    <row r="4063" spans="18:30">
      <c r="R4063" s="187"/>
      <c r="S4063" s="42"/>
      <c r="T4063" s="42"/>
      <c r="U4063" s="188"/>
      <c r="V4063" s="42"/>
      <c r="W4063" s="188"/>
      <c r="X4063" s="42"/>
      <c r="AD4063" s="10"/>
    </row>
    <row r="4064" spans="18:30">
      <c r="R4064" s="187"/>
      <c r="S4064" s="42"/>
      <c r="T4064" s="42"/>
      <c r="U4064" s="188"/>
      <c r="V4064" s="42"/>
      <c r="W4064" s="188"/>
      <c r="X4064" s="42"/>
      <c r="AD4064" s="10"/>
    </row>
    <row r="4065" spans="18:30">
      <c r="R4065" s="187"/>
      <c r="S4065" s="42"/>
      <c r="T4065" s="42"/>
      <c r="U4065" s="188"/>
      <c r="V4065" s="42"/>
      <c r="W4065" s="188"/>
      <c r="X4065" s="42"/>
      <c r="AD4065" s="10"/>
    </row>
    <row r="4066" spans="18:30">
      <c r="R4066" s="187"/>
      <c r="S4066" s="42"/>
      <c r="T4066" s="42"/>
      <c r="U4066" s="188"/>
      <c r="V4066" s="42"/>
      <c r="W4066" s="188"/>
      <c r="X4066" s="42"/>
      <c r="AD4066" s="10"/>
    </row>
    <row r="4067" spans="18:30">
      <c r="R4067" s="187"/>
      <c r="S4067" s="42"/>
      <c r="T4067" s="42"/>
      <c r="U4067" s="188"/>
      <c r="V4067" s="42"/>
      <c r="W4067" s="188"/>
      <c r="X4067" s="42"/>
      <c r="AD4067" s="10"/>
    </row>
    <row r="4068" spans="18:30">
      <c r="R4068" s="187"/>
      <c r="S4068" s="42"/>
      <c r="T4068" s="42"/>
      <c r="U4068" s="188"/>
      <c r="V4068" s="42"/>
      <c r="W4068" s="188"/>
      <c r="X4068" s="42"/>
      <c r="AD4068" s="10"/>
    </row>
    <row r="4069" spans="18:30">
      <c r="R4069" s="187"/>
      <c r="S4069" s="42"/>
      <c r="T4069" s="42"/>
      <c r="U4069" s="188"/>
      <c r="V4069" s="42"/>
      <c r="W4069" s="188"/>
      <c r="X4069" s="42"/>
      <c r="AD4069" s="10"/>
    </row>
    <row r="4070" spans="18:30">
      <c r="R4070" s="187"/>
      <c r="S4070" s="42"/>
      <c r="T4070" s="42"/>
      <c r="U4070" s="188"/>
      <c r="V4070" s="42"/>
      <c r="W4070" s="188"/>
      <c r="X4070" s="42"/>
      <c r="AD4070" s="10"/>
    </row>
    <row r="4071" spans="18:30">
      <c r="R4071" s="187"/>
      <c r="S4071" s="42"/>
      <c r="T4071" s="42"/>
      <c r="U4071" s="188"/>
      <c r="V4071" s="42"/>
      <c r="W4071" s="188"/>
      <c r="X4071" s="42"/>
      <c r="AD4071" s="10"/>
    </row>
    <row r="4072" spans="18:30">
      <c r="R4072" s="187"/>
      <c r="S4072" s="42"/>
      <c r="T4072" s="42"/>
      <c r="U4072" s="188"/>
      <c r="V4072" s="42"/>
      <c r="W4072" s="188"/>
      <c r="X4072" s="42"/>
      <c r="AD4072" s="10"/>
    </row>
    <row r="4073" spans="18:30">
      <c r="R4073" s="187"/>
      <c r="S4073" s="42"/>
      <c r="T4073" s="42"/>
      <c r="U4073" s="188"/>
      <c r="V4073" s="42"/>
      <c r="W4073" s="188"/>
      <c r="X4073" s="42"/>
      <c r="AD4073" s="10"/>
    </row>
    <row r="4074" spans="18:30">
      <c r="R4074" s="187"/>
      <c r="S4074" s="42"/>
      <c r="T4074" s="42"/>
      <c r="U4074" s="188"/>
      <c r="V4074" s="42"/>
      <c r="W4074" s="188"/>
      <c r="X4074" s="42"/>
      <c r="AD4074" s="10"/>
    </row>
    <row r="4075" spans="18:30">
      <c r="R4075" s="187"/>
      <c r="S4075" s="42"/>
      <c r="T4075" s="42"/>
      <c r="U4075" s="188"/>
      <c r="V4075" s="42"/>
      <c r="W4075" s="188"/>
      <c r="X4075" s="42"/>
      <c r="AD4075" s="10"/>
    </row>
    <row r="4076" spans="18:30">
      <c r="R4076" s="187"/>
      <c r="S4076" s="42"/>
      <c r="T4076" s="42"/>
      <c r="U4076" s="188"/>
      <c r="V4076" s="42"/>
      <c r="W4076" s="188"/>
      <c r="X4076" s="42"/>
      <c r="AD4076" s="10"/>
    </row>
    <row r="4077" spans="18:30">
      <c r="R4077" s="187"/>
      <c r="S4077" s="42"/>
      <c r="T4077" s="42"/>
      <c r="U4077" s="188"/>
      <c r="V4077" s="42"/>
      <c r="W4077" s="188"/>
      <c r="X4077" s="42"/>
      <c r="AD4077" s="10"/>
    </row>
    <row r="4078" spans="18:30">
      <c r="R4078" s="187"/>
      <c r="S4078" s="42"/>
      <c r="T4078" s="42"/>
      <c r="U4078" s="188"/>
      <c r="V4078" s="42"/>
      <c r="W4078" s="188"/>
      <c r="X4078" s="42"/>
      <c r="AD4078" s="10"/>
    </row>
    <row r="4079" spans="18:30">
      <c r="R4079" s="187"/>
      <c r="S4079" s="42"/>
      <c r="T4079" s="42"/>
      <c r="U4079" s="188"/>
      <c r="V4079" s="42"/>
      <c r="W4079" s="188"/>
      <c r="X4079" s="42"/>
      <c r="AD4079" s="10"/>
    </row>
    <row r="4080" spans="18:30">
      <c r="R4080" s="187"/>
      <c r="S4080" s="42"/>
      <c r="T4080" s="42"/>
      <c r="U4080" s="188"/>
      <c r="V4080" s="42"/>
      <c r="W4080" s="188"/>
      <c r="X4080" s="42"/>
      <c r="AD4080" s="10"/>
    </row>
    <row r="4081" spans="18:30">
      <c r="R4081" s="187"/>
      <c r="S4081" s="42"/>
      <c r="T4081" s="42"/>
      <c r="U4081" s="188"/>
      <c r="V4081" s="42"/>
      <c r="W4081" s="188"/>
      <c r="X4081" s="42"/>
      <c r="AD4081" s="10"/>
    </row>
    <row r="4082" spans="18:30">
      <c r="R4082" s="187"/>
      <c r="S4082" s="42"/>
      <c r="T4082" s="42"/>
      <c r="U4082" s="188"/>
      <c r="V4082" s="42"/>
      <c r="W4082" s="188"/>
      <c r="X4082" s="42"/>
      <c r="AD4082" s="10"/>
    </row>
    <row r="4083" spans="18:30">
      <c r="R4083" s="187"/>
      <c r="S4083" s="42"/>
      <c r="T4083" s="42"/>
      <c r="U4083" s="188"/>
      <c r="V4083" s="42"/>
      <c r="W4083" s="188"/>
      <c r="X4083" s="42"/>
      <c r="AD4083" s="10"/>
    </row>
    <row r="4084" spans="18:30">
      <c r="R4084" s="187"/>
      <c r="S4084" s="42"/>
      <c r="T4084" s="42"/>
      <c r="U4084" s="188"/>
      <c r="V4084" s="42"/>
      <c r="W4084" s="188"/>
      <c r="X4084" s="42"/>
      <c r="AD4084" s="10"/>
    </row>
    <row r="4085" spans="18:30">
      <c r="R4085" s="187"/>
      <c r="S4085" s="42"/>
      <c r="T4085" s="42"/>
      <c r="U4085" s="188"/>
      <c r="V4085" s="42"/>
      <c r="W4085" s="188"/>
      <c r="X4085" s="42"/>
      <c r="AD4085" s="10"/>
    </row>
    <row r="4086" spans="18:30">
      <c r="R4086" s="187"/>
      <c r="S4086" s="42"/>
      <c r="T4086" s="42"/>
      <c r="U4086" s="188"/>
      <c r="V4086" s="42"/>
      <c r="W4086" s="188"/>
      <c r="X4086" s="42"/>
      <c r="AD4086" s="10"/>
    </row>
    <row r="4087" spans="18:30">
      <c r="R4087" s="187"/>
      <c r="S4087" s="42"/>
      <c r="T4087" s="42"/>
      <c r="U4087" s="188"/>
      <c r="V4087" s="42"/>
      <c r="W4087" s="188"/>
      <c r="X4087" s="42"/>
      <c r="AD4087" s="10"/>
    </row>
    <row r="4088" spans="18:30">
      <c r="R4088" s="187"/>
      <c r="S4088" s="42"/>
      <c r="T4088" s="42"/>
      <c r="U4088" s="188"/>
      <c r="V4088" s="42"/>
      <c r="W4088" s="188"/>
      <c r="X4088" s="42"/>
      <c r="AD4088" s="10"/>
    </row>
    <row r="4089" spans="18:30">
      <c r="R4089" s="187"/>
      <c r="S4089" s="42"/>
      <c r="T4089" s="42"/>
      <c r="U4089" s="188"/>
      <c r="V4089" s="42"/>
      <c r="W4089" s="188"/>
      <c r="X4089" s="42"/>
      <c r="AD4089" s="10"/>
    </row>
    <row r="4090" spans="18:30">
      <c r="R4090" s="187"/>
      <c r="S4090" s="42"/>
      <c r="T4090" s="42"/>
      <c r="U4090" s="188"/>
      <c r="V4090" s="42"/>
      <c r="W4090" s="188"/>
      <c r="X4090" s="42"/>
      <c r="AD4090" s="10"/>
    </row>
    <row r="4091" spans="18:30">
      <c r="R4091" s="187"/>
      <c r="S4091" s="42"/>
      <c r="T4091" s="42"/>
      <c r="U4091" s="188"/>
      <c r="V4091" s="42"/>
      <c r="W4091" s="188"/>
      <c r="X4091" s="42"/>
      <c r="AD4091" s="10"/>
    </row>
    <row r="4092" spans="18:30">
      <c r="R4092" s="187"/>
      <c r="S4092" s="42"/>
      <c r="T4092" s="42"/>
      <c r="U4092" s="188"/>
      <c r="V4092" s="42"/>
      <c r="W4092" s="188"/>
      <c r="X4092" s="42"/>
      <c r="AD4092" s="10"/>
    </row>
    <row r="4093" spans="18:30">
      <c r="R4093" s="187"/>
      <c r="S4093" s="42"/>
      <c r="T4093" s="42"/>
      <c r="U4093" s="188"/>
      <c r="V4093" s="42"/>
      <c r="W4093" s="188"/>
      <c r="X4093" s="42"/>
      <c r="AD4093" s="10"/>
    </row>
    <row r="4094" spans="18:30">
      <c r="R4094" s="187"/>
      <c r="S4094" s="42"/>
      <c r="T4094" s="42"/>
      <c r="U4094" s="188"/>
      <c r="V4094" s="42"/>
      <c r="W4094" s="188"/>
      <c r="X4094" s="42"/>
      <c r="AD4094" s="10"/>
    </row>
    <row r="4095" spans="18:30">
      <c r="R4095" s="187"/>
      <c r="S4095" s="42"/>
      <c r="T4095" s="42"/>
      <c r="U4095" s="188"/>
      <c r="V4095" s="42"/>
      <c r="W4095" s="188"/>
      <c r="X4095" s="42"/>
      <c r="AD4095" s="10"/>
    </row>
    <row r="4096" spans="18:30">
      <c r="R4096" s="187"/>
      <c r="S4096" s="42"/>
      <c r="T4096" s="42"/>
      <c r="U4096" s="188"/>
      <c r="V4096" s="42"/>
      <c r="W4096" s="188"/>
      <c r="X4096" s="42"/>
      <c r="AD4096" s="10"/>
    </row>
    <row r="4097" spans="18:30">
      <c r="R4097" s="187"/>
      <c r="S4097" s="42"/>
      <c r="T4097" s="42"/>
      <c r="U4097" s="188"/>
      <c r="V4097" s="42"/>
      <c r="W4097" s="188"/>
      <c r="X4097" s="42"/>
      <c r="AD4097" s="10"/>
    </row>
    <row r="4098" spans="18:30">
      <c r="R4098" s="187"/>
      <c r="S4098" s="42"/>
      <c r="T4098" s="42"/>
      <c r="U4098" s="188"/>
      <c r="V4098" s="42"/>
      <c r="W4098" s="188"/>
      <c r="X4098" s="42"/>
      <c r="AD4098" s="10"/>
    </row>
    <row r="4099" spans="18:30">
      <c r="R4099" s="187"/>
      <c r="S4099" s="42"/>
      <c r="T4099" s="42"/>
      <c r="U4099" s="188"/>
      <c r="V4099" s="42"/>
      <c r="W4099" s="188"/>
      <c r="X4099" s="42"/>
      <c r="AD4099" s="10"/>
    </row>
    <row r="4100" spans="18:30">
      <c r="R4100" s="187"/>
      <c r="S4100" s="42"/>
      <c r="T4100" s="42"/>
      <c r="U4100" s="188"/>
      <c r="V4100" s="42"/>
      <c r="W4100" s="188"/>
      <c r="X4100" s="42"/>
      <c r="AD4100" s="10"/>
    </row>
    <row r="4101" spans="18:30">
      <c r="R4101" s="187"/>
      <c r="S4101" s="42"/>
      <c r="T4101" s="42"/>
      <c r="U4101" s="188"/>
      <c r="V4101" s="42"/>
      <c r="W4101" s="188"/>
      <c r="X4101" s="42"/>
      <c r="AD4101" s="10"/>
    </row>
    <row r="4102" spans="18:30">
      <c r="R4102" s="187"/>
      <c r="S4102" s="42"/>
      <c r="T4102" s="42"/>
      <c r="U4102" s="188"/>
      <c r="V4102" s="42"/>
      <c r="W4102" s="188"/>
      <c r="X4102" s="42"/>
      <c r="AD4102" s="10"/>
    </row>
    <row r="4103" spans="18:30">
      <c r="R4103" s="187"/>
      <c r="S4103" s="42"/>
      <c r="T4103" s="42"/>
      <c r="U4103" s="188"/>
      <c r="V4103" s="42"/>
      <c r="W4103" s="188"/>
      <c r="X4103" s="42"/>
      <c r="AD4103" s="10"/>
    </row>
    <row r="4104" spans="18:30">
      <c r="R4104" s="187"/>
      <c r="S4104" s="42"/>
      <c r="T4104" s="42"/>
      <c r="U4104" s="188"/>
      <c r="V4104" s="42"/>
      <c r="W4104" s="188"/>
      <c r="X4104" s="42"/>
      <c r="AD4104" s="10"/>
    </row>
    <row r="4105" spans="18:30">
      <c r="R4105" s="187"/>
      <c r="S4105" s="42"/>
      <c r="T4105" s="42"/>
      <c r="U4105" s="188"/>
      <c r="V4105" s="42"/>
      <c r="W4105" s="188"/>
      <c r="X4105" s="42"/>
      <c r="AD4105" s="10"/>
    </row>
    <row r="4106" spans="18:30">
      <c r="R4106" s="187"/>
      <c r="S4106" s="42"/>
      <c r="T4106" s="42"/>
      <c r="U4106" s="188"/>
      <c r="V4106" s="42"/>
      <c r="W4106" s="188"/>
      <c r="X4106" s="42"/>
      <c r="AD4106" s="10"/>
    </row>
    <row r="4107" spans="18:30">
      <c r="R4107" s="187"/>
      <c r="S4107" s="42"/>
      <c r="T4107" s="42"/>
      <c r="U4107" s="188"/>
      <c r="V4107" s="42"/>
      <c r="W4107" s="188"/>
      <c r="X4107" s="42"/>
      <c r="AD4107" s="10"/>
    </row>
    <row r="4108" spans="18:30">
      <c r="R4108" s="187"/>
      <c r="S4108" s="42"/>
      <c r="T4108" s="42"/>
      <c r="U4108" s="188"/>
      <c r="V4108" s="42"/>
      <c r="W4108" s="188"/>
      <c r="X4108" s="42"/>
      <c r="AD4108" s="10"/>
    </row>
    <row r="4109" spans="18:30">
      <c r="R4109" s="187"/>
      <c r="S4109" s="42"/>
      <c r="T4109" s="42"/>
      <c r="U4109" s="188"/>
      <c r="V4109" s="42"/>
      <c r="W4109" s="188"/>
      <c r="X4109" s="42"/>
      <c r="AD4109" s="10"/>
    </row>
    <row r="4110" spans="18:30">
      <c r="R4110" s="187"/>
      <c r="S4110" s="42"/>
      <c r="T4110" s="42"/>
      <c r="U4110" s="188"/>
      <c r="V4110" s="42"/>
      <c r="W4110" s="188"/>
      <c r="X4110" s="42"/>
      <c r="AD4110" s="10"/>
    </row>
    <row r="4111" spans="18:30">
      <c r="R4111" s="187"/>
      <c r="S4111" s="42"/>
      <c r="T4111" s="42"/>
      <c r="U4111" s="188"/>
      <c r="V4111" s="42"/>
      <c r="W4111" s="188"/>
      <c r="X4111" s="42"/>
      <c r="AD4111" s="10"/>
    </row>
    <row r="4112" spans="18:30">
      <c r="R4112" s="187"/>
      <c r="S4112" s="42"/>
      <c r="T4112" s="42"/>
      <c r="U4112" s="188"/>
      <c r="V4112" s="42"/>
      <c r="W4112" s="188"/>
      <c r="X4112" s="42"/>
      <c r="AD4112" s="10"/>
    </row>
    <row r="4113" spans="18:30">
      <c r="R4113" s="187"/>
      <c r="S4113" s="42"/>
      <c r="T4113" s="42"/>
      <c r="U4113" s="188"/>
      <c r="V4113" s="42"/>
      <c r="W4113" s="188"/>
      <c r="X4113" s="42"/>
      <c r="AD4113" s="10"/>
    </row>
    <row r="4114" spans="18:30">
      <c r="R4114" s="187"/>
      <c r="S4114" s="42"/>
      <c r="T4114" s="42"/>
      <c r="U4114" s="188"/>
      <c r="V4114" s="42"/>
      <c r="W4114" s="188"/>
      <c r="X4114" s="42"/>
      <c r="AD4114" s="10"/>
    </row>
    <row r="4115" spans="18:30">
      <c r="R4115" s="187"/>
      <c r="S4115" s="42"/>
      <c r="T4115" s="42"/>
      <c r="U4115" s="188"/>
      <c r="V4115" s="42"/>
      <c r="W4115" s="188"/>
      <c r="X4115" s="42"/>
      <c r="AD4115" s="10"/>
    </row>
    <row r="4116" spans="18:30">
      <c r="R4116" s="187"/>
      <c r="S4116" s="42"/>
      <c r="T4116" s="42"/>
      <c r="U4116" s="188"/>
      <c r="V4116" s="42"/>
      <c r="W4116" s="188"/>
      <c r="X4116" s="42"/>
      <c r="AD4116" s="10"/>
    </row>
    <row r="4117" spans="18:30">
      <c r="R4117" s="187"/>
      <c r="S4117" s="42"/>
      <c r="T4117" s="42"/>
      <c r="U4117" s="188"/>
      <c r="V4117" s="42"/>
      <c r="W4117" s="188"/>
      <c r="X4117" s="42"/>
      <c r="AD4117" s="10"/>
    </row>
    <row r="4118" spans="18:30">
      <c r="R4118" s="187"/>
      <c r="S4118" s="42"/>
      <c r="T4118" s="42"/>
      <c r="U4118" s="188"/>
      <c r="V4118" s="42"/>
      <c r="W4118" s="188"/>
      <c r="X4118" s="42"/>
      <c r="AD4118" s="10"/>
    </row>
    <row r="4119" spans="18:30">
      <c r="R4119" s="187"/>
      <c r="S4119" s="42"/>
      <c r="T4119" s="42"/>
      <c r="U4119" s="188"/>
      <c r="V4119" s="42"/>
      <c r="W4119" s="188"/>
      <c r="X4119" s="42"/>
      <c r="AD4119" s="10"/>
    </row>
    <row r="4120" spans="18:30">
      <c r="R4120" s="187"/>
      <c r="S4120" s="42"/>
      <c r="T4120" s="42"/>
      <c r="U4120" s="188"/>
      <c r="V4120" s="42"/>
      <c r="W4120" s="188"/>
      <c r="X4120" s="42"/>
      <c r="AD4120" s="10"/>
    </row>
    <row r="4121" spans="18:30">
      <c r="R4121" s="187"/>
      <c r="S4121" s="42"/>
      <c r="T4121" s="42"/>
      <c r="U4121" s="188"/>
      <c r="V4121" s="42"/>
      <c r="W4121" s="188"/>
      <c r="X4121" s="42"/>
      <c r="AD4121" s="10"/>
    </row>
    <row r="4122" spans="18:30">
      <c r="R4122" s="187"/>
      <c r="S4122" s="42"/>
      <c r="T4122" s="42"/>
      <c r="U4122" s="188"/>
      <c r="V4122" s="42"/>
      <c r="W4122" s="188"/>
      <c r="X4122" s="42"/>
      <c r="AD4122" s="10"/>
    </row>
    <row r="4123" spans="18:30">
      <c r="R4123" s="187"/>
      <c r="S4123" s="42"/>
      <c r="T4123" s="42"/>
      <c r="U4123" s="188"/>
      <c r="V4123" s="42"/>
      <c r="W4123" s="188"/>
      <c r="X4123" s="42"/>
      <c r="AD4123" s="10"/>
    </row>
    <row r="4124" spans="18:30">
      <c r="R4124" s="187"/>
      <c r="S4124" s="42"/>
      <c r="T4124" s="42"/>
      <c r="U4124" s="188"/>
      <c r="V4124" s="42"/>
      <c r="W4124" s="188"/>
      <c r="X4124" s="42"/>
      <c r="AD4124" s="10"/>
    </row>
    <row r="4125" spans="18:30">
      <c r="R4125" s="187"/>
      <c r="S4125" s="42"/>
      <c r="T4125" s="42"/>
      <c r="U4125" s="188"/>
      <c r="V4125" s="42"/>
      <c r="W4125" s="188"/>
      <c r="X4125" s="42"/>
      <c r="AD4125" s="10"/>
    </row>
    <row r="4126" spans="18:30">
      <c r="R4126" s="187"/>
      <c r="S4126" s="42"/>
      <c r="T4126" s="42"/>
      <c r="U4126" s="188"/>
      <c r="V4126" s="42"/>
      <c r="W4126" s="188"/>
      <c r="X4126" s="42"/>
      <c r="AD4126" s="10"/>
    </row>
    <row r="4127" spans="18:30">
      <c r="R4127" s="187"/>
      <c r="S4127" s="42"/>
      <c r="T4127" s="42"/>
      <c r="U4127" s="188"/>
      <c r="V4127" s="42"/>
      <c r="W4127" s="188"/>
      <c r="X4127" s="42"/>
      <c r="AD4127" s="10"/>
    </row>
    <row r="4128" spans="18:30">
      <c r="R4128" s="187"/>
      <c r="S4128" s="42"/>
      <c r="T4128" s="42"/>
      <c r="U4128" s="188"/>
      <c r="V4128" s="42"/>
      <c r="W4128" s="188"/>
      <c r="X4128" s="42"/>
      <c r="AD4128" s="10"/>
    </row>
    <row r="4129" spans="18:30">
      <c r="R4129" s="187"/>
      <c r="S4129" s="42"/>
      <c r="T4129" s="42"/>
      <c r="U4129" s="188"/>
      <c r="V4129" s="42"/>
      <c r="W4129" s="188"/>
      <c r="X4129" s="42"/>
      <c r="AD4129" s="10"/>
    </row>
    <row r="4130" spans="18:30">
      <c r="R4130" s="187"/>
      <c r="S4130" s="42"/>
      <c r="T4130" s="42"/>
      <c r="U4130" s="188"/>
      <c r="V4130" s="42"/>
      <c r="W4130" s="188"/>
      <c r="X4130" s="42"/>
      <c r="AD4130" s="10"/>
    </row>
    <row r="4131" spans="18:30">
      <c r="R4131" s="187"/>
      <c r="S4131" s="42"/>
      <c r="T4131" s="42"/>
      <c r="U4131" s="188"/>
      <c r="V4131" s="42"/>
      <c r="W4131" s="188"/>
      <c r="X4131" s="42"/>
      <c r="AD4131" s="10"/>
    </row>
    <row r="4132" spans="18:30">
      <c r="R4132" s="187"/>
      <c r="S4132" s="42"/>
      <c r="T4132" s="42"/>
      <c r="U4132" s="188"/>
      <c r="V4132" s="42"/>
      <c r="W4132" s="188"/>
      <c r="X4132" s="42"/>
      <c r="AD4132" s="10"/>
    </row>
    <row r="4133" spans="18:30">
      <c r="R4133" s="187"/>
      <c r="S4133" s="42"/>
      <c r="T4133" s="42"/>
      <c r="U4133" s="188"/>
      <c r="V4133" s="42"/>
      <c r="W4133" s="188"/>
      <c r="X4133" s="42"/>
      <c r="AD4133" s="10"/>
    </row>
    <row r="4134" spans="18:30">
      <c r="R4134" s="187"/>
      <c r="S4134" s="42"/>
      <c r="T4134" s="42"/>
      <c r="U4134" s="188"/>
      <c r="V4134" s="42"/>
      <c r="W4134" s="188"/>
      <c r="X4134" s="42"/>
      <c r="AD4134" s="10"/>
    </row>
    <row r="4135" spans="18:30">
      <c r="R4135" s="187"/>
      <c r="S4135" s="42"/>
      <c r="T4135" s="42"/>
      <c r="U4135" s="188"/>
      <c r="V4135" s="42"/>
      <c r="W4135" s="188"/>
      <c r="X4135" s="42"/>
      <c r="AD4135" s="10"/>
    </row>
    <row r="4136" spans="18:30">
      <c r="R4136" s="187"/>
      <c r="S4136" s="42"/>
      <c r="T4136" s="42"/>
      <c r="U4136" s="188"/>
      <c r="V4136" s="42"/>
      <c r="W4136" s="188"/>
      <c r="X4136" s="42"/>
      <c r="AD4136" s="10"/>
    </row>
    <row r="4137" spans="18:30">
      <c r="R4137" s="187"/>
      <c r="S4137" s="42"/>
      <c r="T4137" s="42"/>
      <c r="U4137" s="188"/>
      <c r="V4137" s="42"/>
      <c r="W4137" s="188"/>
      <c r="X4137" s="42"/>
      <c r="AD4137" s="10"/>
    </row>
    <row r="4138" spans="18:30">
      <c r="R4138" s="187"/>
      <c r="S4138" s="42"/>
      <c r="T4138" s="42"/>
      <c r="U4138" s="188"/>
      <c r="V4138" s="42"/>
      <c r="W4138" s="188"/>
      <c r="X4138" s="42"/>
      <c r="AD4138" s="10"/>
    </row>
    <row r="4139" spans="18:30">
      <c r="R4139" s="187"/>
      <c r="S4139" s="42"/>
      <c r="T4139" s="42"/>
      <c r="U4139" s="188"/>
      <c r="V4139" s="42"/>
      <c r="W4139" s="188"/>
      <c r="X4139" s="42"/>
      <c r="AD4139" s="10"/>
    </row>
    <row r="4140" spans="18:30">
      <c r="R4140" s="187"/>
      <c r="S4140" s="42"/>
      <c r="T4140" s="42"/>
      <c r="U4140" s="188"/>
      <c r="V4140" s="42"/>
      <c r="W4140" s="188"/>
      <c r="X4140" s="42"/>
      <c r="AD4140" s="10"/>
    </row>
    <row r="4141" spans="18:30">
      <c r="R4141" s="187"/>
      <c r="S4141" s="42"/>
      <c r="T4141" s="42"/>
      <c r="U4141" s="188"/>
      <c r="V4141" s="42"/>
      <c r="W4141" s="188"/>
      <c r="X4141" s="42"/>
      <c r="AD4141" s="10"/>
    </row>
    <row r="4142" spans="18:30">
      <c r="R4142" s="187"/>
      <c r="S4142" s="42"/>
      <c r="T4142" s="42"/>
      <c r="U4142" s="188"/>
      <c r="V4142" s="42"/>
      <c r="W4142" s="188"/>
      <c r="X4142" s="42"/>
      <c r="AD4142" s="10"/>
    </row>
    <row r="4143" spans="18:30">
      <c r="R4143" s="187"/>
      <c r="S4143" s="42"/>
      <c r="T4143" s="42"/>
      <c r="U4143" s="188"/>
      <c r="V4143" s="42"/>
      <c r="W4143" s="188"/>
      <c r="X4143" s="42"/>
      <c r="AD4143" s="10"/>
    </row>
    <row r="4144" spans="18:30">
      <c r="R4144" s="187"/>
      <c r="S4144" s="42"/>
      <c r="T4144" s="42"/>
      <c r="U4144" s="188"/>
      <c r="V4144" s="42"/>
      <c r="W4144" s="188"/>
      <c r="X4144" s="42"/>
      <c r="AD4144" s="13"/>
    </row>
    <row r="4145" spans="18:30">
      <c r="R4145" s="187"/>
      <c r="S4145" s="42"/>
      <c r="T4145" s="42"/>
      <c r="U4145" s="188"/>
      <c r="V4145" s="42"/>
      <c r="W4145" s="188"/>
      <c r="X4145" s="42"/>
      <c r="AD4145" s="10"/>
    </row>
    <row r="4146" spans="18:30">
      <c r="R4146" s="187"/>
      <c r="S4146" s="42"/>
      <c r="T4146" s="42"/>
      <c r="U4146" s="188"/>
      <c r="V4146" s="42"/>
      <c r="W4146" s="188"/>
      <c r="X4146" s="42"/>
      <c r="AD4146" s="10"/>
    </row>
    <row r="4147" spans="18:30">
      <c r="R4147" s="187"/>
      <c r="S4147" s="42"/>
      <c r="T4147" s="42"/>
      <c r="U4147" s="188"/>
      <c r="V4147" s="42"/>
      <c r="W4147" s="188"/>
      <c r="X4147" s="42"/>
      <c r="AD4147" s="10"/>
    </row>
    <row r="4148" spans="18:30">
      <c r="R4148" s="187"/>
      <c r="S4148" s="42"/>
      <c r="T4148" s="42"/>
      <c r="U4148" s="188"/>
      <c r="V4148" s="42"/>
      <c r="W4148" s="188"/>
      <c r="X4148" s="42"/>
      <c r="AD4148" s="10"/>
    </row>
    <row r="4149" spans="18:30">
      <c r="R4149" s="187"/>
      <c r="S4149" s="42"/>
      <c r="T4149" s="42"/>
      <c r="U4149" s="188"/>
      <c r="V4149" s="42"/>
      <c r="W4149" s="188"/>
      <c r="X4149" s="42"/>
      <c r="AD4149" s="10"/>
    </row>
    <row r="4150" spans="18:30">
      <c r="R4150" s="187"/>
      <c r="S4150" s="42"/>
      <c r="T4150" s="42"/>
      <c r="U4150" s="188"/>
      <c r="V4150" s="42"/>
      <c r="W4150" s="188"/>
      <c r="X4150" s="42"/>
      <c r="AD4150" s="10"/>
    </row>
    <row r="4151" spans="18:30">
      <c r="R4151" s="187"/>
      <c r="S4151" s="42"/>
      <c r="T4151" s="42"/>
      <c r="U4151" s="188"/>
      <c r="V4151" s="42"/>
      <c r="W4151" s="188"/>
      <c r="X4151" s="42"/>
      <c r="AD4151" s="10"/>
    </row>
    <row r="4152" spans="18:30">
      <c r="R4152" s="187"/>
      <c r="S4152" s="42"/>
      <c r="T4152" s="42"/>
      <c r="U4152" s="188"/>
      <c r="V4152" s="42"/>
      <c r="W4152" s="188"/>
      <c r="X4152" s="42"/>
      <c r="AD4152" s="10"/>
    </row>
    <row r="4153" spans="18:30">
      <c r="R4153" s="187"/>
      <c r="S4153" s="42"/>
      <c r="T4153" s="42"/>
      <c r="U4153" s="188"/>
      <c r="V4153" s="42"/>
      <c r="W4153" s="188"/>
      <c r="X4153" s="42"/>
      <c r="AD4153" s="10"/>
    </row>
    <row r="4154" spans="18:30">
      <c r="R4154" s="187"/>
      <c r="S4154" s="42"/>
      <c r="T4154" s="42"/>
      <c r="U4154" s="188"/>
      <c r="V4154" s="42"/>
      <c r="W4154" s="188"/>
      <c r="X4154" s="42"/>
      <c r="AD4154" s="10"/>
    </row>
    <row r="4155" spans="18:30">
      <c r="R4155" s="187"/>
      <c r="S4155" s="42"/>
      <c r="T4155" s="42"/>
      <c r="U4155" s="188"/>
      <c r="V4155" s="42"/>
      <c r="W4155" s="188"/>
      <c r="X4155" s="42"/>
      <c r="AD4155" s="10"/>
    </row>
    <row r="4156" spans="18:30">
      <c r="R4156" s="187"/>
      <c r="S4156" s="42"/>
      <c r="T4156" s="42"/>
      <c r="U4156" s="188"/>
      <c r="V4156" s="42"/>
      <c r="W4156" s="188"/>
      <c r="X4156" s="42"/>
      <c r="AD4156" s="10"/>
    </row>
    <row r="4157" spans="18:30">
      <c r="R4157" s="187"/>
      <c r="S4157" s="42"/>
      <c r="T4157" s="42"/>
      <c r="U4157" s="188"/>
      <c r="V4157" s="42"/>
      <c r="W4157" s="188"/>
      <c r="X4157" s="42"/>
      <c r="AD4157" s="10"/>
    </row>
    <row r="4158" spans="18:30">
      <c r="R4158" s="187"/>
      <c r="S4158" s="42"/>
      <c r="T4158" s="42"/>
      <c r="U4158" s="188"/>
      <c r="V4158" s="42"/>
      <c r="W4158" s="188"/>
      <c r="X4158" s="42"/>
      <c r="AD4158" s="10"/>
    </row>
    <row r="4159" spans="18:30">
      <c r="R4159" s="187"/>
      <c r="S4159" s="42"/>
      <c r="T4159" s="42"/>
      <c r="U4159" s="188"/>
      <c r="V4159" s="42"/>
      <c r="W4159" s="188"/>
      <c r="X4159" s="42"/>
      <c r="AD4159" s="10"/>
    </row>
    <row r="4160" spans="18:30">
      <c r="R4160" s="187"/>
      <c r="S4160" s="42"/>
      <c r="T4160" s="42"/>
      <c r="U4160" s="188"/>
      <c r="V4160" s="42"/>
      <c r="W4160" s="188"/>
      <c r="X4160" s="42"/>
      <c r="AD4160" s="10"/>
    </row>
    <row r="4161" spans="18:30">
      <c r="R4161" s="187"/>
      <c r="S4161" s="42"/>
      <c r="T4161" s="42"/>
      <c r="U4161" s="188"/>
      <c r="V4161" s="42"/>
      <c r="W4161" s="188"/>
      <c r="X4161" s="42"/>
      <c r="AD4161" s="10"/>
    </row>
    <row r="4162" spans="18:30">
      <c r="R4162" s="190"/>
      <c r="S4162" s="191"/>
      <c r="T4162" s="191"/>
      <c r="U4162" s="192"/>
      <c r="V4162" s="191"/>
      <c r="W4162" s="192"/>
      <c r="X4162" s="191"/>
      <c r="AD4162" s="10"/>
    </row>
    <row r="4163" spans="18:30">
      <c r="R4163" s="190"/>
      <c r="S4163" s="191"/>
      <c r="T4163" s="191"/>
      <c r="U4163" s="192"/>
      <c r="V4163" s="191"/>
      <c r="W4163" s="192"/>
      <c r="X4163" s="191"/>
      <c r="AD4163" s="10"/>
    </row>
    <row r="4164" spans="18:30">
      <c r="R4164" s="187"/>
      <c r="S4164" s="42"/>
      <c r="T4164" s="42"/>
      <c r="U4164" s="188"/>
      <c r="V4164" s="42"/>
      <c r="W4164" s="188"/>
      <c r="X4164" s="42"/>
      <c r="AD4164" s="10"/>
    </row>
    <row r="4165" spans="18:30">
      <c r="R4165" s="187"/>
      <c r="S4165" s="42"/>
      <c r="T4165" s="42"/>
      <c r="U4165" s="188"/>
      <c r="V4165" s="42"/>
      <c r="W4165" s="188"/>
      <c r="X4165" s="42"/>
      <c r="AD4165" s="10"/>
    </row>
    <row r="4166" spans="18:30">
      <c r="R4166" s="187"/>
      <c r="S4166" s="42"/>
      <c r="T4166" s="42"/>
      <c r="U4166" s="188"/>
      <c r="V4166" s="42"/>
      <c r="W4166" s="188"/>
      <c r="X4166" s="42"/>
      <c r="AD4166" s="10"/>
    </row>
    <row r="4167" spans="18:30">
      <c r="R4167" s="187"/>
      <c r="S4167" s="42"/>
      <c r="T4167" s="42"/>
      <c r="U4167" s="188"/>
      <c r="V4167" s="42"/>
      <c r="W4167" s="188"/>
      <c r="X4167" s="42"/>
      <c r="AD4167" s="10"/>
    </row>
    <row r="4168" spans="18:30">
      <c r="R4168" s="187"/>
      <c r="S4168" s="42"/>
      <c r="T4168" s="42"/>
      <c r="U4168" s="188"/>
      <c r="V4168" s="42"/>
      <c r="W4168" s="188"/>
      <c r="X4168" s="42"/>
      <c r="AC4168" s="17"/>
      <c r="AD4168" s="10"/>
    </row>
    <row r="4169" spans="18:30">
      <c r="R4169" s="187"/>
      <c r="S4169" s="42"/>
      <c r="T4169" s="42"/>
      <c r="U4169" s="188"/>
      <c r="V4169" s="42"/>
      <c r="W4169" s="188"/>
      <c r="X4169" s="42"/>
      <c r="AD4169" s="10"/>
    </row>
    <row r="4170" spans="18:30">
      <c r="R4170" s="187"/>
      <c r="S4170" s="42"/>
      <c r="T4170" s="42"/>
      <c r="U4170" s="188"/>
      <c r="V4170" s="42"/>
      <c r="W4170" s="188"/>
      <c r="X4170" s="42"/>
      <c r="AD4170" s="10"/>
    </row>
    <row r="4171" spans="18:30">
      <c r="R4171" s="187"/>
      <c r="S4171" s="42"/>
      <c r="T4171" s="42"/>
      <c r="U4171" s="188"/>
      <c r="V4171" s="42"/>
      <c r="W4171" s="188"/>
      <c r="X4171" s="42"/>
      <c r="AD4171" s="10"/>
    </row>
    <row r="4172" spans="18:30">
      <c r="R4172" s="187"/>
      <c r="S4172" s="42"/>
      <c r="T4172" s="42"/>
      <c r="U4172" s="188"/>
      <c r="V4172" s="42"/>
      <c r="W4172" s="188"/>
      <c r="X4172" s="42"/>
      <c r="AD4172" s="10"/>
    </row>
    <row r="4173" spans="18:30">
      <c r="R4173" s="187"/>
      <c r="S4173" s="42"/>
      <c r="T4173" s="42"/>
      <c r="U4173" s="188"/>
      <c r="V4173" s="42"/>
      <c r="W4173" s="188"/>
      <c r="X4173" s="42"/>
      <c r="AD4173" s="10"/>
    </row>
    <row r="4174" spans="18:30">
      <c r="R4174" s="187"/>
      <c r="S4174" s="42"/>
      <c r="T4174" s="42"/>
      <c r="U4174" s="188"/>
      <c r="V4174" s="42"/>
      <c r="W4174" s="188"/>
      <c r="X4174" s="42"/>
      <c r="AD4174" s="10"/>
    </row>
    <row r="4175" spans="18:30">
      <c r="R4175" s="187"/>
      <c r="S4175" s="42"/>
      <c r="T4175" s="42"/>
      <c r="U4175" s="188"/>
      <c r="V4175" s="42"/>
      <c r="W4175" s="188"/>
      <c r="X4175" s="42"/>
      <c r="AD4175" s="10"/>
    </row>
    <row r="4176" spans="18:30">
      <c r="R4176" s="187"/>
      <c r="S4176" s="42"/>
      <c r="T4176" s="42"/>
      <c r="U4176" s="188"/>
      <c r="V4176" s="42"/>
      <c r="W4176" s="188"/>
      <c r="X4176" s="42"/>
      <c r="AD4176" s="10"/>
    </row>
    <row r="4177" spans="18:30">
      <c r="R4177" s="187"/>
      <c r="S4177" s="42"/>
      <c r="T4177" s="42"/>
      <c r="U4177" s="188"/>
      <c r="V4177" s="42"/>
      <c r="W4177" s="188"/>
      <c r="X4177" s="42"/>
      <c r="AD4177" s="10"/>
    </row>
    <row r="4178" spans="18:30">
      <c r="R4178" s="187"/>
      <c r="S4178" s="42"/>
      <c r="T4178" s="42"/>
      <c r="U4178" s="188"/>
      <c r="V4178" s="42"/>
      <c r="W4178" s="188"/>
      <c r="X4178" s="42"/>
      <c r="AD4178" s="10"/>
    </row>
    <row r="4179" spans="18:30">
      <c r="R4179" s="187"/>
      <c r="S4179" s="42"/>
      <c r="T4179" s="42"/>
      <c r="U4179" s="188"/>
      <c r="V4179" s="42"/>
      <c r="W4179" s="188"/>
      <c r="X4179" s="42"/>
      <c r="AD4179" s="10"/>
    </row>
    <row r="4180" spans="18:30">
      <c r="R4180" s="187"/>
      <c r="S4180" s="42"/>
      <c r="T4180" s="42"/>
      <c r="U4180" s="188"/>
      <c r="V4180" s="42"/>
      <c r="W4180" s="188"/>
      <c r="X4180" s="42"/>
      <c r="AD4180" s="10"/>
    </row>
    <row r="4181" spans="18:30">
      <c r="R4181" s="187"/>
      <c r="S4181" s="42"/>
      <c r="T4181" s="42"/>
      <c r="U4181" s="188"/>
      <c r="V4181" s="42"/>
      <c r="W4181" s="188"/>
      <c r="X4181" s="42"/>
      <c r="AD4181" s="10"/>
    </row>
    <row r="4182" spans="18:30">
      <c r="R4182" s="187"/>
      <c r="S4182" s="42"/>
      <c r="T4182" s="42"/>
      <c r="U4182" s="188"/>
      <c r="V4182" s="42"/>
      <c r="W4182" s="188"/>
      <c r="X4182" s="42"/>
      <c r="AD4182" s="10"/>
    </row>
    <row r="4183" spans="18:30">
      <c r="R4183" s="187"/>
      <c r="S4183" s="42"/>
      <c r="T4183" s="42"/>
      <c r="U4183" s="188"/>
      <c r="V4183" s="42"/>
      <c r="W4183" s="188"/>
      <c r="X4183" s="42"/>
      <c r="AD4183" s="10"/>
    </row>
    <row r="4184" spans="18:30">
      <c r="R4184" s="187"/>
      <c r="S4184" s="42"/>
      <c r="T4184" s="42"/>
      <c r="U4184" s="188"/>
      <c r="V4184" s="42"/>
      <c r="W4184" s="188"/>
      <c r="X4184" s="42"/>
      <c r="AD4184" s="10"/>
    </row>
    <row r="4185" spans="18:30">
      <c r="R4185" s="187"/>
      <c r="S4185" s="42"/>
      <c r="T4185" s="42"/>
      <c r="U4185" s="188"/>
      <c r="V4185" s="42"/>
      <c r="W4185" s="188"/>
      <c r="X4185" s="42"/>
      <c r="AD4185" s="10"/>
    </row>
    <row r="4186" spans="18:30">
      <c r="R4186" s="187"/>
      <c r="S4186" s="42"/>
      <c r="T4186" s="42"/>
      <c r="U4186" s="188"/>
      <c r="V4186" s="42"/>
      <c r="W4186" s="188"/>
      <c r="X4186" s="42"/>
      <c r="AD4186" s="10"/>
    </row>
    <row r="4187" spans="18:30">
      <c r="R4187" s="187"/>
      <c r="S4187" s="42"/>
      <c r="T4187" s="42"/>
      <c r="U4187" s="188"/>
      <c r="V4187" s="42"/>
      <c r="W4187" s="188"/>
      <c r="X4187" s="42"/>
      <c r="AD4187" s="10"/>
    </row>
    <row r="4188" spans="18:30">
      <c r="R4188" s="187"/>
      <c r="S4188" s="42"/>
      <c r="T4188" s="42"/>
      <c r="U4188" s="188"/>
      <c r="V4188" s="42"/>
      <c r="W4188" s="188"/>
      <c r="X4188" s="42"/>
      <c r="AD4188" s="10"/>
    </row>
    <row r="4189" spans="18:30">
      <c r="R4189" s="187"/>
      <c r="S4189" s="42"/>
      <c r="T4189" s="42"/>
      <c r="U4189" s="188"/>
      <c r="V4189" s="42"/>
      <c r="W4189" s="188"/>
      <c r="X4189" s="42"/>
      <c r="AD4189" s="10"/>
    </row>
    <row r="4190" spans="18:30">
      <c r="R4190" s="187"/>
      <c r="S4190" s="42"/>
      <c r="T4190" s="42"/>
      <c r="U4190" s="188"/>
      <c r="V4190" s="42"/>
      <c r="W4190" s="188"/>
      <c r="X4190" s="42"/>
      <c r="AD4190" s="10"/>
    </row>
    <row r="4191" spans="18:30">
      <c r="R4191" s="187"/>
      <c r="S4191" s="42"/>
      <c r="T4191" s="42"/>
      <c r="U4191" s="188"/>
      <c r="V4191" s="42"/>
      <c r="W4191" s="188"/>
      <c r="X4191" s="42"/>
      <c r="AD4191" s="10"/>
    </row>
    <row r="4192" spans="18:30">
      <c r="R4192" s="187"/>
      <c r="S4192" s="42"/>
      <c r="T4192" s="42"/>
      <c r="U4192" s="188"/>
      <c r="V4192" s="42"/>
      <c r="W4192" s="188"/>
      <c r="X4192" s="42"/>
      <c r="AD4192" s="10"/>
    </row>
    <row r="4193" spans="18:30">
      <c r="R4193" s="187"/>
      <c r="S4193" s="42"/>
      <c r="T4193" s="42"/>
      <c r="U4193" s="188"/>
      <c r="V4193" s="42"/>
      <c r="W4193" s="188"/>
      <c r="X4193" s="42"/>
      <c r="AD4193" s="10"/>
    </row>
    <row r="4194" spans="18:30">
      <c r="R4194" s="187"/>
      <c r="S4194" s="42"/>
      <c r="T4194" s="42"/>
      <c r="U4194" s="188"/>
      <c r="V4194" s="42"/>
      <c r="W4194" s="188"/>
      <c r="X4194" s="42"/>
      <c r="AD4194" s="10"/>
    </row>
    <row r="4195" spans="18:30">
      <c r="R4195" s="187"/>
      <c r="S4195" s="42"/>
      <c r="T4195" s="42"/>
      <c r="U4195" s="188"/>
      <c r="V4195" s="42"/>
      <c r="W4195" s="188"/>
      <c r="X4195" s="42"/>
      <c r="AD4195" s="10"/>
    </row>
    <row r="4196" spans="18:30">
      <c r="R4196" s="187"/>
      <c r="S4196" s="42"/>
      <c r="T4196" s="42"/>
      <c r="U4196" s="188"/>
      <c r="V4196" s="42"/>
      <c r="W4196" s="188"/>
      <c r="X4196" s="42"/>
      <c r="AD4196" s="10"/>
    </row>
    <row r="4197" spans="18:30">
      <c r="R4197" s="187"/>
      <c r="S4197" s="42"/>
      <c r="T4197" s="42"/>
      <c r="U4197" s="188"/>
      <c r="V4197" s="42"/>
      <c r="W4197" s="188"/>
      <c r="X4197" s="42"/>
      <c r="AD4197" s="10"/>
    </row>
    <row r="4198" spans="18:30">
      <c r="R4198" s="187"/>
      <c r="S4198" s="42"/>
      <c r="T4198" s="42"/>
      <c r="U4198" s="188"/>
      <c r="V4198" s="42"/>
      <c r="W4198" s="188"/>
      <c r="X4198" s="42"/>
      <c r="AD4198" s="10"/>
    </row>
    <row r="4199" spans="18:30">
      <c r="R4199" s="187"/>
      <c r="S4199" s="42"/>
      <c r="T4199" s="42"/>
      <c r="U4199" s="188"/>
      <c r="V4199" s="42"/>
      <c r="W4199" s="188"/>
      <c r="X4199" s="42"/>
      <c r="AD4199" s="10"/>
    </row>
    <row r="4200" spans="18:30">
      <c r="R4200" s="187"/>
      <c r="S4200" s="42"/>
      <c r="T4200" s="42"/>
      <c r="U4200" s="188"/>
      <c r="V4200" s="42"/>
      <c r="W4200" s="188"/>
      <c r="X4200" s="42"/>
      <c r="AD4200" s="10"/>
    </row>
    <row r="4201" spans="18:30">
      <c r="R4201" s="187"/>
      <c r="S4201" s="42"/>
      <c r="T4201" s="42"/>
      <c r="U4201" s="188"/>
      <c r="V4201" s="42"/>
      <c r="W4201" s="188"/>
      <c r="X4201" s="42"/>
      <c r="AD4201" s="10"/>
    </row>
    <row r="4202" spans="18:30">
      <c r="R4202" s="187"/>
      <c r="S4202" s="42"/>
      <c r="T4202" s="42"/>
      <c r="U4202" s="188"/>
      <c r="V4202" s="42"/>
      <c r="W4202" s="188"/>
      <c r="X4202" s="42"/>
      <c r="AD4202" s="10"/>
    </row>
    <row r="4203" spans="18:30">
      <c r="R4203" s="187"/>
      <c r="S4203" s="42"/>
      <c r="T4203" s="42"/>
      <c r="U4203" s="188"/>
      <c r="V4203" s="42"/>
      <c r="W4203" s="188"/>
      <c r="X4203" s="42"/>
      <c r="AD4203" s="10"/>
    </row>
    <row r="4204" spans="18:30">
      <c r="R4204" s="187"/>
      <c r="S4204" s="42"/>
      <c r="T4204" s="42"/>
      <c r="U4204" s="188"/>
      <c r="V4204" s="42"/>
      <c r="W4204" s="188"/>
      <c r="X4204" s="42"/>
      <c r="AD4204" s="10"/>
    </row>
    <row r="4205" spans="18:30">
      <c r="R4205" s="187"/>
      <c r="S4205" s="42"/>
      <c r="T4205" s="42"/>
      <c r="U4205" s="188"/>
      <c r="V4205" s="42"/>
      <c r="W4205" s="188"/>
      <c r="X4205" s="42"/>
      <c r="AD4205" s="10"/>
    </row>
    <row r="4206" spans="18:30">
      <c r="R4206" s="187"/>
      <c r="S4206" s="42"/>
      <c r="T4206" s="42"/>
      <c r="U4206" s="188"/>
      <c r="V4206" s="42"/>
      <c r="W4206" s="188"/>
      <c r="X4206" s="42"/>
      <c r="AD4206" s="10"/>
    </row>
    <row r="4207" spans="18:30">
      <c r="R4207" s="187"/>
      <c r="S4207" s="42"/>
      <c r="T4207" s="42"/>
      <c r="U4207" s="188"/>
      <c r="V4207" s="42"/>
      <c r="W4207" s="188"/>
      <c r="X4207" s="42"/>
      <c r="AD4207" s="10"/>
    </row>
    <row r="4208" spans="18:30">
      <c r="R4208" s="187"/>
      <c r="S4208" s="42"/>
      <c r="T4208" s="42"/>
      <c r="U4208" s="188"/>
      <c r="V4208" s="42"/>
      <c r="W4208" s="188"/>
      <c r="X4208" s="42"/>
      <c r="AD4208" s="10"/>
    </row>
    <row r="4209" spans="18:30">
      <c r="R4209" s="187"/>
      <c r="S4209" s="42"/>
      <c r="T4209" s="42"/>
      <c r="U4209" s="188"/>
      <c r="V4209" s="42"/>
      <c r="W4209" s="188"/>
      <c r="X4209" s="42"/>
      <c r="AD4209" s="10"/>
    </row>
    <row r="4210" spans="18:30">
      <c r="R4210" s="187"/>
      <c r="S4210" s="42"/>
      <c r="T4210" s="42"/>
      <c r="U4210" s="188"/>
      <c r="V4210" s="42"/>
      <c r="W4210" s="188"/>
      <c r="X4210" s="42"/>
      <c r="AD4210" s="10"/>
    </row>
    <row r="4211" spans="18:30">
      <c r="R4211" s="187"/>
      <c r="S4211" s="42"/>
      <c r="T4211" s="42"/>
      <c r="U4211" s="188"/>
      <c r="V4211" s="42"/>
      <c r="W4211" s="188"/>
      <c r="X4211" s="42"/>
      <c r="AD4211" s="10"/>
    </row>
    <row r="4212" spans="18:30">
      <c r="R4212" s="187"/>
      <c r="S4212" s="42"/>
      <c r="T4212" s="42"/>
      <c r="U4212" s="188"/>
      <c r="V4212" s="42"/>
      <c r="W4212" s="188"/>
      <c r="X4212" s="42"/>
      <c r="AD4212" s="10"/>
    </row>
    <row r="4213" spans="18:30">
      <c r="R4213" s="187"/>
      <c r="S4213" s="42"/>
      <c r="T4213" s="42"/>
      <c r="U4213" s="188"/>
      <c r="V4213" s="42"/>
      <c r="W4213" s="188"/>
      <c r="X4213" s="42"/>
      <c r="AD4213" s="10"/>
    </row>
    <row r="4214" spans="18:30">
      <c r="R4214" s="187"/>
      <c r="S4214" s="42"/>
      <c r="T4214" s="42"/>
      <c r="U4214" s="188"/>
      <c r="V4214" s="42"/>
      <c r="W4214" s="188"/>
      <c r="X4214" s="42"/>
      <c r="AD4214" s="10"/>
    </row>
    <row r="4215" spans="18:30">
      <c r="R4215" s="187"/>
      <c r="S4215" s="42"/>
      <c r="T4215" s="42"/>
      <c r="U4215" s="188"/>
      <c r="V4215" s="42"/>
      <c r="W4215" s="188"/>
      <c r="X4215" s="42"/>
      <c r="AD4215" s="10"/>
    </row>
    <row r="4216" spans="18:30">
      <c r="R4216" s="187"/>
      <c r="S4216" s="42"/>
      <c r="T4216" s="42"/>
      <c r="U4216" s="188"/>
      <c r="V4216" s="42"/>
      <c r="W4216" s="188"/>
      <c r="X4216" s="42"/>
      <c r="AD4216" s="10"/>
    </row>
    <row r="4217" spans="18:30">
      <c r="R4217" s="187"/>
      <c r="S4217" s="42"/>
      <c r="T4217" s="42"/>
      <c r="U4217" s="188"/>
      <c r="V4217" s="42"/>
      <c r="W4217" s="188"/>
      <c r="X4217" s="42"/>
      <c r="AD4217" s="10"/>
    </row>
    <row r="4218" spans="18:30">
      <c r="R4218" s="187"/>
      <c r="S4218" s="42"/>
      <c r="T4218" s="42"/>
      <c r="U4218" s="188"/>
      <c r="V4218" s="42"/>
      <c r="W4218" s="188"/>
      <c r="X4218" s="42"/>
      <c r="AD4218" s="10"/>
    </row>
    <row r="4219" spans="18:30">
      <c r="R4219" s="187"/>
      <c r="S4219" s="42"/>
      <c r="T4219" s="42"/>
      <c r="U4219" s="188"/>
      <c r="V4219" s="42"/>
      <c r="W4219" s="188"/>
      <c r="X4219" s="42"/>
      <c r="AD4219" s="10"/>
    </row>
    <row r="4220" spans="18:30">
      <c r="R4220" s="187"/>
      <c r="S4220" s="42"/>
      <c r="T4220" s="42"/>
      <c r="U4220" s="188"/>
      <c r="V4220" s="42"/>
      <c r="W4220" s="188"/>
      <c r="X4220" s="42"/>
      <c r="AD4220" s="10"/>
    </row>
    <row r="4221" spans="18:30">
      <c r="R4221" s="187"/>
      <c r="S4221" s="42"/>
      <c r="T4221" s="42"/>
      <c r="U4221" s="188"/>
      <c r="V4221" s="42"/>
      <c r="W4221" s="188"/>
      <c r="X4221" s="42"/>
      <c r="AD4221" s="10"/>
    </row>
    <row r="4222" spans="18:30">
      <c r="R4222" s="187"/>
      <c r="S4222" s="42"/>
      <c r="T4222" s="42"/>
      <c r="U4222" s="188"/>
      <c r="V4222" s="42"/>
      <c r="W4222" s="188"/>
      <c r="X4222" s="42"/>
      <c r="AD4222" s="10"/>
    </row>
    <row r="4223" spans="18:30">
      <c r="R4223" s="187"/>
      <c r="S4223" s="42"/>
      <c r="T4223" s="42"/>
      <c r="U4223" s="188"/>
      <c r="V4223" s="42"/>
      <c r="W4223" s="188"/>
      <c r="X4223" s="42"/>
      <c r="AD4223" s="10"/>
    </row>
    <row r="4224" spans="18:30">
      <c r="R4224" s="187"/>
      <c r="S4224" s="42"/>
      <c r="T4224" s="42"/>
      <c r="U4224" s="188"/>
      <c r="V4224" s="42"/>
      <c r="W4224" s="188"/>
      <c r="X4224" s="42"/>
      <c r="AD4224" s="10"/>
    </row>
    <row r="4225" spans="18:30">
      <c r="R4225" s="187"/>
      <c r="S4225" s="42"/>
      <c r="T4225" s="42"/>
      <c r="U4225" s="188"/>
      <c r="V4225" s="42"/>
      <c r="W4225" s="188"/>
      <c r="X4225" s="42"/>
      <c r="AD4225" s="10"/>
    </row>
    <row r="4226" spans="18:30">
      <c r="R4226" s="187"/>
      <c r="S4226" s="42"/>
      <c r="T4226" s="42"/>
      <c r="U4226" s="188"/>
      <c r="V4226" s="42"/>
      <c r="W4226" s="188"/>
      <c r="X4226" s="42"/>
      <c r="AD4226" s="10"/>
    </row>
    <row r="4227" spans="18:30">
      <c r="R4227" s="187"/>
      <c r="S4227" s="42"/>
      <c r="T4227" s="42"/>
      <c r="U4227" s="188"/>
      <c r="V4227" s="42"/>
      <c r="W4227" s="188"/>
      <c r="X4227" s="42"/>
      <c r="AD4227" s="10"/>
    </row>
    <row r="4228" spans="18:30">
      <c r="R4228" s="187"/>
      <c r="S4228" s="42"/>
      <c r="T4228" s="42"/>
      <c r="U4228" s="188"/>
      <c r="V4228" s="42"/>
      <c r="W4228" s="188"/>
      <c r="X4228" s="42"/>
      <c r="AD4228" s="10"/>
    </row>
    <row r="4229" spans="18:30">
      <c r="R4229" s="187"/>
      <c r="S4229" s="42"/>
      <c r="T4229" s="42"/>
      <c r="U4229" s="188"/>
      <c r="V4229" s="42"/>
      <c r="W4229" s="188"/>
      <c r="X4229" s="42"/>
      <c r="AD4229" s="10"/>
    </row>
    <row r="4230" spans="18:30">
      <c r="R4230" s="187"/>
      <c r="S4230" s="42"/>
      <c r="T4230" s="42"/>
      <c r="U4230" s="188"/>
      <c r="V4230" s="42"/>
      <c r="W4230" s="188"/>
      <c r="X4230" s="42"/>
      <c r="AD4230" s="10"/>
    </row>
    <row r="4231" spans="18:30">
      <c r="R4231" s="187"/>
      <c r="S4231" s="42"/>
      <c r="T4231" s="42"/>
      <c r="U4231" s="188"/>
      <c r="V4231" s="42"/>
      <c r="W4231" s="188"/>
      <c r="X4231" s="42"/>
      <c r="AD4231" s="10"/>
    </row>
    <row r="4232" spans="18:30">
      <c r="R4232" s="187"/>
      <c r="S4232" s="42"/>
      <c r="T4232" s="42"/>
      <c r="U4232" s="188"/>
      <c r="V4232" s="42"/>
      <c r="W4232" s="188"/>
      <c r="X4232" s="42"/>
      <c r="AD4232" s="10"/>
    </row>
    <row r="4233" spans="18:30">
      <c r="R4233" s="187"/>
      <c r="S4233" s="42"/>
      <c r="T4233" s="42"/>
      <c r="U4233" s="188"/>
      <c r="V4233" s="42"/>
      <c r="W4233" s="188"/>
      <c r="X4233" s="42"/>
      <c r="AD4233" s="10"/>
    </row>
    <row r="4234" spans="18:30">
      <c r="R4234" s="187"/>
      <c r="S4234" s="42"/>
      <c r="T4234" s="42"/>
      <c r="U4234" s="188"/>
      <c r="V4234" s="42"/>
      <c r="W4234" s="188"/>
      <c r="X4234" s="42"/>
      <c r="AD4234" s="10"/>
    </row>
    <row r="4235" spans="18:30">
      <c r="R4235" s="187"/>
      <c r="S4235" s="42"/>
      <c r="T4235" s="42"/>
      <c r="U4235" s="188"/>
      <c r="V4235" s="42"/>
      <c r="W4235" s="188"/>
      <c r="X4235" s="42"/>
      <c r="AD4235" s="10"/>
    </row>
    <row r="4236" spans="18:30">
      <c r="R4236" s="187"/>
      <c r="S4236" s="42"/>
      <c r="T4236" s="42"/>
      <c r="U4236" s="188"/>
      <c r="V4236" s="42"/>
      <c r="W4236" s="188"/>
      <c r="X4236" s="42"/>
      <c r="AD4236" s="10"/>
    </row>
    <row r="4237" spans="18:30">
      <c r="R4237" s="187"/>
      <c r="S4237" s="42"/>
      <c r="T4237" s="42"/>
      <c r="U4237" s="188"/>
      <c r="V4237" s="42"/>
      <c r="W4237" s="188"/>
      <c r="X4237" s="42"/>
      <c r="AD4237" s="10"/>
    </row>
    <row r="4238" spans="18:30">
      <c r="R4238" s="187"/>
      <c r="S4238" s="42"/>
      <c r="T4238" s="42"/>
      <c r="U4238" s="188"/>
      <c r="V4238" s="42"/>
      <c r="W4238" s="188"/>
      <c r="X4238" s="42"/>
      <c r="AD4238" s="10"/>
    </row>
    <row r="4239" spans="18:30">
      <c r="R4239" s="187"/>
      <c r="S4239" s="42"/>
      <c r="T4239" s="42"/>
      <c r="U4239" s="188"/>
      <c r="V4239" s="42"/>
      <c r="W4239" s="188"/>
      <c r="X4239" s="42"/>
      <c r="AD4239" s="10"/>
    </row>
    <row r="4240" spans="18:30">
      <c r="R4240" s="187"/>
      <c r="S4240" s="42"/>
      <c r="T4240" s="42"/>
      <c r="U4240" s="188"/>
      <c r="V4240" s="42"/>
      <c r="W4240" s="188"/>
      <c r="X4240" s="42"/>
      <c r="AD4240" s="10"/>
    </row>
    <row r="4241" spans="18:30">
      <c r="R4241" s="187"/>
      <c r="S4241" s="42"/>
      <c r="T4241" s="42"/>
      <c r="U4241" s="188"/>
      <c r="V4241" s="42"/>
      <c r="W4241" s="188"/>
      <c r="X4241" s="42"/>
      <c r="AD4241" s="10"/>
    </row>
    <row r="4242" spans="18:30">
      <c r="R4242" s="187"/>
      <c r="S4242" s="42"/>
      <c r="T4242" s="42"/>
      <c r="U4242" s="188"/>
      <c r="V4242" s="42"/>
      <c r="W4242" s="188"/>
      <c r="X4242" s="42"/>
      <c r="AD4242" s="10"/>
    </row>
    <row r="4243" spans="18:30">
      <c r="R4243" s="187"/>
      <c r="S4243" s="42"/>
      <c r="T4243" s="42"/>
      <c r="U4243" s="188"/>
      <c r="V4243" s="42"/>
      <c r="W4243" s="188"/>
      <c r="X4243" s="42"/>
      <c r="AD4243" s="10"/>
    </row>
    <row r="4244" spans="18:30">
      <c r="R4244" s="187"/>
      <c r="S4244" s="42"/>
      <c r="T4244" s="42"/>
      <c r="U4244" s="188"/>
      <c r="V4244" s="42"/>
      <c r="W4244" s="188"/>
      <c r="X4244" s="42"/>
      <c r="AD4244" s="10"/>
    </row>
    <row r="4245" spans="18:30">
      <c r="R4245" s="187"/>
      <c r="S4245" s="42"/>
      <c r="T4245" s="42"/>
      <c r="U4245" s="188"/>
      <c r="V4245" s="42"/>
      <c r="W4245" s="188"/>
      <c r="X4245" s="42"/>
      <c r="AD4245" s="10"/>
    </row>
    <row r="4246" spans="18:30">
      <c r="R4246" s="187"/>
      <c r="S4246" s="42"/>
      <c r="T4246" s="42"/>
      <c r="U4246" s="188"/>
      <c r="V4246" s="42"/>
      <c r="W4246" s="188"/>
      <c r="X4246" s="42"/>
      <c r="AD4246" s="10"/>
    </row>
    <row r="4247" spans="18:30">
      <c r="R4247" s="187"/>
      <c r="S4247" s="42"/>
      <c r="T4247" s="42"/>
      <c r="U4247" s="188"/>
      <c r="V4247" s="42"/>
      <c r="W4247" s="188"/>
      <c r="X4247" s="42"/>
      <c r="AD4247" s="10"/>
    </row>
    <row r="4248" spans="18:30">
      <c r="R4248" s="187"/>
      <c r="S4248" s="42"/>
      <c r="T4248" s="42"/>
      <c r="U4248" s="188"/>
      <c r="V4248" s="42"/>
      <c r="W4248" s="188"/>
      <c r="X4248" s="42"/>
      <c r="AD4248" s="10"/>
    </row>
    <row r="4249" spans="18:30">
      <c r="R4249" s="187"/>
      <c r="S4249" s="42"/>
      <c r="T4249" s="42"/>
      <c r="U4249" s="188"/>
      <c r="V4249" s="42"/>
      <c r="W4249" s="188"/>
      <c r="X4249" s="42"/>
      <c r="AD4249" s="10"/>
    </row>
    <row r="4250" spans="18:30">
      <c r="R4250" s="187"/>
      <c r="S4250" s="42"/>
      <c r="T4250" s="42"/>
      <c r="U4250" s="188"/>
      <c r="V4250" s="42"/>
      <c r="W4250" s="188"/>
      <c r="X4250" s="42"/>
      <c r="AD4250" s="10"/>
    </row>
    <row r="4251" spans="18:30">
      <c r="R4251" s="187"/>
      <c r="S4251" s="42"/>
      <c r="T4251" s="42"/>
      <c r="U4251" s="188"/>
      <c r="V4251" s="42"/>
      <c r="W4251" s="188"/>
      <c r="X4251" s="42"/>
      <c r="AD4251" s="10"/>
    </row>
    <row r="4252" spans="18:30">
      <c r="R4252" s="187"/>
      <c r="S4252" s="42"/>
      <c r="T4252" s="42"/>
      <c r="U4252" s="188"/>
      <c r="V4252" s="42"/>
      <c r="W4252" s="188"/>
      <c r="X4252" s="42"/>
      <c r="AD4252" s="10"/>
    </row>
    <row r="4253" spans="18:30">
      <c r="R4253" s="187"/>
      <c r="S4253" s="42"/>
      <c r="T4253" s="42"/>
      <c r="U4253" s="188"/>
      <c r="V4253" s="42"/>
      <c r="W4253" s="188"/>
      <c r="X4253" s="42"/>
      <c r="AD4253" s="10"/>
    </row>
    <row r="4254" spans="18:30">
      <c r="R4254" s="187"/>
      <c r="S4254" s="42"/>
      <c r="T4254" s="42"/>
      <c r="U4254" s="188"/>
      <c r="V4254" s="42"/>
      <c r="W4254" s="188"/>
      <c r="X4254" s="42"/>
      <c r="AD4254" s="10"/>
    </row>
    <row r="4255" spans="18:30">
      <c r="R4255" s="187"/>
      <c r="S4255" s="42"/>
      <c r="T4255" s="42"/>
      <c r="U4255" s="188"/>
      <c r="V4255" s="42"/>
      <c r="W4255" s="188"/>
      <c r="X4255" s="42"/>
      <c r="AD4255" s="10"/>
    </row>
    <row r="4256" spans="18:30">
      <c r="R4256" s="187"/>
      <c r="S4256" s="42"/>
      <c r="T4256" s="42"/>
      <c r="U4256" s="188"/>
      <c r="V4256" s="42"/>
      <c r="W4256" s="188"/>
      <c r="X4256" s="42"/>
      <c r="AD4256" s="10"/>
    </row>
    <row r="4257" spans="18:30">
      <c r="R4257" s="187"/>
      <c r="S4257" s="42"/>
      <c r="T4257" s="42"/>
      <c r="U4257" s="188"/>
      <c r="V4257" s="42"/>
      <c r="W4257" s="188"/>
      <c r="X4257" s="42"/>
      <c r="AD4257" s="10"/>
    </row>
    <row r="4258" spans="18:30">
      <c r="R4258" s="187"/>
      <c r="S4258" s="42"/>
      <c r="T4258" s="42"/>
      <c r="U4258" s="188"/>
      <c r="V4258" s="42"/>
      <c r="W4258" s="188"/>
      <c r="X4258" s="42"/>
      <c r="AD4258" s="10"/>
    </row>
    <row r="4259" spans="18:30">
      <c r="R4259" s="187"/>
      <c r="S4259" s="42"/>
      <c r="T4259" s="42"/>
      <c r="U4259" s="188"/>
      <c r="V4259" s="42"/>
      <c r="W4259" s="188"/>
      <c r="X4259" s="42"/>
      <c r="AD4259" s="10"/>
    </row>
    <row r="4260" spans="18:30">
      <c r="R4260" s="187"/>
      <c r="S4260" s="42"/>
      <c r="T4260" s="42"/>
      <c r="U4260" s="188"/>
      <c r="V4260" s="42"/>
      <c r="W4260" s="188"/>
      <c r="X4260" s="42"/>
      <c r="AD4260" s="10"/>
    </row>
    <row r="4261" spans="18:30">
      <c r="R4261" s="187"/>
      <c r="S4261" s="42"/>
      <c r="T4261" s="42"/>
      <c r="U4261" s="188"/>
      <c r="V4261" s="42"/>
      <c r="W4261" s="188"/>
      <c r="X4261" s="42"/>
      <c r="AD4261" s="10"/>
    </row>
    <row r="4262" spans="18:30">
      <c r="R4262" s="187"/>
      <c r="S4262" s="42"/>
      <c r="T4262" s="42"/>
      <c r="U4262" s="188"/>
      <c r="V4262" s="42"/>
      <c r="W4262" s="188"/>
      <c r="X4262" s="42"/>
      <c r="AD4262" s="10"/>
    </row>
    <row r="4263" spans="18:30">
      <c r="R4263" s="187"/>
      <c r="S4263" s="42"/>
      <c r="T4263" s="42"/>
      <c r="U4263" s="188"/>
      <c r="V4263" s="42"/>
      <c r="W4263" s="188"/>
      <c r="X4263" s="42"/>
      <c r="AD4263" s="10"/>
    </row>
    <row r="4264" spans="18:30">
      <c r="R4264" s="187"/>
      <c r="S4264" s="42"/>
      <c r="T4264" s="42"/>
      <c r="U4264" s="188"/>
      <c r="V4264" s="42"/>
      <c r="W4264" s="188"/>
      <c r="X4264" s="42"/>
      <c r="AD4264" s="10"/>
    </row>
    <row r="4265" spans="18:30">
      <c r="R4265" s="187"/>
      <c r="S4265" s="42"/>
      <c r="T4265" s="42"/>
      <c r="U4265" s="188"/>
      <c r="V4265" s="42"/>
      <c r="W4265" s="188"/>
      <c r="X4265" s="42"/>
      <c r="AD4265" s="10"/>
    </row>
    <row r="4266" spans="18:30">
      <c r="R4266" s="187"/>
      <c r="S4266" s="42"/>
      <c r="T4266" s="42"/>
      <c r="U4266" s="188"/>
      <c r="V4266" s="42"/>
      <c r="W4266" s="188"/>
      <c r="X4266" s="42"/>
      <c r="AD4266" s="10"/>
    </row>
    <row r="4267" spans="18:30">
      <c r="R4267" s="187"/>
      <c r="S4267" s="42"/>
      <c r="T4267" s="42"/>
      <c r="U4267" s="188"/>
      <c r="V4267" s="42"/>
      <c r="W4267" s="188"/>
      <c r="X4267" s="42"/>
      <c r="AD4267" s="10"/>
    </row>
    <row r="4268" spans="18:30">
      <c r="R4268" s="187"/>
      <c r="S4268" s="42"/>
      <c r="T4268" s="42"/>
      <c r="U4268" s="188"/>
      <c r="V4268" s="42"/>
      <c r="W4268" s="188"/>
      <c r="X4268" s="42"/>
      <c r="AD4268" s="10"/>
    </row>
    <row r="4269" spans="18:30">
      <c r="R4269" s="187"/>
      <c r="S4269" s="42"/>
      <c r="T4269" s="42"/>
      <c r="U4269" s="188"/>
      <c r="V4269" s="42"/>
      <c r="W4269" s="188"/>
      <c r="X4269" s="42"/>
      <c r="AD4269" s="10"/>
    </row>
    <row r="4270" spans="18:30">
      <c r="R4270" s="187"/>
      <c r="S4270" s="42"/>
      <c r="T4270" s="42"/>
      <c r="U4270" s="188"/>
      <c r="V4270" s="42"/>
      <c r="W4270" s="188"/>
      <c r="X4270" s="42"/>
      <c r="AD4270" s="10"/>
    </row>
    <row r="4271" spans="18:30">
      <c r="R4271" s="187"/>
      <c r="S4271" s="42"/>
      <c r="T4271" s="42"/>
      <c r="U4271" s="188"/>
      <c r="V4271" s="42"/>
      <c r="W4271" s="188"/>
      <c r="X4271" s="42"/>
      <c r="AD4271" s="10"/>
    </row>
    <row r="4272" spans="18:30">
      <c r="R4272" s="187"/>
      <c r="S4272" s="42"/>
      <c r="T4272" s="42"/>
      <c r="U4272" s="188"/>
      <c r="V4272" s="42"/>
      <c r="W4272" s="188"/>
      <c r="X4272" s="42"/>
      <c r="AD4272" s="10"/>
    </row>
    <row r="4273" spans="18:30">
      <c r="R4273" s="187"/>
      <c r="S4273" s="42"/>
      <c r="T4273" s="42"/>
      <c r="U4273" s="188"/>
      <c r="V4273" s="42"/>
      <c r="W4273" s="188"/>
      <c r="X4273" s="42"/>
      <c r="AD4273" s="10"/>
    </row>
    <row r="4274" spans="18:30">
      <c r="R4274" s="187"/>
      <c r="S4274" s="42"/>
      <c r="T4274" s="42"/>
      <c r="U4274" s="188"/>
      <c r="V4274" s="42"/>
      <c r="W4274" s="188"/>
      <c r="X4274" s="42"/>
      <c r="AD4274" s="10"/>
    </row>
    <row r="4275" spans="18:30">
      <c r="R4275" s="187"/>
      <c r="S4275" s="42"/>
      <c r="T4275" s="42"/>
      <c r="U4275" s="188"/>
      <c r="V4275" s="42"/>
      <c r="W4275" s="188"/>
      <c r="X4275" s="42"/>
      <c r="AD4275" s="10"/>
    </row>
    <row r="4276" spans="18:30">
      <c r="R4276" s="187"/>
      <c r="S4276" s="42"/>
      <c r="T4276" s="42"/>
      <c r="U4276" s="188"/>
      <c r="V4276" s="42"/>
      <c r="W4276" s="188"/>
      <c r="X4276" s="42"/>
      <c r="AD4276" s="10"/>
    </row>
    <row r="4277" spans="18:30">
      <c r="R4277" s="187"/>
      <c r="S4277" s="42"/>
      <c r="T4277" s="42"/>
      <c r="U4277" s="188"/>
      <c r="V4277" s="42"/>
      <c r="W4277" s="188"/>
      <c r="X4277" s="42"/>
      <c r="AD4277" s="10"/>
    </row>
    <row r="4278" spans="18:30">
      <c r="R4278" s="187"/>
      <c r="S4278" s="42"/>
      <c r="T4278" s="42"/>
      <c r="U4278" s="188"/>
      <c r="V4278" s="42"/>
      <c r="W4278" s="188"/>
      <c r="X4278" s="42"/>
      <c r="AD4278" s="10"/>
    </row>
    <row r="4279" spans="18:30">
      <c r="R4279" s="187"/>
      <c r="S4279" s="42"/>
      <c r="T4279" s="42"/>
      <c r="U4279" s="188"/>
      <c r="V4279" s="42"/>
      <c r="W4279" s="188"/>
      <c r="X4279" s="42"/>
      <c r="AD4279" s="10"/>
    </row>
    <row r="4280" spans="18:30">
      <c r="R4280" s="187"/>
      <c r="S4280" s="42"/>
      <c r="T4280" s="42"/>
      <c r="U4280" s="188"/>
      <c r="V4280" s="42"/>
      <c r="W4280" s="188"/>
      <c r="X4280" s="42"/>
      <c r="AD4280" s="10"/>
    </row>
    <row r="4281" spans="18:30">
      <c r="R4281" s="187"/>
      <c r="S4281" s="42"/>
      <c r="T4281" s="42"/>
      <c r="U4281" s="188"/>
      <c r="V4281" s="42"/>
      <c r="W4281" s="188"/>
      <c r="X4281" s="42"/>
      <c r="AD4281" s="10"/>
    </row>
    <row r="4282" spans="18:30">
      <c r="R4282" s="187"/>
      <c r="S4282" s="42"/>
      <c r="T4282" s="42"/>
      <c r="U4282" s="188"/>
      <c r="V4282" s="42"/>
      <c r="W4282" s="188"/>
      <c r="X4282" s="42"/>
      <c r="AD4282" s="10"/>
    </row>
    <row r="4283" spans="18:30">
      <c r="R4283" s="187"/>
      <c r="S4283" s="42"/>
      <c r="T4283" s="42"/>
      <c r="U4283" s="188"/>
      <c r="V4283" s="42"/>
      <c r="W4283" s="188"/>
      <c r="X4283" s="42"/>
      <c r="AD4283" s="10"/>
    </row>
    <row r="4284" spans="18:30">
      <c r="R4284" s="187"/>
      <c r="S4284" s="42"/>
      <c r="T4284" s="42"/>
      <c r="U4284" s="188"/>
      <c r="V4284" s="42"/>
      <c r="W4284" s="188"/>
      <c r="X4284" s="42"/>
      <c r="AD4284" s="10"/>
    </row>
    <row r="4285" spans="18:30">
      <c r="R4285" s="187"/>
      <c r="S4285" s="42"/>
      <c r="T4285" s="42"/>
      <c r="U4285" s="188"/>
      <c r="V4285" s="42"/>
      <c r="W4285" s="188"/>
      <c r="X4285" s="42"/>
      <c r="AD4285" s="10"/>
    </row>
    <row r="4286" spans="18:30">
      <c r="R4286" s="187"/>
      <c r="S4286" s="42"/>
      <c r="T4286" s="42"/>
      <c r="U4286" s="188"/>
      <c r="V4286" s="42"/>
      <c r="W4286" s="188"/>
      <c r="X4286" s="42"/>
      <c r="AD4286" s="10"/>
    </row>
    <row r="4287" spans="18:30">
      <c r="R4287" s="187"/>
      <c r="S4287" s="42"/>
      <c r="T4287" s="42"/>
      <c r="U4287" s="188"/>
      <c r="V4287" s="42"/>
      <c r="W4287" s="188"/>
      <c r="X4287" s="42"/>
      <c r="AD4287" s="10"/>
    </row>
    <row r="4288" spans="18:30">
      <c r="R4288" s="187"/>
      <c r="S4288" s="42"/>
      <c r="T4288" s="42"/>
      <c r="U4288" s="188"/>
      <c r="V4288" s="42"/>
      <c r="W4288" s="188"/>
      <c r="X4288" s="42"/>
      <c r="AD4288" s="10"/>
    </row>
    <row r="4289" spans="18:30">
      <c r="R4289" s="187"/>
      <c r="S4289" s="42"/>
      <c r="T4289" s="42"/>
      <c r="U4289" s="188"/>
      <c r="V4289" s="42"/>
      <c r="W4289" s="188"/>
      <c r="X4289" s="42"/>
      <c r="AD4289" s="10"/>
    </row>
    <row r="4290" spans="18:30">
      <c r="R4290" s="187"/>
      <c r="S4290" s="42"/>
      <c r="T4290" s="42"/>
      <c r="U4290" s="188"/>
      <c r="V4290" s="42"/>
      <c r="W4290" s="188"/>
      <c r="X4290" s="42"/>
      <c r="AD4290" s="10"/>
    </row>
    <row r="4291" spans="18:30">
      <c r="R4291" s="187"/>
      <c r="S4291" s="42"/>
      <c r="T4291" s="42"/>
      <c r="U4291" s="188"/>
      <c r="V4291" s="42"/>
      <c r="W4291" s="188"/>
      <c r="X4291" s="42"/>
      <c r="AD4291" s="10"/>
    </row>
    <row r="4292" spans="18:30">
      <c r="R4292" s="187"/>
      <c r="S4292" s="42"/>
      <c r="T4292" s="42"/>
      <c r="U4292" s="188"/>
      <c r="V4292" s="42"/>
      <c r="W4292" s="188"/>
      <c r="X4292" s="42"/>
      <c r="AD4292" s="10"/>
    </row>
    <row r="4293" spans="18:30">
      <c r="R4293" s="187"/>
      <c r="S4293" s="42"/>
      <c r="T4293" s="42"/>
      <c r="U4293" s="188"/>
      <c r="V4293" s="42"/>
      <c r="W4293" s="188"/>
      <c r="X4293" s="42"/>
      <c r="AD4293" s="10"/>
    </row>
    <row r="4294" spans="18:30">
      <c r="R4294" s="187"/>
      <c r="S4294" s="42"/>
      <c r="T4294" s="42"/>
      <c r="U4294" s="188"/>
      <c r="V4294" s="42"/>
      <c r="W4294" s="188"/>
      <c r="X4294" s="42"/>
      <c r="AD4294" s="10"/>
    </row>
    <row r="4295" spans="18:30">
      <c r="R4295" s="187"/>
      <c r="S4295" s="42"/>
      <c r="T4295" s="42"/>
      <c r="U4295" s="188"/>
      <c r="V4295" s="42"/>
      <c r="W4295" s="188"/>
      <c r="X4295" s="42"/>
      <c r="AD4295" s="10"/>
    </row>
    <row r="4296" spans="18:30">
      <c r="R4296" s="187"/>
      <c r="S4296" s="42"/>
      <c r="T4296" s="42"/>
      <c r="U4296" s="188"/>
      <c r="V4296" s="42"/>
      <c r="W4296" s="188"/>
      <c r="X4296" s="42"/>
      <c r="AD4296" s="10"/>
    </row>
    <row r="4297" spans="18:30">
      <c r="R4297" s="187"/>
      <c r="S4297" s="42"/>
      <c r="T4297" s="42"/>
      <c r="U4297" s="188"/>
      <c r="V4297" s="42"/>
      <c r="W4297" s="188"/>
      <c r="X4297" s="42"/>
      <c r="AD4297" s="10"/>
    </row>
    <row r="4298" spans="18:30">
      <c r="R4298" s="187"/>
      <c r="S4298" s="42"/>
      <c r="T4298" s="42"/>
      <c r="U4298" s="188"/>
      <c r="V4298" s="42"/>
      <c r="W4298" s="188"/>
      <c r="X4298" s="42"/>
      <c r="AD4298" s="10"/>
    </row>
    <row r="4299" spans="18:30">
      <c r="R4299" s="187"/>
      <c r="S4299" s="42"/>
      <c r="T4299" s="42"/>
      <c r="U4299" s="188"/>
      <c r="V4299" s="42"/>
      <c r="W4299" s="188"/>
      <c r="X4299" s="42"/>
      <c r="AD4299" s="10"/>
    </row>
    <row r="4300" spans="18:30">
      <c r="R4300" s="187"/>
      <c r="S4300" s="42"/>
      <c r="T4300" s="42"/>
      <c r="U4300" s="188"/>
      <c r="V4300" s="42"/>
      <c r="W4300" s="188"/>
      <c r="X4300" s="42"/>
      <c r="AD4300" s="10"/>
    </row>
    <row r="4301" spans="18:30">
      <c r="R4301" s="187"/>
      <c r="S4301" s="42"/>
      <c r="T4301" s="42"/>
      <c r="U4301" s="188"/>
      <c r="V4301" s="42"/>
      <c r="W4301" s="188"/>
      <c r="X4301" s="42"/>
      <c r="AD4301" s="10"/>
    </row>
    <row r="4302" spans="18:30">
      <c r="R4302" s="187"/>
      <c r="S4302" s="42"/>
      <c r="T4302" s="42"/>
      <c r="U4302" s="188"/>
      <c r="V4302" s="42"/>
      <c r="W4302" s="188"/>
      <c r="X4302" s="42"/>
      <c r="AD4302" s="10"/>
    </row>
    <row r="4303" spans="18:30">
      <c r="R4303" s="187"/>
      <c r="S4303" s="42"/>
      <c r="T4303" s="42"/>
      <c r="U4303" s="188"/>
      <c r="V4303" s="42"/>
      <c r="W4303" s="188"/>
      <c r="X4303" s="42"/>
      <c r="AD4303" s="10"/>
    </row>
    <row r="4304" spans="18:30">
      <c r="R4304" s="187"/>
      <c r="S4304" s="42"/>
      <c r="T4304" s="42"/>
      <c r="U4304" s="188"/>
      <c r="V4304" s="42"/>
      <c r="W4304" s="188"/>
      <c r="X4304" s="42"/>
      <c r="AD4304" s="10"/>
    </row>
    <row r="4305" spans="18:30">
      <c r="R4305" s="187"/>
      <c r="S4305" s="42"/>
      <c r="T4305" s="42"/>
      <c r="U4305" s="188"/>
      <c r="V4305" s="42"/>
      <c r="W4305" s="188"/>
      <c r="X4305" s="42"/>
      <c r="AD4305" s="10"/>
    </row>
    <row r="4306" spans="18:30">
      <c r="R4306" s="187"/>
      <c r="S4306" s="42"/>
      <c r="T4306" s="42"/>
      <c r="U4306" s="188"/>
      <c r="V4306" s="42"/>
      <c r="W4306" s="188"/>
      <c r="X4306" s="42"/>
      <c r="AD4306" s="10"/>
    </row>
    <row r="4307" spans="18:30">
      <c r="R4307" s="187"/>
      <c r="S4307" s="42"/>
      <c r="T4307" s="42"/>
      <c r="U4307" s="188"/>
      <c r="V4307" s="42"/>
      <c r="W4307" s="188"/>
      <c r="X4307" s="42"/>
      <c r="AD4307" s="10"/>
    </row>
    <row r="4308" spans="18:30">
      <c r="R4308" s="187"/>
      <c r="S4308" s="42"/>
      <c r="T4308" s="42"/>
      <c r="U4308" s="188"/>
      <c r="V4308" s="42"/>
      <c r="W4308" s="188"/>
      <c r="X4308" s="42"/>
      <c r="AD4308" s="10"/>
    </row>
    <row r="4309" spans="18:30">
      <c r="R4309" s="187"/>
      <c r="S4309" s="42"/>
      <c r="T4309" s="42"/>
      <c r="U4309" s="188"/>
      <c r="V4309" s="42"/>
      <c r="W4309" s="188"/>
      <c r="X4309" s="42"/>
      <c r="AD4309" s="10"/>
    </row>
    <row r="4310" spans="18:30">
      <c r="R4310" s="187"/>
      <c r="S4310" s="42"/>
      <c r="T4310" s="42"/>
      <c r="U4310" s="188"/>
      <c r="V4310" s="42"/>
      <c r="W4310" s="188"/>
      <c r="X4310" s="42"/>
      <c r="AD4310" s="10"/>
    </row>
    <row r="4311" spans="18:30">
      <c r="R4311" s="187"/>
      <c r="S4311" s="42"/>
      <c r="T4311" s="42"/>
      <c r="U4311" s="188"/>
      <c r="V4311" s="42"/>
      <c r="W4311" s="188"/>
      <c r="X4311" s="42"/>
      <c r="AD4311" s="10"/>
    </row>
    <row r="4312" spans="18:30">
      <c r="R4312" s="187"/>
      <c r="S4312" s="42"/>
      <c r="T4312" s="42"/>
      <c r="U4312" s="188"/>
      <c r="V4312" s="42"/>
      <c r="W4312" s="188"/>
      <c r="X4312" s="42"/>
      <c r="AD4312" s="10"/>
    </row>
    <row r="4313" spans="18:30">
      <c r="R4313" s="187"/>
      <c r="S4313" s="42"/>
      <c r="T4313" s="42"/>
      <c r="U4313" s="188"/>
      <c r="V4313" s="42"/>
      <c r="W4313" s="188"/>
      <c r="X4313" s="42"/>
      <c r="AD4313" s="10"/>
    </row>
    <row r="4314" spans="18:30">
      <c r="R4314" s="187"/>
      <c r="S4314" s="42"/>
      <c r="T4314" s="42"/>
      <c r="U4314" s="188"/>
      <c r="V4314" s="42"/>
      <c r="W4314" s="188"/>
      <c r="X4314" s="42"/>
      <c r="AD4314" s="10"/>
    </row>
    <row r="4315" spans="18:30">
      <c r="R4315" s="187"/>
      <c r="S4315" s="42"/>
      <c r="T4315" s="42"/>
      <c r="U4315" s="188"/>
      <c r="V4315" s="42"/>
      <c r="W4315" s="188"/>
      <c r="X4315" s="42"/>
      <c r="AD4315" s="10"/>
    </row>
    <row r="4316" spans="18:30">
      <c r="R4316" s="187"/>
      <c r="S4316" s="42"/>
      <c r="T4316" s="42"/>
      <c r="U4316" s="188"/>
      <c r="V4316" s="42"/>
      <c r="W4316" s="188"/>
      <c r="X4316" s="42"/>
      <c r="AD4316" s="10"/>
    </row>
    <row r="4317" spans="18:30">
      <c r="R4317" s="187"/>
      <c r="S4317" s="42"/>
      <c r="T4317" s="42"/>
      <c r="U4317" s="188"/>
      <c r="V4317" s="42"/>
      <c r="W4317" s="188"/>
      <c r="X4317" s="42"/>
      <c r="AD4317" s="10"/>
    </row>
    <row r="4318" spans="18:30">
      <c r="R4318" s="187"/>
      <c r="S4318" s="42"/>
      <c r="T4318" s="42"/>
      <c r="U4318" s="188"/>
      <c r="V4318" s="42"/>
      <c r="W4318" s="188"/>
      <c r="X4318" s="42"/>
      <c r="AD4318" s="10"/>
    </row>
    <row r="4319" spans="18:30">
      <c r="R4319" s="187"/>
      <c r="S4319" s="42"/>
      <c r="T4319" s="42"/>
      <c r="U4319" s="188"/>
      <c r="V4319" s="42"/>
      <c r="W4319" s="188"/>
      <c r="X4319" s="42"/>
      <c r="AD4319" s="10"/>
    </row>
    <row r="4320" spans="18:30">
      <c r="R4320" s="187"/>
      <c r="S4320" s="42"/>
      <c r="T4320" s="42"/>
      <c r="U4320" s="188"/>
      <c r="V4320" s="42"/>
      <c r="W4320" s="188"/>
      <c r="X4320" s="42"/>
      <c r="AD4320" s="10"/>
    </row>
    <row r="4321" spans="18:30">
      <c r="R4321" s="187"/>
      <c r="S4321" s="42"/>
      <c r="T4321" s="42"/>
      <c r="U4321" s="188"/>
      <c r="V4321" s="42"/>
      <c r="W4321" s="188"/>
      <c r="X4321" s="42"/>
      <c r="AD4321" s="10"/>
    </row>
    <row r="4322" spans="18:30">
      <c r="R4322" s="187"/>
      <c r="S4322" s="42"/>
      <c r="T4322" s="42"/>
      <c r="U4322" s="188"/>
      <c r="V4322" s="42"/>
      <c r="W4322" s="188"/>
      <c r="X4322" s="42"/>
      <c r="AD4322" s="10"/>
    </row>
    <row r="4323" spans="18:30">
      <c r="R4323" s="187"/>
      <c r="S4323" s="42"/>
      <c r="T4323" s="42"/>
      <c r="U4323" s="188"/>
      <c r="V4323" s="42"/>
      <c r="W4323" s="188"/>
      <c r="X4323" s="42"/>
      <c r="AD4323" s="10"/>
    </row>
    <row r="4324" spans="18:30">
      <c r="R4324" s="187"/>
      <c r="S4324" s="42"/>
      <c r="T4324" s="42"/>
      <c r="U4324" s="188"/>
      <c r="V4324" s="42"/>
      <c r="W4324" s="188"/>
      <c r="X4324" s="42"/>
      <c r="AD4324" s="10"/>
    </row>
    <row r="4325" spans="18:30">
      <c r="R4325" s="187"/>
      <c r="S4325" s="42"/>
      <c r="T4325" s="42"/>
      <c r="U4325" s="188"/>
      <c r="V4325" s="42"/>
      <c r="W4325" s="188"/>
      <c r="X4325" s="42"/>
      <c r="AD4325" s="10"/>
    </row>
    <row r="4326" spans="18:30">
      <c r="R4326" s="187"/>
      <c r="S4326" s="42"/>
      <c r="T4326" s="42"/>
      <c r="U4326" s="188"/>
      <c r="V4326" s="42"/>
      <c r="W4326" s="188"/>
      <c r="X4326" s="42"/>
      <c r="AD4326" s="10"/>
    </row>
    <row r="4327" spans="18:30">
      <c r="R4327" s="187"/>
      <c r="S4327" s="42"/>
      <c r="T4327" s="42"/>
      <c r="U4327" s="188"/>
      <c r="V4327" s="42"/>
      <c r="W4327" s="188"/>
      <c r="X4327" s="42"/>
      <c r="AD4327" s="10"/>
    </row>
    <row r="4328" spans="18:30">
      <c r="R4328" s="187"/>
      <c r="S4328" s="42"/>
      <c r="T4328" s="42"/>
      <c r="U4328" s="188"/>
      <c r="V4328" s="42"/>
      <c r="W4328" s="188"/>
      <c r="X4328" s="42"/>
      <c r="AD4328" s="10"/>
    </row>
    <row r="4329" spans="18:30">
      <c r="R4329" s="187"/>
      <c r="S4329" s="42"/>
      <c r="T4329" s="42"/>
      <c r="U4329" s="188"/>
      <c r="V4329" s="42"/>
      <c r="W4329" s="188"/>
      <c r="X4329" s="42"/>
      <c r="AD4329" s="10"/>
    </row>
    <row r="4330" spans="18:30">
      <c r="R4330" s="187"/>
      <c r="S4330" s="42"/>
      <c r="T4330" s="42"/>
      <c r="U4330" s="188"/>
      <c r="V4330" s="42"/>
      <c r="W4330" s="188"/>
      <c r="X4330" s="42"/>
      <c r="AD4330" s="10"/>
    </row>
    <row r="4331" spans="18:30">
      <c r="R4331" s="187"/>
      <c r="S4331" s="42"/>
      <c r="T4331" s="42"/>
      <c r="U4331" s="188"/>
      <c r="V4331" s="42"/>
      <c r="W4331" s="188"/>
      <c r="X4331" s="42"/>
      <c r="AD4331" s="10"/>
    </row>
    <row r="4332" spans="18:30">
      <c r="R4332" s="187"/>
      <c r="S4332" s="42"/>
      <c r="T4332" s="42"/>
      <c r="U4332" s="188"/>
      <c r="V4332" s="42"/>
      <c r="W4332" s="188"/>
      <c r="X4332" s="42"/>
      <c r="AD4332" s="10"/>
    </row>
    <row r="4333" spans="18:30">
      <c r="R4333" s="187"/>
      <c r="S4333" s="42"/>
      <c r="T4333" s="42"/>
      <c r="U4333" s="188"/>
      <c r="V4333" s="42"/>
      <c r="W4333" s="188"/>
      <c r="X4333" s="42"/>
      <c r="AD4333" s="10"/>
    </row>
    <row r="4334" spans="18:30">
      <c r="R4334" s="187"/>
      <c r="S4334" s="42"/>
      <c r="T4334" s="42"/>
      <c r="U4334" s="188"/>
      <c r="V4334" s="42"/>
      <c r="W4334" s="188"/>
      <c r="X4334" s="42"/>
      <c r="AD4334" s="10"/>
    </row>
    <row r="4335" spans="18:30">
      <c r="R4335" s="187"/>
      <c r="S4335" s="42"/>
      <c r="T4335" s="42"/>
      <c r="U4335" s="188"/>
      <c r="V4335" s="42"/>
      <c r="W4335" s="188"/>
      <c r="X4335" s="42"/>
      <c r="AD4335" s="10"/>
    </row>
    <row r="4336" spans="18:30">
      <c r="R4336" s="187"/>
      <c r="S4336" s="42"/>
      <c r="T4336" s="42"/>
      <c r="U4336" s="188"/>
      <c r="V4336" s="42"/>
      <c r="W4336" s="188"/>
      <c r="X4336" s="42"/>
      <c r="AD4336" s="10"/>
    </row>
    <row r="4337" spans="18:30">
      <c r="R4337" s="187"/>
      <c r="S4337" s="42"/>
      <c r="T4337" s="42"/>
      <c r="U4337" s="188"/>
      <c r="V4337" s="42"/>
      <c r="W4337" s="188"/>
      <c r="X4337" s="42"/>
      <c r="AD4337" s="10"/>
    </row>
    <row r="4338" spans="18:30">
      <c r="R4338" s="187"/>
      <c r="S4338" s="42"/>
      <c r="T4338" s="42"/>
      <c r="U4338" s="188"/>
      <c r="V4338" s="42"/>
      <c r="W4338" s="188"/>
      <c r="X4338" s="42"/>
      <c r="AD4338" s="10"/>
    </row>
    <row r="4339" spans="18:30">
      <c r="R4339" s="187"/>
      <c r="S4339" s="42"/>
      <c r="T4339" s="42"/>
      <c r="U4339" s="188"/>
      <c r="V4339" s="42"/>
      <c r="W4339" s="188"/>
      <c r="X4339" s="42"/>
      <c r="AD4339" s="10"/>
    </row>
    <row r="4340" spans="18:30">
      <c r="R4340" s="187"/>
      <c r="S4340" s="42"/>
      <c r="T4340" s="42"/>
      <c r="U4340" s="188"/>
      <c r="V4340" s="42"/>
      <c r="W4340" s="188"/>
      <c r="X4340" s="42"/>
      <c r="AD4340" s="10"/>
    </row>
    <row r="4341" spans="18:30">
      <c r="R4341" s="187"/>
      <c r="S4341" s="42"/>
      <c r="T4341" s="42"/>
      <c r="U4341" s="188"/>
      <c r="V4341" s="42"/>
      <c r="W4341" s="188"/>
      <c r="X4341" s="42"/>
      <c r="AD4341" s="10"/>
    </row>
    <row r="4342" spans="18:30">
      <c r="R4342" s="187"/>
      <c r="S4342" s="42"/>
      <c r="T4342" s="42"/>
      <c r="U4342" s="188"/>
      <c r="V4342" s="42"/>
      <c r="W4342" s="188"/>
      <c r="X4342" s="42"/>
      <c r="AD4342" s="10"/>
    </row>
    <row r="4343" spans="18:30">
      <c r="R4343" s="187"/>
      <c r="S4343" s="42"/>
      <c r="T4343" s="42"/>
      <c r="U4343" s="188"/>
      <c r="V4343" s="42"/>
      <c r="W4343" s="188"/>
      <c r="X4343" s="42"/>
      <c r="AD4343" s="10"/>
    </row>
    <row r="4344" spans="18:30">
      <c r="R4344" s="187"/>
      <c r="S4344" s="42"/>
      <c r="T4344" s="42"/>
      <c r="U4344" s="188"/>
      <c r="V4344" s="42"/>
      <c r="W4344" s="188"/>
      <c r="X4344" s="42"/>
      <c r="AD4344" s="10"/>
    </row>
    <row r="4345" spans="18:30">
      <c r="R4345" s="187"/>
      <c r="S4345" s="42"/>
      <c r="T4345" s="42"/>
      <c r="U4345" s="188"/>
      <c r="V4345" s="42"/>
      <c r="W4345" s="188"/>
      <c r="X4345" s="42"/>
      <c r="AD4345" s="10"/>
    </row>
    <row r="4346" spans="18:30">
      <c r="R4346" s="187"/>
      <c r="S4346" s="42"/>
      <c r="T4346" s="42"/>
      <c r="U4346" s="188"/>
      <c r="V4346" s="42"/>
      <c r="W4346" s="188"/>
      <c r="X4346" s="42"/>
      <c r="AD4346" s="10"/>
    </row>
    <row r="4347" spans="18:30">
      <c r="R4347" s="187"/>
      <c r="S4347" s="42"/>
      <c r="T4347" s="42"/>
      <c r="U4347" s="188"/>
      <c r="V4347" s="42"/>
      <c r="W4347" s="188"/>
      <c r="X4347" s="42"/>
      <c r="AD4347" s="10"/>
    </row>
    <row r="4348" spans="18:30">
      <c r="R4348" s="187"/>
      <c r="S4348" s="42"/>
      <c r="T4348" s="42"/>
      <c r="U4348" s="188"/>
      <c r="V4348" s="42"/>
      <c r="W4348" s="188"/>
      <c r="X4348" s="42"/>
      <c r="AD4348" s="10"/>
    </row>
    <row r="4349" spans="18:30">
      <c r="R4349" s="187"/>
      <c r="S4349" s="42"/>
      <c r="T4349" s="42"/>
      <c r="U4349" s="188"/>
      <c r="V4349" s="42"/>
      <c r="W4349" s="188"/>
      <c r="X4349" s="42"/>
      <c r="AD4349" s="10"/>
    </row>
    <row r="4350" spans="18:30">
      <c r="R4350" s="187"/>
      <c r="S4350" s="42"/>
      <c r="T4350" s="42"/>
      <c r="U4350" s="188"/>
      <c r="V4350" s="42"/>
      <c r="W4350" s="188"/>
      <c r="X4350" s="42"/>
      <c r="AD4350" s="10"/>
    </row>
    <row r="4351" spans="18:30">
      <c r="R4351" s="187"/>
      <c r="S4351" s="42"/>
      <c r="T4351" s="42"/>
      <c r="U4351" s="188"/>
      <c r="V4351" s="42"/>
      <c r="W4351" s="188"/>
      <c r="X4351" s="42"/>
      <c r="AD4351" s="10"/>
    </row>
    <row r="4352" spans="18:30">
      <c r="R4352" s="187"/>
      <c r="S4352" s="42"/>
      <c r="T4352" s="42"/>
      <c r="U4352" s="188"/>
      <c r="V4352" s="42"/>
      <c r="W4352" s="188"/>
      <c r="X4352" s="42"/>
      <c r="AD4352" s="10"/>
    </row>
    <row r="4353" spans="18:30">
      <c r="R4353" s="187"/>
      <c r="S4353" s="42"/>
      <c r="T4353" s="42"/>
      <c r="U4353" s="188"/>
      <c r="V4353" s="42"/>
      <c r="W4353" s="188"/>
      <c r="X4353" s="42"/>
      <c r="AD4353" s="10"/>
    </row>
    <row r="4354" spans="18:30">
      <c r="R4354" s="187"/>
      <c r="S4354" s="42"/>
      <c r="T4354" s="42"/>
      <c r="U4354" s="188"/>
      <c r="V4354" s="42"/>
      <c r="W4354" s="188"/>
      <c r="X4354" s="42"/>
      <c r="AD4354" s="10"/>
    </row>
    <row r="4355" spans="18:30">
      <c r="R4355" s="187"/>
      <c r="S4355" s="42"/>
      <c r="T4355" s="42"/>
      <c r="U4355" s="188"/>
      <c r="V4355" s="42"/>
      <c r="W4355" s="188"/>
      <c r="X4355" s="42"/>
      <c r="AD4355" s="10"/>
    </row>
    <row r="4356" spans="18:30">
      <c r="R4356" s="187"/>
      <c r="S4356" s="42"/>
      <c r="T4356" s="42"/>
      <c r="U4356" s="188"/>
      <c r="V4356" s="42"/>
      <c r="W4356" s="188"/>
      <c r="X4356" s="42"/>
      <c r="AD4356" s="10"/>
    </row>
    <row r="4357" spans="18:30">
      <c r="R4357" s="187"/>
      <c r="S4357" s="42"/>
      <c r="T4357" s="42"/>
      <c r="U4357" s="188"/>
      <c r="V4357" s="42"/>
      <c r="W4357" s="188"/>
      <c r="X4357" s="42"/>
      <c r="AD4357" s="10"/>
    </row>
    <row r="4358" spans="18:30">
      <c r="R4358" s="187"/>
      <c r="S4358" s="42"/>
      <c r="T4358" s="42"/>
      <c r="U4358" s="188"/>
      <c r="V4358" s="42"/>
      <c r="W4358" s="188"/>
      <c r="X4358" s="42"/>
      <c r="AD4358" s="10"/>
    </row>
    <row r="4359" spans="18:30">
      <c r="R4359" s="187"/>
      <c r="S4359" s="42"/>
      <c r="T4359" s="42"/>
      <c r="U4359" s="188"/>
      <c r="V4359" s="42"/>
      <c r="W4359" s="188"/>
      <c r="X4359" s="42"/>
      <c r="AD4359" s="10"/>
    </row>
    <row r="4360" spans="18:30">
      <c r="R4360" s="187"/>
      <c r="S4360" s="42"/>
      <c r="T4360" s="42"/>
      <c r="U4360" s="188"/>
      <c r="V4360" s="42"/>
      <c r="W4360" s="188"/>
      <c r="X4360" s="42"/>
      <c r="AD4360" s="10"/>
    </row>
    <row r="4361" spans="18:30">
      <c r="R4361" s="187"/>
      <c r="S4361" s="42"/>
      <c r="T4361" s="42"/>
      <c r="U4361" s="188"/>
      <c r="V4361" s="42"/>
      <c r="W4361" s="188"/>
      <c r="X4361" s="42"/>
      <c r="AD4361" s="10"/>
    </row>
    <row r="4362" spans="18:30">
      <c r="R4362" s="187"/>
      <c r="S4362" s="42"/>
      <c r="T4362" s="42"/>
      <c r="U4362" s="188"/>
      <c r="V4362" s="42"/>
      <c r="W4362" s="188"/>
      <c r="X4362" s="42"/>
      <c r="AD4362" s="10"/>
    </row>
    <row r="4363" spans="18:30">
      <c r="R4363" s="187"/>
      <c r="S4363" s="42"/>
      <c r="T4363" s="42"/>
      <c r="U4363" s="188"/>
      <c r="V4363" s="42"/>
      <c r="W4363" s="188"/>
      <c r="X4363" s="42"/>
      <c r="AD4363" s="10"/>
    </row>
    <row r="4364" spans="18:30">
      <c r="R4364" s="187"/>
      <c r="S4364" s="42"/>
      <c r="T4364" s="42"/>
      <c r="U4364" s="188"/>
      <c r="V4364" s="42"/>
      <c r="W4364" s="188"/>
      <c r="X4364" s="42"/>
      <c r="AD4364" s="10"/>
    </row>
    <row r="4365" spans="18:30">
      <c r="R4365" s="187"/>
      <c r="S4365" s="42"/>
      <c r="T4365" s="42"/>
      <c r="U4365" s="188"/>
      <c r="V4365" s="42"/>
      <c r="W4365" s="188"/>
      <c r="X4365" s="42"/>
      <c r="AD4365" s="10"/>
    </row>
    <row r="4366" spans="18:30">
      <c r="R4366" s="187"/>
      <c r="S4366" s="42"/>
      <c r="T4366" s="42"/>
      <c r="U4366" s="188"/>
      <c r="V4366" s="42"/>
      <c r="W4366" s="188"/>
      <c r="X4366" s="42"/>
      <c r="AD4366" s="10"/>
    </row>
    <row r="4367" spans="18:30">
      <c r="R4367" s="187"/>
      <c r="S4367" s="42"/>
      <c r="T4367" s="42"/>
      <c r="U4367" s="188"/>
      <c r="V4367" s="42"/>
      <c r="W4367" s="188"/>
      <c r="X4367" s="42"/>
      <c r="AD4367" s="10"/>
    </row>
    <row r="4368" spans="18:30">
      <c r="R4368" s="187"/>
      <c r="S4368" s="42"/>
      <c r="T4368" s="42"/>
      <c r="U4368" s="188"/>
      <c r="V4368" s="42"/>
      <c r="W4368" s="188"/>
      <c r="X4368" s="42"/>
      <c r="AD4368" s="10"/>
    </row>
    <row r="4369" spans="18:30">
      <c r="R4369" s="187"/>
      <c r="S4369" s="42"/>
      <c r="T4369" s="42"/>
      <c r="U4369" s="188"/>
      <c r="V4369" s="42"/>
      <c r="W4369" s="188"/>
      <c r="X4369" s="42"/>
      <c r="AD4369" s="10"/>
    </row>
    <row r="4370" spans="18:30">
      <c r="R4370" s="187"/>
      <c r="S4370" s="42"/>
      <c r="T4370" s="42"/>
      <c r="U4370" s="188"/>
      <c r="V4370" s="42"/>
      <c r="W4370" s="188"/>
      <c r="X4370" s="42"/>
      <c r="AD4370" s="10"/>
    </row>
    <row r="4371" spans="18:30">
      <c r="R4371" s="187"/>
      <c r="S4371" s="42"/>
      <c r="T4371" s="42"/>
      <c r="U4371" s="188"/>
      <c r="V4371" s="42"/>
      <c r="W4371" s="188"/>
      <c r="X4371" s="42"/>
      <c r="AD4371" s="10"/>
    </row>
    <row r="4372" spans="18:30">
      <c r="R4372" s="187"/>
      <c r="S4372" s="42"/>
      <c r="T4372" s="42"/>
      <c r="U4372" s="188"/>
      <c r="V4372" s="42"/>
      <c r="W4372" s="188"/>
      <c r="X4372" s="42"/>
      <c r="AD4372" s="10"/>
    </row>
    <row r="4373" spans="18:30">
      <c r="R4373" s="187"/>
      <c r="S4373" s="42"/>
      <c r="T4373" s="42"/>
      <c r="U4373" s="188"/>
      <c r="V4373" s="42"/>
      <c r="W4373" s="188"/>
      <c r="X4373" s="42"/>
      <c r="AD4373" s="10"/>
    </row>
    <row r="4374" spans="18:30">
      <c r="R4374" s="187"/>
      <c r="S4374" s="42"/>
      <c r="T4374" s="42"/>
      <c r="U4374" s="188"/>
      <c r="V4374" s="42"/>
      <c r="W4374" s="188"/>
      <c r="X4374" s="42"/>
      <c r="AD4374" s="10"/>
    </row>
    <row r="4375" spans="18:30">
      <c r="R4375" s="187"/>
      <c r="S4375" s="42"/>
      <c r="T4375" s="42"/>
      <c r="U4375" s="188"/>
      <c r="V4375" s="42"/>
      <c r="W4375" s="188"/>
      <c r="X4375" s="42"/>
      <c r="AD4375" s="10"/>
    </row>
    <row r="4376" spans="18:30">
      <c r="R4376" s="187"/>
      <c r="S4376" s="42"/>
      <c r="T4376" s="42"/>
      <c r="U4376" s="188"/>
      <c r="V4376" s="42"/>
      <c r="W4376" s="188"/>
      <c r="X4376" s="42"/>
      <c r="AD4376" s="10"/>
    </row>
    <row r="4377" spans="18:30">
      <c r="R4377" s="187"/>
      <c r="S4377" s="42"/>
      <c r="T4377" s="42"/>
      <c r="U4377" s="188"/>
      <c r="V4377" s="42"/>
      <c r="W4377" s="188"/>
      <c r="X4377" s="42"/>
      <c r="AD4377" s="10"/>
    </row>
    <row r="4378" spans="18:30">
      <c r="R4378" s="187"/>
      <c r="S4378" s="42"/>
      <c r="T4378" s="42"/>
      <c r="U4378" s="188"/>
      <c r="V4378" s="42"/>
      <c r="W4378" s="188"/>
      <c r="X4378" s="42"/>
      <c r="AD4378" s="10"/>
    </row>
    <row r="4379" spans="18:30">
      <c r="R4379" s="187"/>
      <c r="S4379" s="42"/>
      <c r="T4379" s="42"/>
      <c r="U4379" s="188"/>
      <c r="V4379" s="42"/>
      <c r="W4379" s="188"/>
      <c r="X4379" s="42"/>
      <c r="AD4379" s="10"/>
    </row>
    <row r="4380" spans="18:30">
      <c r="R4380" s="187"/>
      <c r="S4380" s="42"/>
      <c r="T4380" s="42"/>
      <c r="U4380" s="188"/>
      <c r="V4380" s="42"/>
      <c r="W4380" s="188"/>
      <c r="X4380" s="42"/>
      <c r="AD4380" s="10"/>
    </row>
    <row r="4381" spans="18:30">
      <c r="R4381" s="187"/>
      <c r="S4381" s="42"/>
      <c r="T4381" s="42"/>
      <c r="U4381" s="188"/>
      <c r="V4381" s="42"/>
      <c r="W4381" s="188"/>
      <c r="X4381" s="42"/>
      <c r="AD4381" s="10"/>
    </row>
    <row r="4382" spans="18:30">
      <c r="R4382" s="187"/>
      <c r="S4382" s="42"/>
      <c r="T4382" s="42"/>
      <c r="U4382" s="188"/>
      <c r="V4382" s="42"/>
      <c r="W4382" s="188"/>
      <c r="X4382" s="42"/>
      <c r="AD4382" s="10"/>
    </row>
    <row r="4383" spans="18:30">
      <c r="R4383" s="187"/>
      <c r="S4383" s="42"/>
      <c r="T4383" s="42"/>
      <c r="U4383" s="188"/>
      <c r="V4383" s="42"/>
      <c r="W4383" s="188"/>
      <c r="X4383" s="42"/>
      <c r="AD4383" s="10"/>
    </row>
    <row r="4384" spans="18:30">
      <c r="R4384" s="187"/>
      <c r="S4384" s="42"/>
      <c r="T4384" s="42"/>
      <c r="U4384" s="188"/>
      <c r="V4384" s="42"/>
      <c r="W4384" s="188"/>
      <c r="X4384" s="42"/>
      <c r="AD4384" s="10"/>
    </row>
    <row r="4385" spans="18:30">
      <c r="R4385" s="187"/>
      <c r="S4385" s="42"/>
      <c r="T4385" s="42"/>
      <c r="U4385" s="188"/>
      <c r="V4385" s="42"/>
      <c r="W4385" s="188"/>
      <c r="X4385" s="42"/>
      <c r="AD4385" s="10"/>
    </row>
    <row r="4386" spans="18:30">
      <c r="R4386" s="187"/>
      <c r="S4386" s="42"/>
      <c r="T4386" s="42"/>
      <c r="U4386" s="188"/>
      <c r="V4386" s="42"/>
      <c r="W4386" s="188"/>
      <c r="X4386" s="42"/>
      <c r="AD4386" s="10"/>
    </row>
    <row r="4387" spans="18:30">
      <c r="R4387" s="187"/>
      <c r="S4387" s="42"/>
      <c r="T4387" s="42"/>
      <c r="U4387" s="188"/>
      <c r="V4387" s="42"/>
      <c r="W4387" s="188"/>
      <c r="X4387" s="42"/>
      <c r="AD4387" s="10"/>
    </row>
    <row r="4388" spans="18:30">
      <c r="R4388" s="187"/>
      <c r="S4388" s="42"/>
      <c r="T4388" s="42"/>
      <c r="U4388" s="188"/>
      <c r="V4388" s="42"/>
      <c r="W4388" s="188"/>
      <c r="X4388" s="42"/>
      <c r="AD4388" s="10"/>
    </row>
    <row r="4389" spans="18:30">
      <c r="R4389" s="187"/>
      <c r="S4389" s="42"/>
      <c r="T4389" s="42"/>
      <c r="U4389" s="188"/>
      <c r="V4389" s="42"/>
      <c r="W4389" s="188"/>
      <c r="X4389" s="42"/>
      <c r="AD4389" s="10"/>
    </row>
    <row r="4390" spans="18:30">
      <c r="R4390" s="187"/>
      <c r="S4390" s="42"/>
      <c r="T4390" s="42"/>
      <c r="U4390" s="188"/>
      <c r="V4390" s="42"/>
      <c r="W4390" s="188"/>
      <c r="X4390" s="42"/>
      <c r="AD4390" s="10"/>
    </row>
    <row r="4391" spans="18:30">
      <c r="R4391" s="187"/>
      <c r="S4391" s="42"/>
      <c r="T4391" s="42"/>
      <c r="U4391" s="188"/>
      <c r="V4391" s="42"/>
      <c r="W4391" s="188"/>
      <c r="X4391" s="42"/>
      <c r="AD4391" s="10"/>
    </row>
    <row r="4392" spans="18:30">
      <c r="R4392" s="187"/>
      <c r="S4392" s="42"/>
      <c r="T4392" s="42"/>
      <c r="U4392" s="188"/>
      <c r="V4392" s="42"/>
      <c r="W4392" s="188"/>
      <c r="X4392" s="42"/>
      <c r="AD4392" s="10"/>
    </row>
    <row r="4393" spans="18:30">
      <c r="R4393" s="187"/>
      <c r="S4393" s="42"/>
      <c r="T4393" s="42"/>
      <c r="U4393" s="188"/>
      <c r="V4393" s="42"/>
      <c r="W4393" s="188"/>
      <c r="X4393" s="42"/>
      <c r="AD4393" s="10"/>
    </row>
    <row r="4394" spans="18:30">
      <c r="R4394" s="187"/>
      <c r="S4394" s="42"/>
      <c r="T4394" s="42"/>
      <c r="U4394" s="188"/>
      <c r="V4394" s="42"/>
      <c r="W4394" s="188"/>
      <c r="X4394" s="42"/>
      <c r="AD4394" s="10"/>
    </row>
    <row r="4395" spans="18:30">
      <c r="R4395" s="187"/>
      <c r="S4395" s="42"/>
      <c r="T4395" s="42"/>
      <c r="U4395" s="188"/>
      <c r="V4395" s="42"/>
      <c r="W4395" s="188"/>
      <c r="X4395" s="42"/>
      <c r="AD4395" s="10"/>
    </row>
    <row r="4396" spans="18:30">
      <c r="R4396" s="187"/>
      <c r="S4396" s="42"/>
      <c r="T4396" s="42"/>
      <c r="U4396" s="188"/>
      <c r="V4396" s="42"/>
      <c r="W4396" s="188"/>
      <c r="X4396" s="42"/>
      <c r="AD4396" s="10"/>
    </row>
    <row r="4397" spans="18:30">
      <c r="R4397" s="187"/>
      <c r="S4397" s="42"/>
      <c r="T4397" s="42"/>
      <c r="U4397" s="188"/>
      <c r="V4397" s="42"/>
      <c r="W4397" s="188"/>
      <c r="X4397" s="42"/>
      <c r="AD4397" s="10"/>
    </row>
    <row r="4398" spans="18:30">
      <c r="R4398" s="187"/>
      <c r="S4398" s="42"/>
      <c r="T4398" s="42"/>
      <c r="U4398" s="188"/>
      <c r="V4398" s="42"/>
      <c r="W4398" s="188"/>
      <c r="X4398" s="42"/>
      <c r="AD4398" s="10"/>
    </row>
    <row r="4399" spans="18:30">
      <c r="R4399" s="187"/>
      <c r="S4399" s="42"/>
      <c r="T4399" s="42"/>
      <c r="U4399" s="188"/>
      <c r="V4399" s="42"/>
      <c r="W4399" s="188"/>
      <c r="X4399" s="42"/>
      <c r="AD4399" s="10"/>
    </row>
    <row r="4400" spans="18:30">
      <c r="R4400" s="187"/>
      <c r="S4400" s="42"/>
      <c r="T4400" s="42"/>
      <c r="U4400" s="188"/>
      <c r="V4400" s="42"/>
      <c r="W4400" s="188"/>
      <c r="X4400" s="42"/>
      <c r="AD4400" s="10"/>
    </row>
    <row r="4401" spans="18:30">
      <c r="R4401" s="187"/>
      <c r="S4401" s="42"/>
      <c r="T4401" s="42"/>
      <c r="U4401" s="188"/>
      <c r="V4401" s="42"/>
      <c r="W4401" s="188"/>
      <c r="X4401" s="42"/>
      <c r="AD4401" s="10"/>
    </row>
    <row r="4402" spans="18:30">
      <c r="R4402" s="187"/>
      <c r="S4402" s="42"/>
      <c r="T4402" s="42"/>
      <c r="U4402" s="188"/>
      <c r="V4402" s="42"/>
      <c r="W4402" s="188"/>
      <c r="X4402" s="42"/>
      <c r="AD4402" s="10"/>
    </row>
    <row r="4403" spans="18:30">
      <c r="R4403" s="187"/>
      <c r="S4403" s="42"/>
      <c r="T4403" s="42"/>
      <c r="U4403" s="188"/>
      <c r="V4403" s="42"/>
      <c r="W4403" s="188"/>
      <c r="X4403" s="42"/>
      <c r="AD4403" s="10"/>
    </row>
    <row r="4404" spans="18:30">
      <c r="R4404" s="187"/>
      <c r="S4404" s="42"/>
      <c r="T4404" s="42"/>
      <c r="U4404" s="188"/>
      <c r="V4404" s="42"/>
      <c r="W4404" s="188"/>
      <c r="X4404" s="42"/>
      <c r="AD4404" s="10"/>
    </row>
    <row r="4405" spans="18:30">
      <c r="R4405" s="187"/>
      <c r="S4405" s="42"/>
      <c r="T4405" s="42"/>
      <c r="U4405" s="188"/>
      <c r="V4405" s="42"/>
      <c r="W4405" s="188"/>
      <c r="X4405" s="42"/>
      <c r="AD4405" s="10"/>
    </row>
    <row r="4406" spans="18:30">
      <c r="R4406" s="187"/>
      <c r="S4406" s="42"/>
      <c r="T4406" s="42"/>
      <c r="U4406" s="188"/>
      <c r="V4406" s="42"/>
      <c r="W4406" s="188"/>
      <c r="X4406" s="42"/>
      <c r="AD4406" s="10"/>
    </row>
    <row r="4407" spans="18:30">
      <c r="R4407" s="187"/>
      <c r="S4407" s="42"/>
      <c r="T4407" s="42"/>
      <c r="U4407" s="188"/>
      <c r="V4407" s="42"/>
      <c r="W4407" s="188"/>
      <c r="X4407" s="42"/>
      <c r="AD4407" s="10"/>
    </row>
    <row r="4408" spans="18:30">
      <c r="R4408" s="187"/>
      <c r="S4408" s="42"/>
      <c r="T4408" s="42"/>
      <c r="U4408" s="188"/>
      <c r="V4408" s="42"/>
      <c r="W4408" s="188"/>
      <c r="X4408" s="42"/>
      <c r="AD4408" s="10"/>
    </row>
    <row r="4409" spans="18:30">
      <c r="R4409" s="187"/>
      <c r="S4409" s="42"/>
      <c r="T4409" s="42"/>
      <c r="U4409" s="188"/>
      <c r="V4409" s="42"/>
      <c r="W4409" s="188"/>
      <c r="X4409" s="42"/>
      <c r="AD4409" s="10"/>
    </row>
    <row r="4410" spans="18:30">
      <c r="R4410" s="187"/>
      <c r="S4410" s="42"/>
      <c r="T4410" s="42"/>
      <c r="U4410" s="188"/>
      <c r="V4410" s="42"/>
      <c r="W4410" s="188"/>
      <c r="X4410" s="42"/>
      <c r="AD4410" s="10"/>
    </row>
    <row r="4411" spans="18:30">
      <c r="R4411" s="187"/>
      <c r="S4411" s="42"/>
      <c r="T4411" s="42"/>
      <c r="U4411" s="188"/>
      <c r="V4411" s="42"/>
      <c r="W4411" s="188"/>
      <c r="X4411" s="42"/>
      <c r="AD4411" s="10"/>
    </row>
    <row r="4412" spans="18:30">
      <c r="R4412" s="187"/>
      <c r="S4412" s="42"/>
      <c r="T4412" s="42"/>
      <c r="U4412" s="188"/>
      <c r="V4412" s="42"/>
      <c r="W4412" s="188"/>
      <c r="X4412" s="42"/>
      <c r="AD4412" s="10"/>
    </row>
    <row r="4413" spans="18:30">
      <c r="R4413" s="187"/>
      <c r="S4413" s="42"/>
      <c r="T4413" s="42"/>
      <c r="U4413" s="188"/>
      <c r="V4413" s="42"/>
      <c r="W4413" s="188"/>
      <c r="X4413" s="42"/>
      <c r="AD4413" s="10"/>
    </row>
    <row r="4414" spans="18:30">
      <c r="R4414" s="187"/>
      <c r="S4414" s="42"/>
      <c r="T4414" s="42"/>
      <c r="U4414" s="188"/>
      <c r="V4414" s="42"/>
      <c r="W4414" s="188"/>
      <c r="X4414" s="42"/>
      <c r="AD4414" s="10"/>
    </row>
    <row r="4415" spans="18:30">
      <c r="R4415" s="187"/>
      <c r="S4415" s="42"/>
      <c r="T4415" s="42"/>
      <c r="U4415" s="188"/>
      <c r="V4415" s="42"/>
      <c r="W4415" s="188"/>
      <c r="X4415" s="42"/>
      <c r="AD4415" s="10"/>
    </row>
    <row r="4416" spans="18:30">
      <c r="R4416" s="187"/>
      <c r="S4416" s="42"/>
      <c r="T4416" s="42"/>
      <c r="U4416" s="188"/>
      <c r="V4416" s="42"/>
      <c r="W4416" s="188"/>
      <c r="X4416" s="42"/>
      <c r="AD4416" s="10"/>
    </row>
    <row r="4417" spans="18:30">
      <c r="R4417" s="187"/>
      <c r="S4417" s="42"/>
      <c r="T4417" s="42"/>
      <c r="U4417" s="188"/>
      <c r="V4417" s="42"/>
      <c r="W4417" s="188"/>
      <c r="X4417" s="42"/>
      <c r="AD4417" s="10"/>
    </row>
    <row r="4418" spans="18:30">
      <c r="R4418" s="187"/>
      <c r="S4418" s="42"/>
      <c r="T4418" s="42"/>
      <c r="U4418" s="188"/>
      <c r="V4418" s="42"/>
      <c r="W4418" s="188"/>
      <c r="X4418" s="42"/>
      <c r="AD4418" s="10"/>
    </row>
    <row r="4419" spans="18:30">
      <c r="R4419" s="187"/>
      <c r="S4419" s="42"/>
      <c r="T4419" s="42"/>
      <c r="U4419" s="188"/>
      <c r="V4419" s="42"/>
      <c r="W4419" s="188"/>
      <c r="X4419" s="42"/>
      <c r="AD4419" s="10"/>
    </row>
    <row r="4420" spans="18:30">
      <c r="R4420" s="187"/>
      <c r="S4420" s="42"/>
      <c r="T4420" s="42"/>
      <c r="U4420" s="188"/>
      <c r="V4420" s="42"/>
      <c r="W4420" s="188"/>
      <c r="X4420" s="42"/>
      <c r="AD4420" s="10"/>
    </row>
    <row r="4421" spans="18:30">
      <c r="R4421" s="187"/>
      <c r="S4421" s="42"/>
      <c r="T4421" s="42"/>
      <c r="U4421" s="188"/>
      <c r="V4421" s="42"/>
      <c r="W4421" s="188"/>
      <c r="X4421" s="42"/>
      <c r="AD4421" s="10"/>
    </row>
    <row r="4422" spans="18:30">
      <c r="R4422" s="187"/>
      <c r="S4422" s="42"/>
      <c r="T4422" s="42"/>
      <c r="U4422" s="188"/>
      <c r="V4422" s="42"/>
      <c r="W4422" s="188"/>
      <c r="X4422" s="42"/>
      <c r="AD4422" s="10"/>
    </row>
    <row r="4423" spans="18:30">
      <c r="R4423" s="187"/>
      <c r="S4423" s="42"/>
      <c r="T4423" s="42"/>
      <c r="U4423" s="188"/>
      <c r="V4423" s="42"/>
      <c r="W4423" s="188"/>
      <c r="X4423" s="42"/>
      <c r="AD4423" s="10"/>
    </row>
    <row r="4424" spans="18:30">
      <c r="R4424" s="187"/>
      <c r="S4424" s="42"/>
      <c r="T4424" s="42"/>
      <c r="U4424" s="188"/>
      <c r="V4424" s="42"/>
      <c r="W4424" s="188"/>
      <c r="X4424" s="42"/>
      <c r="AD4424" s="10"/>
    </row>
    <row r="4425" spans="18:30">
      <c r="R4425" s="187"/>
      <c r="S4425" s="42"/>
      <c r="T4425" s="42"/>
      <c r="U4425" s="188"/>
      <c r="V4425" s="42"/>
      <c r="W4425" s="188"/>
      <c r="X4425" s="42"/>
      <c r="AD4425" s="10"/>
    </row>
    <row r="4426" spans="18:30">
      <c r="R4426" s="187"/>
      <c r="S4426" s="42"/>
      <c r="T4426" s="42"/>
      <c r="U4426" s="188"/>
      <c r="V4426" s="42"/>
      <c r="W4426" s="188"/>
      <c r="X4426" s="42"/>
      <c r="AD4426" s="10"/>
    </row>
    <row r="4427" spans="18:30">
      <c r="R4427" s="187"/>
      <c r="S4427" s="42"/>
      <c r="T4427" s="42"/>
      <c r="U4427" s="188"/>
      <c r="V4427" s="42"/>
      <c r="W4427" s="188"/>
      <c r="X4427" s="42"/>
      <c r="AD4427" s="10"/>
    </row>
    <row r="4428" spans="18:30">
      <c r="R4428" s="187"/>
      <c r="S4428" s="42"/>
      <c r="T4428" s="42"/>
      <c r="U4428" s="188"/>
      <c r="V4428" s="42"/>
      <c r="W4428" s="188"/>
      <c r="X4428" s="42"/>
      <c r="AD4428" s="10"/>
    </row>
    <row r="4429" spans="18:30">
      <c r="R4429" s="187"/>
      <c r="S4429" s="42"/>
      <c r="T4429" s="42"/>
      <c r="U4429" s="188"/>
      <c r="V4429" s="42"/>
      <c r="W4429" s="188"/>
      <c r="X4429" s="42"/>
      <c r="AD4429" s="10"/>
    </row>
    <row r="4430" spans="18:30">
      <c r="R4430" s="187"/>
      <c r="S4430" s="42"/>
      <c r="T4430" s="42"/>
      <c r="U4430" s="188"/>
      <c r="V4430" s="42"/>
      <c r="W4430" s="188"/>
      <c r="X4430" s="42"/>
      <c r="AD4430" s="10"/>
    </row>
    <row r="4431" spans="18:30">
      <c r="R4431" s="187"/>
      <c r="S4431" s="42"/>
      <c r="T4431" s="42"/>
      <c r="U4431" s="188"/>
      <c r="V4431" s="42"/>
      <c r="W4431" s="188"/>
      <c r="X4431" s="42"/>
      <c r="AD4431" s="10"/>
    </row>
    <row r="4432" spans="18:30">
      <c r="R4432" s="187"/>
      <c r="S4432" s="42"/>
      <c r="T4432" s="42"/>
      <c r="U4432" s="188"/>
      <c r="V4432" s="42"/>
      <c r="W4432" s="188"/>
      <c r="X4432" s="42"/>
      <c r="AD4432" s="10"/>
    </row>
    <row r="4433" spans="18:30">
      <c r="R4433" s="187"/>
      <c r="S4433" s="42"/>
      <c r="T4433" s="42"/>
      <c r="U4433" s="188"/>
      <c r="V4433" s="42"/>
      <c r="W4433" s="188"/>
      <c r="X4433" s="42"/>
      <c r="AD4433" s="10"/>
    </row>
    <row r="4434" spans="18:30">
      <c r="R4434" s="187"/>
      <c r="S4434" s="42"/>
      <c r="T4434" s="42"/>
      <c r="U4434" s="188"/>
      <c r="V4434" s="42"/>
      <c r="W4434" s="188"/>
      <c r="X4434" s="42"/>
      <c r="AD4434" s="10"/>
    </row>
    <row r="4435" spans="18:30">
      <c r="R4435" s="187"/>
      <c r="S4435" s="42"/>
      <c r="T4435" s="42"/>
      <c r="U4435" s="188"/>
      <c r="V4435" s="42"/>
      <c r="W4435" s="188"/>
      <c r="X4435" s="42"/>
      <c r="AD4435" s="10"/>
    </row>
    <row r="4436" spans="18:30">
      <c r="R4436" s="187"/>
      <c r="S4436" s="42"/>
      <c r="T4436" s="42"/>
      <c r="U4436" s="188"/>
      <c r="V4436" s="42"/>
      <c r="W4436" s="188"/>
      <c r="X4436" s="42"/>
      <c r="AD4436" s="10"/>
    </row>
    <row r="4437" spans="18:30">
      <c r="R4437" s="187"/>
      <c r="S4437" s="42"/>
      <c r="T4437" s="42"/>
      <c r="U4437" s="188"/>
      <c r="V4437" s="42"/>
      <c r="W4437" s="188"/>
      <c r="X4437" s="42"/>
      <c r="AD4437" s="10"/>
    </row>
    <row r="4438" spans="18:30">
      <c r="R4438" s="187"/>
      <c r="S4438" s="42"/>
      <c r="T4438" s="42"/>
      <c r="U4438" s="188"/>
      <c r="V4438" s="42"/>
      <c r="W4438" s="188"/>
      <c r="X4438" s="42"/>
      <c r="AD4438" s="10"/>
    </row>
    <row r="4439" spans="18:30">
      <c r="R4439" s="187"/>
      <c r="S4439" s="42"/>
      <c r="T4439" s="42"/>
      <c r="U4439" s="188"/>
      <c r="V4439" s="42"/>
      <c r="W4439" s="188"/>
      <c r="X4439" s="42"/>
      <c r="AD4439" s="10"/>
    </row>
    <row r="4440" spans="18:30">
      <c r="R4440" s="187"/>
      <c r="S4440" s="42"/>
      <c r="T4440" s="42"/>
      <c r="U4440" s="188"/>
      <c r="V4440" s="42"/>
      <c r="W4440" s="188"/>
      <c r="X4440" s="42"/>
      <c r="AD4440" s="10"/>
    </row>
    <row r="4441" spans="18:30">
      <c r="R4441" s="187"/>
      <c r="S4441" s="42"/>
      <c r="T4441" s="42"/>
      <c r="U4441" s="188"/>
      <c r="V4441" s="42"/>
      <c r="W4441" s="188"/>
      <c r="X4441" s="42"/>
      <c r="AD4441" s="10"/>
    </row>
    <row r="4442" spans="18:30">
      <c r="R4442" s="187"/>
      <c r="S4442" s="42"/>
      <c r="T4442" s="42"/>
      <c r="U4442" s="188"/>
      <c r="V4442" s="42"/>
      <c r="W4442" s="188"/>
      <c r="X4442" s="42"/>
      <c r="AD4442" s="10"/>
    </row>
    <row r="4443" spans="18:30">
      <c r="R4443" s="187"/>
      <c r="S4443" s="42"/>
      <c r="T4443" s="42"/>
      <c r="U4443" s="188"/>
      <c r="V4443" s="42"/>
      <c r="W4443" s="188"/>
      <c r="X4443" s="42"/>
      <c r="AD4443" s="10"/>
    </row>
    <row r="4444" spans="18:30">
      <c r="R4444" s="187"/>
      <c r="S4444" s="42"/>
      <c r="T4444" s="42"/>
      <c r="U4444" s="188"/>
      <c r="V4444" s="42"/>
      <c r="W4444" s="188"/>
      <c r="X4444" s="42"/>
      <c r="AD4444" s="10"/>
    </row>
    <row r="4445" spans="18:30">
      <c r="R4445" s="187"/>
      <c r="S4445" s="42"/>
      <c r="T4445" s="42"/>
      <c r="U4445" s="188"/>
      <c r="V4445" s="42"/>
      <c r="W4445" s="188"/>
      <c r="X4445" s="42"/>
      <c r="AD4445" s="10"/>
    </row>
    <row r="4446" spans="18:30">
      <c r="R4446" s="187"/>
      <c r="S4446" s="42"/>
      <c r="T4446" s="42"/>
      <c r="U4446" s="188"/>
      <c r="V4446" s="42"/>
      <c r="W4446" s="188"/>
      <c r="X4446" s="42"/>
      <c r="AD4446" s="10"/>
    </row>
    <row r="4447" spans="18:30">
      <c r="R4447" s="187"/>
      <c r="S4447" s="42"/>
      <c r="T4447" s="42"/>
      <c r="U4447" s="188"/>
      <c r="V4447" s="42"/>
      <c r="W4447" s="188"/>
      <c r="X4447" s="42"/>
      <c r="AD4447" s="10"/>
    </row>
    <row r="4448" spans="18:30">
      <c r="R4448" s="187"/>
      <c r="S4448" s="42"/>
      <c r="T4448" s="42"/>
      <c r="U4448" s="188"/>
      <c r="V4448" s="42"/>
      <c r="W4448" s="188"/>
      <c r="X4448" s="42"/>
      <c r="AD4448" s="10"/>
    </row>
    <row r="4449" spans="18:30">
      <c r="R4449" s="187"/>
      <c r="S4449" s="42"/>
      <c r="T4449" s="42"/>
      <c r="U4449" s="188"/>
      <c r="V4449" s="42"/>
      <c r="W4449" s="188"/>
      <c r="X4449" s="42"/>
      <c r="AD4449" s="10"/>
    </row>
    <row r="4450" spans="18:30">
      <c r="R4450" s="187"/>
      <c r="S4450" s="42"/>
      <c r="T4450" s="42"/>
      <c r="U4450" s="188"/>
      <c r="V4450" s="42"/>
      <c r="W4450" s="188"/>
      <c r="X4450" s="42"/>
      <c r="AD4450" s="10"/>
    </row>
    <row r="4451" spans="18:30">
      <c r="R4451" s="187"/>
      <c r="S4451" s="42"/>
      <c r="T4451" s="42"/>
      <c r="U4451" s="188"/>
      <c r="V4451" s="42"/>
      <c r="W4451" s="188"/>
      <c r="X4451" s="42"/>
      <c r="AD4451" s="10"/>
    </row>
    <row r="4452" spans="18:30">
      <c r="R4452" s="187"/>
      <c r="S4452" s="42"/>
      <c r="T4452" s="42"/>
      <c r="U4452" s="188"/>
      <c r="V4452" s="42"/>
      <c r="W4452" s="188"/>
      <c r="X4452" s="42"/>
      <c r="AD4452" s="10"/>
    </row>
    <row r="4453" spans="18:30">
      <c r="R4453" s="187"/>
      <c r="S4453" s="42"/>
      <c r="T4453" s="42"/>
      <c r="U4453" s="188"/>
      <c r="V4453" s="42"/>
      <c r="W4453" s="188"/>
      <c r="X4453" s="42"/>
      <c r="AD4453" s="10"/>
    </row>
    <row r="4454" spans="18:30">
      <c r="R4454" s="187"/>
      <c r="S4454" s="42"/>
      <c r="T4454" s="42"/>
      <c r="U4454" s="188"/>
      <c r="V4454" s="42"/>
      <c r="W4454" s="188"/>
      <c r="X4454" s="42"/>
      <c r="AD4454" s="10"/>
    </row>
    <row r="4455" spans="18:30">
      <c r="R4455" s="187"/>
      <c r="S4455" s="42"/>
      <c r="T4455" s="42"/>
      <c r="U4455" s="188"/>
      <c r="V4455" s="42"/>
      <c r="W4455" s="188"/>
      <c r="X4455" s="42"/>
      <c r="AD4455" s="10"/>
    </row>
    <row r="4456" spans="18:30">
      <c r="R4456" s="187"/>
      <c r="S4456" s="42"/>
      <c r="T4456" s="42"/>
      <c r="U4456" s="188"/>
      <c r="V4456" s="42"/>
      <c r="W4456" s="188"/>
      <c r="X4456" s="42"/>
      <c r="AD4456" s="10"/>
    </row>
    <row r="4457" spans="18:30">
      <c r="R4457" s="187"/>
      <c r="S4457" s="42"/>
      <c r="T4457" s="42"/>
      <c r="U4457" s="188"/>
      <c r="V4457" s="42"/>
      <c r="W4457" s="188"/>
      <c r="X4457" s="42"/>
      <c r="AD4457" s="10"/>
    </row>
    <row r="4458" spans="18:30">
      <c r="R4458" s="187"/>
      <c r="S4458" s="42"/>
      <c r="T4458" s="42"/>
      <c r="U4458" s="188"/>
      <c r="V4458" s="42"/>
      <c r="W4458" s="188"/>
      <c r="X4458" s="42"/>
      <c r="AD4458" s="10"/>
    </row>
    <row r="4459" spans="18:30">
      <c r="R4459" s="187"/>
      <c r="S4459" s="42"/>
      <c r="T4459" s="42"/>
      <c r="U4459" s="188"/>
      <c r="V4459" s="42"/>
      <c r="W4459" s="188"/>
      <c r="X4459" s="42"/>
      <c r="AD4459" s="10"/>
    </row>
    <row r="4460" spans="18:30">
      <c r="R4460" s="187"/>
      <c r="S4460" s="42"/>
      <c r="T4460" s="42"/>
      <c r="U4460" s="188"/>
      <c r="V4460" s="42"/>
      <c r="W4460" s="188"/>
      <c r="X4460" s="42"/>
      <c r="AD4460" s="10"/>
    </row>
    <row r="4461" spans="18:30">
      <c r="R4461" s="187"/>
      <c r="S4461" s="42"/>
      <c r="T4461" s="42"/>
      <c r="U4461" s="188"/>
      <c r="V4461" s="42"/>
      <c r="W4461" s="188"/>
      <c r="X4461" s="42"/>
      <c r="AD4461" s="10"/>
    </row>
    <row r="4462" spans="18:30">
      <c r="R4462" s="187"/>
      <c r="S4462" s="42"/>
      <c r="T4462" s="42"/>
      <c r="U4462" s="188"/>
      <c r="V4462" s="42"/>
      <c r="W4462" s="188"/>
      <c r="X4462" s="42"/>
      <c r="AD4462" s="10"/>
    </row>
    <row r="4463" spans="18:30">
      <c r="R4463" s="187"/>
      <c r="S4463" s="42"/>
      <c r="T4463" s="42"/>
      <c r="U4463" s="188"/>
      <c r="V4463" s="42"/>
      <c r="W4463" s="188"/>
      <c r="X4463" s="42"/>
      <c r="AD4463" s="10"/>
    </row>
    <row r="4464" spans="18:30">
      <c r="R4464" s="187"/>
      <c r="S4464" s="42"/>
      <c r="T4464" s="42"/>
      <c r="U4464" s="188"/>
      <c r="V4464" s="42"/>
      <c r="W4464" s="188"/>
      <c r="X4464" s="42"/>
      <c r="AD4464" s="10"/>
    </row>
    <row r="4465" spans="18:30">
      <c r="R4465" s="187"/>
      <c r="S4465" s="42"/>
      <c r="T4465" s="42"/>
      <c r="U4465" s="188"/>
      <c r="V4465" s="42"/>
      <c r="W4465" s="188"/>
      <c r="X4465" s="42"/>
      <c r="AD4465" s="10"/>
    </row>
    <row r="4466" spans="18:30">
      <c r="R4466" s="187"/>
      <c r="S4466" s="42"/>
      <c r="T4466" s="42"/>
      <c r="U4466" s="188"/>
      <c r="V4466" s="42"/>
      <c r="W4466" s="188"/>
      <c r="X4466" s="42"/>
      <c r="AD4466" s="10"/>
    </row>
    <row r="4467" spans="18:30">
      <c r="R4467" s="187"/>
      <c r="S4467" s="42"/>
      <c r="T4467" s="42"/>
      <c r="U4467" s="188"/>
      <c r="V4467" s="42"/>
      <c r="W4467" s="188"/>
      <c r="X4467" s="42"/>
      <c r="AD4467" s="10"/>
    </row>
    <row r="4468" spans="18:30">
      <c r="R4468" s="187"/>
      <c r="S4468" s="42"/>
      <c r="T4468" s="42"/>
      <c r="U4468" s="188"/>
      <c r="V4468" s="42"/>
      <c r="W4468" s="188"/>
      <c r="X4468" s="42"/>
      <c r="AD4468" s="10"/>
    </row>
    <row r="4469" spans="18:30">
      <c r="R4469" s="187"/>
      <c r="S4469" s="42"/>
      <c r="T4469" s="42"/>
      <c r="U4469" s="188"/>
      <c r="V4469" s="42"/>
      <c r="W4469" s="188"/>
      <c r="X4469" s="42"/>
      <c r="AD4469" s="10"/>
    </row>
    <row r="4470" spans="18:30">
      <c r="R4470" s="187"/>
      <c r="S4470" s="42"/>
      <c r="T4470" s="42"/>
      <c r="U4470" s="188"/>
      <c r="V4470" s="42"/>
      <c r="W4470" s="188"/>
      <c r="X4470" s="42"/>
      <c r="AD4470" s="10"/>
    </row>
    <row r="4471" spans="18:30">
      <c r="R4471" s="187"/>
      <c r="S4471" s="42"/>
      <c r="T4471" s="42"/>
      <c r="U4471" s="188"/>
      <c r="V4471" s="42"/>
      <c r="W4471" s="188"/>
      <c r="X4471" s="42"/>
      <c r="AD4471" s="10"/>
    </row>
    <row r="4472" spans="18:30">
      <c r="R4472" s="187"/>
      <c r="S4472" s="42"/>
      <c r="T4472" s="42"/>
      <c r="U4472" s="188"/>
      <c r="V4472" s="42"/>
      <c r="W4472" s="188"/>
      <c r="X4472" s="42"/>
      <c r="AD4472" s="10"/>
    </row>
    <row r="4473" spans="18:30">
      <c r="R4473" s="187"/>
      <c r="S4473" s="42"/>
      <c r="T4473" s="42"/>
      <c r="U4473" s="188"/>
      <c r="V4473" s="42"/>
      <c r="W4473" s="188"/>
      <c r="X4473" s="42"/>
      <c r="AD4473" s="10"/>
    </row>
    <row r="4474" spans="18:30">
      <c r="R4474" s="187"/>
      <c r="S4474" s="42"/>
      <c r="T4474" s="42"/>
      <c r="U4474" s="188"/>
      <c r="V4474" s="42"/>
      <c r="W4474" s="188"/>
      <c r="X4474" s="42"/>
      <c r="AD4474" s="10"/>
    </row>
    <row r="4475" spans="18:30">
      <c r="R4475" s="187"/>
      <c r="S4475" s="42"/>
      <c r="T4475" s="42"/>
      <c r="U4475" s="188"/>
      <c r="V4475" s="42"/>
      <c r="W4475" s="188"/>
      <c r="X4475" s="42"/>
      <c r="AD4475" s="10"/>
    </row>
    <row r="4476" spans="18:30">
      <c r="R4476" s="187"/>
      <c r="S4476" s="42"/>
      <c r="T4476" s="42"/>
      <c r="U4476" s="188"/>
      <c r="V4476" s="42"/>
      <c r="W4476" s="188"/>
      <c r="X4476" s="42"/>
      <c r="AD4476" s="10"/>
    </row>
    <row r="4477" spans="18:30">
      <c r="R4477" s="187"/>
      <c r="S4477" s="42"/>
      <c r="T4477" s="42"/>
      <c r="U4477" s="188"/>
      <c r="V4477" s="42"/>
      <c r="W4477" s="188"/>
      <c r="X4477" s="42"/>
      <c r="AD4477" s="10"/>
    </row>
    <row r="4478" spans="18:30">
      <c r="R4478" s="187"/>
      <c r="S4478" s="42"/>
      <c r="T4478" s="42"/>
      <c r="U4478" s="188"/>
      <c r="V4478" s="42"/>
      <c r="W4478" s="188"/>
      <c r="X4478" s="42"/>
      <c r="AD4478" s="10"/>
    </row>
    <row r="4479" spans="18:30">
      <c r="R4479" s="187"/>
      <c r="S4479" s="42"/>
      <c r="T4479" s="42"/>
      <c r="U4479" s="188"/>
      <c r="V4479" s="42"/>
      <c r="W4479" s="188"/>
      <c r="X4479" s="42"/>
      <c r="AD4479" s="10"/>
    </row>
    <row r="4480" spans="18:30">
      <c r="R4480" s="187"/>
      <c r="S4480" s="42"/>
      <c r="T4480" s="42"/>
      <c r="U4480" s="188"/>
      <c r="V4480" s="42"/>
      <c r="W4480" s="188"/>
      <c r="X4480" s="42"/>
      <c r="AD4480" s="10"/>
    </row>
    <row r="4481" spans="18:30">
      <c r="R4481" s="187"/>
      <c r="S4481" s="42"/>
      <c r="T4481" s="42"/>
      <c r="U4481" s="188"/>
      <c r="V4481" s="42"/>
      <c r="W4481" s="188"/>
      <c r="X4481" s="42"/>
      <c r="AD4481" s="10"/>
    </row>
    <row r="4482" spans="18:30">
      <c r="R4482" s="187"/>
      <c r="S4482" s="42"/>
      <c r="T4482" s="42"/>
      <c r="U4482" s="188"/>
      <c r="V4482" s="42"/>
      <c r="W4482" s="188"/>
      <c r="X4482" s="42"/>
      <c r="AD4482" s="10"/>
    </row>
    <row r="4483" spans="18:30">
      <c r="R4483" s="187"/>
      <c r="S4483" s="42"/>
      <c r="T4483" s="42"/>
      <c r="U4483" s="188"/>
      <c r="V4483" s="42"/>
      <c r="W4483" s="188"/>
      <c r="X4483" s="42"/>
      <c r="AD4483" s="10"/>
    </row>
    <row r="4484" spans="18:30">
      <c r="R4484" s="187"/>
      <c r="S4484" s="42"/>
      <c r="T4484" s="42"/>
      <c r="U4484" s="188"/>
      <c r="V4484" s="42"/>
      <c r="W4484" s="188"/>
      <c r="X4484" s="42"/>
      <c r="AD4484" s="10"/>
    </row>
    <row r="4485" spans="18:30">
      <c r="R4485" s="187"/>
      <c r="S4485" s="42"/>
      <c r="T4485" s="42"/>
      <c r="U4485" s="188"/>
      <c r="V4485" s="42"/>
      <c r="W4485" s="188"/>
      <c r="X4485" s="42"/>
      <c r="AD4485" s="10"/>
    </row>
    <row r="4486" spans="18:30">
      <c r="R4486" s="187"/>
      <c r="S4486" s="42"/>
      <c r="T4486" s="42"/>
      <c r="U4486" s="188"/>
      <c r="V4486" s="42"/>
      <c r="W4486" s="188"/>
      <c r="X4486" s="42"/>
      <c r="AD4486" s="10"/>
    </row>
    <row r="4487" spans="18:30">
      <c r="R4487" s="187"/>
      <c r="S4487" s="42"/>
      <c r="T4487" s="42"/>
      <c r="U4487" s="188"/>
      <c r="V4487" s="42"/>
      <c r="W4487" s="188"/>
      <c r="X4487" s="42"/>
      <c r="AD4487" s="10"/>
    </row>
    <row r="4488" spans="18:30">
      <c r="R4488" s="187"/>
      <c r="S4488" s="42"/>
      <c r="T4488" s="42"/>
      <c r="U4488" s="188"/>
      <c r="V4488" s="42"/>
      <c r="W4488" s="188"/>
      <c r="X4488" s="42"/>
      <c r="AD4488" s="10"/>
    </row>
    <row r="4489" spans="18:30">
      <c r="R4489" s="187"/>
      <c r="S4489" s="42"/>
      <c r="T4489" s="42"/>
      <c r="U4489" s="188"/>
      <c r="V4489" s="42"/>
      <c r="W4489" s="188"/>
      <c r="X4489" s="42"/>
      <c r="AD4489" s="10"/>
    </row>
    <row r="4490" spans="18:30">
      <c r="R4490" s="187"/>
      <c r="S4490" s="42"/>
      <c r="T4490" s="42"/>
      <c r="U4490" s="188"/>
      <c r="V4490" s="42"/>
      <c r="W4490" s="188"/>
      <c r="X4490" s="42"/>
      <c r="AD4490" s="10"/>
    </row>
    <row r="4491" spans="18:30">
      <c r="R4491" s="187"/>
      <c r="S4491" s="42"/>
      <c r="T4491" s="42"/>
      <c r="U4491" s="188"/>
      <c r="V4491" s="42"/>
      <c r="W4491" s="188"/>
      <c r="X4491" s="42"/>
      <c r="AD4491" s="10"/>
    </row>
    <row r="4492" spans="18:30">
      <c r="R4492" s="187"/>
      <c r="S4492" s="42"/>
      <c r="T4492" s="42"/>
      <c r="U4492" s="188"/>
      <c r="V4492" s="42"/>
      <c r="W4492" s="188"/>
      <c r="X4492" s="42"/>
      <c r="AD4492" s="10"/>
    </row>
    <row r="4493" spans="18:30">
      <c r="R4493" s="187"/>
      <c r="S4493" s="42"/>
      <c r="T4493" s="42"/>
      <c r="U4493" s="188"/>
      <c r="V4493" s="42"/>
      <c r="W4493" s="188"/>
      <c r="X4493" s="42"/>
      <c r="AD4493" s="10"/>
    </row>
    <row r="4494" spans="18:30">
      <c r="R4494" s="187"/>
      <c r="S4494" s="42"/>
      <c r="T4494" s="42"/>
      <c r="U4494" s="188"/>
      <c r="V4494" s="42"/>
      <c r="W4494" s="188"/>
      <c r="X4494" s="42"/>
      <c r="AD4494" s="10"/>
    </row>
    <row r="4495" spans="18:30">
      <c r="R4495" s="187"/>
      <c r="S4495" s="42"/>
      <c r="T4495" s="42"/>
      <c r="U4495" s="188"/>
      <c r="V4495" s="42"/>
      <c r="W4495" s="188"/>
      <c r="X4495" s="42"/>
      <c r="AD4495" s="10"/>
    </row>
    <row r="4496" spans="18:30">
      <c r="R4496" s="187"/>
      <c r="S4496" s="42"/>
      <c r="T4496" s="42"/>
      <c r="U4496" s="188"/>
      <c r="V4496" s="42"/>
      <c r="W4496" s="188"/>
      <c r="X4496" s="42"/>
      <c r="AD4496" s="10"/>
    </row>
    <row r="4497" spans="18:30">
      <c r="R4497" s="187"/>
      <c r="S4497" s="42"/>
      <c r="T4497" s="42"/>
      <c r="U4497" s="188"/>
      <c r="V4497" s="42"/>
      <c r="W4497" s="188"/>
      <c r="X4497" s="42"/>
      <c r="AD4497" s="10"/>
    </row>
    <row r="4498" spans="18:30">
      <c r="R4498" s="187"/>
      <c r="S4498" s="42"/>
      <c r="T4498" s="42"/>
      <c r="U4498" s="188"/>
      <c r="V4498" s="42"/>
      <c r="W4498" s="188"/>
      <c r="X4498" s="42"/>
      <c r="AD4498" s="10"/>
    </row>
    <row r="4499" spans="18:30">
      <c r="R4499" s="187"/>
      <c r="S4499" s="42"/>
      <c r="T4499" s="42"/>
      <c r="U4499" s="188"/>
      <c r="V4499" s="42"/>
      <c r="W4499" s="188"/>
      <c r="X4499" s="42"/>
      <c r="AD4499" s="10"/>
    </row>
    <row r="4500" spans="18:30">
      <c r="R4500" s="187"/>
      <c r="S4500" s="42"/>
      <c r="T4500" s="42"/>
      <c r="U4500" s="188"/>
      <c r="V4500" s="42"/>
      <c r="W4500" s="188"/>
      <c r="X4500" s="42"/>
      <c r="AD4500" s="10"/>
    </row>
    <row r="4501" spans="18:30">
      <c r="R4501" s="187"/>
      <c r="S4501" s="42"/>
      <c r="T4501" s="42"/>
      <c r="U4501" s="188"/>
      <c r="V4501" s="42"/>
      <c r="W4501" s="188"/>
      <c r="X4501" s="42"/>
      <c r="AD4501" s="10"/>
    </row>
    <row r="4502" spans="18:30">
      <c r="R4502" s="187"/>
      <c r="S4502" s="42"/>
      <c r="T4502" s="42"/>
      <c r="U4502" s="188"/>
      <c r="V4502" s="42"/>
      <c r="W4502" s="188"/>
      <c r="X4502" s="42"/>
      <c r="AD4502" s="10"/>
    </row>
    <row r="4503" spans="18:30">
      <c r="R4503" s="187"/>
      <c r="S4503" s="42"/>
      <c r="T4503" s="42"/>
      <c r="U4503" s="188"/>
      <c r="V4503" s="42"/>
      <c r="W4503" s="188"/>
      <c r="X4503" s="42"/>
      <c r="AD4503" s="10"/>
    </row>
    <row r="4504" spans="18:30">
      <c r="R4504" s="187"/>
      <c r="S4504" s="42"/>
      <c r="T4504" s="42"/>
      <c r="U4504" s="188"/>
      <c r="V4504" s="42"/>
      <c r="W4504" s="188"/>
      <c r="X4504" s="42"/>
      <c r="AD4504" s="10"/>
    </row>
    <row r="4505" spans="18:30">
      <c r="R4505" s="187"/>
      <c r="S4505" s="42"/>
      <c r="T4505" s="42"/>
      <c r="U4505" s="188"/>
      <c r="V4505" s="42"/>
      <c r="W4505" s="188"/>
      <c r="X4505" s="42"/>
      <c r="AD4505" s="10"/>
    </row>
    <row r="4506" spans="18:30">
      <c r="R4506" s="187"/>
      <c r="S4506" s="42"/>
      <c r="T4506" s="42"/>
      <c r="U4506" s="188"/>
      <c r="V4506" s="42"/>
      <c r="W4506" s="188"/>
      <c r="X4506" s="42"/>
      <c r="AD4506" s="10"/>
    </row>
    <row r="4507" spans="18:30">
      <c r="R4507" s="187"/>
      <c r="S4507" s="42"/>
      <c r="T4507" s="42"/>
      <c r="U4507" s="188"/>
      <c r="V4507" s="42"/>
      <c r="W4507" s="188"/>
      <c r="X4507" s="42"/>
      <c r="AD4507" s="10"/>
    </row>
    <row r="4508" spans="18:30">
      <c r="R4508" s="187"/>
      <c r="S4508" s="42"/>
      <c r="T4508" s="42"/>
      <c r="U4508" s="188"/>
      <c r="V4508" s="42"/>
      <c r="W4508" s="188"/>
      <c r="X4508" s="42"/>
      <c r="AD4508" s="10"/>
    </row>
    <row r="4509" spans="18:30">
      <c r="R4509" s="187"/>
      <c r="S4509" s="42"/>
      <c r="T4509" s="42"/>
      <c r="U4509" s="188"/>
      <c r="V4509" s="42"/>
      <c r="W4509" s="188"/>
      <c r="X4509" s="42"/>
      <c r="AD4509" s="10"/>
    </row>
    <row r="4510" spans="18:30">
      <c r="R4510" s="187"/>
      <c r="S4510" s="42"/>
      <c r="T4510" s="42"/>
      <c r="U4510" s="188"/>
      <c r="V4510" s="42"/>
      <c r="W4510" s="188"/>
      <c r="X4510" s="42"/>
      <c r="AD4510" s="10"/>
    </row>
    <row r="4511" spans="18:30">
      <c r="R4511" s="187"/>
      <c r="S4511" s="42"/>
      <c r="T4511" s="42"/>
      <c r="U4511" s="188"/>
      <c r="V4511" s="42"/>
      <c r="W4511" s="188"/>
      <c r="X4511" s="42"/>
      <c r="AD4511" s="10"/>
    </row>
    <row r="4512" spans="18:30">
      <c r="R4512" s="187"/>
      <c r="S4512" s="42"/>
      <c r="T4512" s="42"/>
      <c r="U4512" s="188"/>
      <c r="V4512" s="42"/>
      <c r="W4512" s="188"/>
      <c r="X4512" s="42"/>
      <c r="AD4512" s="10"/>
    </row>
    <row r="4513" spans="18:30">
      <c r="R4513" s="187"/>
      <c r="S4513" s="42"/>
      <c r="T4513" s="42"/>
      <c r="U4513" s="188"/>
      <c r="V4513" s="42"/>
      <c r="W4513" s="188"/>
      <c r="X4513" s="42"/>
      <c r="AD4513" s="10"/>
    </row>
    <row r="4514" spans="18:30">
      <c r="R4514" s="187"/>
      <c r="S4514" s="42"/>
      <c r="T4514" s="42"/>
      <c r="U4514" s="188"/>
      <c r="V4514" s="42"/>
      <c r="W4514" s="188"/>
      <c r="X4514" s="42"/>
      <c r="AD4514" s="10"/>
    </row>
    <row r="4515" spans="18:30">
      <c r="R4515" s="187"/>
      <c r="S4515" s="42"/>
      <c r="T4515" s="42"/>
      <c r="U4515" s="188"/>
      <c r="V4515" s="42"/>
      <c r="W4515" s="188"/>
      <c r="X4515" s="42"/>
      <c r="AD4515" s="10"/>
    </row>
    <row r="4516" spans="18:30">
      <c r="R4516" s="187"/>
      <c r="S4516" s="42"/>
      <c r="T4516" s="42"/>
      <c r="U4516" s="188"/>
      <c r="V4516" s="42"/>
      <c r="W4516" s="188"/>
      <c r="X4516" s="42"/>
      <c r="AD4516" s="10"/>
    </row>
    <row r="4517" spans="18:30">
      <c r="R4517" s="187"/>
      <c r="S4517" s="42"/>
      <c r="T4517" s="42"/>
      <c r="U4517" s="188"/>
      <c r="V4517" s="42"/>
      <c r="W4517" s="188"/>
      <c r="X4517" s="42"/>
      <c r="AD4517" s="10"/>
    </row>
    <row r="4518" spans="18:30">
      <c r="R4518" s="187"/>
      <c r="S4518" s="42"/>
      <c r="T4518" s="42"/>
      <c r="U4518" s="188"/>
      <c r="V4518" s="42"/>
      <c r="W4518" s="188"/>
      <c r="X4518" s="42"/>
      <c r="AD4518" s="10"/>
    </row>
    <row r="4519" spans="18:30">
      <c r="R4519" s="187"/>
      <c r="S4519" s="42"/>
      <c r="T4519" s="42"/>
      <c r="U4519" s="188"/>
      <c r="V4519" s="42"/>
      <c r="W4519" s="188"/>
      <c r="X4519" s="42"/>
      <c r="AD4519" s="10"/>
    </row>
    <row r="4520" spans="18:30">
      <c r="R4520" s="187"/>
      <c r="S4520" s="42"/>
      <c r="T4520" s="42"/>
      <c r="U4520" s="188"/>
      <c r="V4520" s="42"/>
      <c r="W4520" s="188"/>
      <c r="X4520" s="42"/>
      <c r="AD4520" s="10"/>
    </row>
    <row r="4521" spans="18:30">
      <c r="R4521" s="187"/>
      <c r="S4521" s="42"/>
      <c r="T4521" s="42"/>
      <c r="U4521" s="188"/>
      <c r="V4521" s="42"/>
      <c r="W4521" s="188"/>
      <c r="X4521" s="42"/>
      <c r="AD4521" s="10"/>
    </row>
    <row r="4522" spans="18:30">
      <c r="R4522" s="187"/>
      <c r="S4522" s="42"/>
      <c r="T4522" s="42"/>
      <c r="U4522" s="188"/>
      <c r="V4522" s="42"/>
      <c r="W4522" s="188"/>
      <c r="X4522" s="42"/>
      <c r="AD4522" s="10"/>
    </row>
    <row r="4523" spans="18:30">
      <c r="R4523" s="187"/>
      <c r="S4523" s="42"/>
      <c r="T4523" s="42"/>
      <c r="U4523" s="188"/>
      <c r="V4523" s="42"/>
      <c r="W4523" s="188"/>
      <c r="X4523" s="42"/>
      <c r="AD4523" s="10"/>
    </row>
    <row r="4524" spans="18:30">
      <c r="R4524" s="187"/>
      <c r="S4524" s="42"/>
      <c r="T4524" s="42"/>
      <c r="U4524" s="188"/>
      <c r="V4524" s="42"/>
      <c r="W4524" s="188"/>
      <c r="X4524" s="42"/>
      <c r="AD4524" s="10"/>
    </row>
    <row r="4525" spans="18:30">
      <c r="R4525" s="187"/>
      <c r="S4525" s="42"/>
      <c r="T4525" s="42"/>
      <c r="U4525" s="188"/>
      <c r="V4525" s="42"/>
      <c r="W4525" s="188"/>
      <c r="X4525" s="42"/>
      <c r="AD4525" s="10"/>
    </row>
    <row r="4526" spans="18:30">
      <c r="R4526" s="187"/>
      <c r="S4526" s="42"/>
      <c r="T4526" s="42"/>
      <c r="U4526" s="188"/>
      <c r="V4526" s="42"/>
      <c r="W4526" s="188"/>
      <c r="X4526" s="42"/>
      <c r="AD4526" s="10"/>
    </row>
    <row r="4527" spans="18:30">
      <c r="R4527" s="187"/>
      <c r="S4527" s="42"/>
      <c r="T4527" s="42"/>
      <c r="U4527" s="188"/>
      <c r="V4527" s="42"/>
      <c r="W4527" s="188"/>
      <c r="X4527" s="42"/>
      <c r="AD4527" s="10"/>
    </row>
    <row r="4528" spans="18:30">
      <c r="R4528" s="187"/>
      <c r="S4528" s="42"/>
      <c r="T4528" s="42"/>
      <c r="U4528" s="188"/>
      <c r="V4528" s="42"/>
      <c r="W4528" s="188"/>
      <c r="X4528" s="42"/>
      <c r="AD4528" s="10"/>
    </row>
    <row r="4529" spans="18:30">
      <c r="R4529" s="187"/>
      <c r="S4529" s="42"/>
      <c r="T4529" s="42"/>
      <c r="U4529" s="188"/>
      <c r="V4529" s="42"/>
      <c r="W4529" s="188"/>
      <c r="X4529" s="42"/>
      <c r="AD4529" s="10"/>
    </row>
    <row r="4530" spans="18:30">
      <c r="R4530" s="187"/>
      <c r="S4530" s="42"/>
      <c r="T4530" s="42"/>
      <c r="U4530" s="188"/>
      <c r="V4530" s="42"/>
      <c r="W4530" s="188"/>
      <c r="X4530" s="42"/>
      <c r="AD4530" s="10"/>
    </row>
    <row r="4531" spans="18:30">
      <c r="R4531" s="187"/>
      <c r="S4531" s="42"/>
      <c r="T4531" s="42"/>
      <c r="U4531" s="188"/>
      <c r="V4531" s="42"/>
      <c r="W4531" s="188"/>
      <c r="X4531" s="42"/>
      <c r="AD4531" s="10"/>
    </row>
    <row r="4532" spans="18:30">
      <c r="R4532" s="187"/>
      <c r="S4532" s="42"/>
      <c r="T4532" s="42"/>
      <c r="U4532" s="188"/>
      <c r="V4532" s="42"/>
      <c r="W4532" s="188"/>
      <c r="X4532" s="42"/>
      <c r="AD4532" s="10"/>
    </row>
    <row r="4533" spans="18:30">
      <c r="R4533" s="187"/>
      <c r="S4533" s="42"/>
      <c r="T4533" s="42"/>
      <c r="U4533" s="188"/>
      <c r="V4533" s="42"/>
      <c r="W4533" s="188"/>
      <c r="X4533" s="42"/>
      <c r="AD4533" s="10"/>
    </row>
    <row r="4534" spans="18:30">
      <c r="R4534" s="187"/>
      <c r="S4534" s="42"/>
      <c r="T4534" s="42"/>
      <c r="U4534" s="188"/>
      <c r="V4534" s="42"/>
      <c r="W4534" s="188"/>
      <c r="X4534" s="42"/>
      <c r="AD4534" s="10"/>
    </row>
    <row r="4535" spans="18:30">
      <c r="R4535" s="187"/>
      <c r="S4535" s="42"/>
      <c r="T4535" s="42"/>
      <c r="U4535" s="188"/>
      <c r="V4535" s="42"/>
      <c r="W4535" s="188"/>
      <c r="X4535" s="42"/>
      <c r="AD4535" s="10"/>
    </row>
    <row r="4536" spans="18:30">
      <c r="R4536" s="187"/>
      <c r="S4536" s="42"/>
      <c r="T4536" s="42"/>
      <c r="U4536" s="188"/>
      <c r="V4536" s="42"/>
      <c r="W4536" s="188"/>
      <c r="X4536" s="42"/>
      <c r="AD4536" s="10"/>
    </row>
    <row r="4537" spans="18:30">
      <c r="R4537" s="187"/>
      <c r="S4537" s="42"/>
      <c r="T4537" s="42"/>
      <c r="U4537" s="188"/>
      <c r="V4537" s="42"/>
      <c r="W4537" s="188"/>
      <c r="X4537" s="42"/>
      <c r="AD4537" s="10"/>
    </row>
    <row r="4538" spans="18:30">
      <c r="R4538" s="187"/>
      <c r="S4538" s="42"/>
      <c r="T4538" s="42"/>
      <c r="U4538" s="188"/>
      <c r="V4538" s="42"/>
      <c r="W4538" s="188"/>
      <c r="X4538" s="42"/>
      <c r="AD4538" s="10"/>
    </row>
    <row r="4539" spans="18:30">
      <c r="R4539" s="187"/>
      <c r="S4539" s="42"/>
      <c r="T4539" s="42"/>
      <c r="U4539" s="188"/>
      <c r="V4539" s="42"/>
      <c r="W4539" s="188"/>
      <c r="X4539" s="42"/>
      <c r="AD4539" s="10"/>
    </row>
    <row r="4540" spans="18:30">
      <c r="R4540" s="187"/>
      <c r="S4540" s="42"/>
      <c r="T4540" s="42"/>
      <c r="U4540" s="188"/>
      <c r="V4540" s="42"/>
      <c r="W4540" s="188"/>
      <c r="X4540" s="42"/>
      <c r="AD4540" s="10"/>
    </row>
    <row r="4541" spans="18:30">
      <c r="R4541" s="187"/>
      <c r="S4541" s="42"/>
      <c r="T4541" s="42"/>
      <c r="U4541" s="188"/>
      <c r="V4541" s="42"/>
      <c r="W4541" s="188"/>
      <c r="X4541" s="42"/>
      <c r="AD4541" s="10"/>
    </row>
    <row r="4542" spans="18:30">
      <c r="R4542" s="187"/>
      <c r="S4542" s="42"/>
      <c r="T4542" s="42"/>
      <c r="U4542" s="188"/>
      <c r="V4542" s="42"/>
      <c r="W4542" s="188"/>
      <c r="X4542" s="42"/>
      <c r="AD4542" s="10"/>
    </row>
    <row r="4543" spans="18:30">
      <c r="R4543" s="187"/>
      <c r="S4543" s="42"/>
      <c r="T4543" s="42"/>
      <c r="U4543" s="188"/>
      <c r="V4543" s="42"/>
      <c r="W4543" s="188"/>
      <c r="X4543" s="42"/>
      <c r="AD4543" s="10"/>
    </row>
    <row r="4544" spans="18:30">
      <c r="R4544" s="187"/>
      <c r="S4544" s="42"/>
      <c r="T4544" s="42"/>
      <c r="U4544" s="188"/>
      <c r="V4544" s="42"/>
      <c r="W4544" s="188"/>
      <c r="X4544" s="42"/>
      <c r="AD4544" s="10"/>
    </row>
    <row r="4545" spans="18:30">
      <c r="R4545" s="187"/>
      <c r="S4545" s="42"/>
      <c r="T4545" s="42"/>
      <c r="U4545" s="188"/>
      <c r="V4545" s="42"/>
      <c r="W4545" s="188"/>
      <c r="X4545" s="42"/>
      <c r="AD4545" s="10"/>
    </row>
    <row r="4546" spans="18:30">
      <c r="R4546" s="187"/>
      <c r="S4546" s="42"/>
      <c r="T4546" s="42"/>
      <c r="U4546" s="188"/>
      <c r="V4546" s="42"/>
      <c r="W4546" s="188"/>
      <c r="X4546" s="42"/>
      <c r="AD4546" s="10"/>
    </row>
    <row r="4547" spans="18:30">
      <c r="R4547" s="187"/>
      <c r="S4547" s="42"/>
      <c r="T4547" s="42"/>
      <c r="U4547" s="188"/>
      <c r="V4547" s="42"/>
      <c r="W4547" s="188"/>
      <c r="X4547" s="42"/>
      <c r="AD4547" s="10"/>
    </row>
    <row r="4548" spans="18:30">
      <c r="R4548" s="187"/>
      <c r="S4548" s="42"/>
      <c r="T4548" s="42"/>
      <c r="U4548" s="188"/>
      <c r="V4548" s="42"/>
      <c r="W4548" s="188"/>
      <c r="X4548" s="42"/>
      <c r="AD4548" s="10"/>
    </row>
    <row r="4549" spans="18:30">
      <c r="R4549" s="187"/>
      <c r="S4549" s="42"/>
      <c r="T4549" s="42"/>
      <c r="U4549" s="188"/>
      <c r="V4549" s="42"/>
      <c r="W4549" s="188"/>
      <c r="X4549" s="42"/>
      <c r="AD4549" s="10"/>
    </row>
    <row r="4550" spans="18:30">
      <c r="R4550" s="187"/>
      <c r="S4550" s="42"/>
      <c r="T4550" s="42"/>
      <c r="U4550" s="188"/>
      <c r="V4550" s="42"/>
      <c r="W4550" s="188"/>
      <c r="X4550" s="42"/>
      <c r="AD4550" s="10"/>
    </row>
    <row r="4551" spans="18:30">
      <c r="R4551" s="187"/>
      <c r="S4551" s="42"/>
      <c r="T4551" s="42"/>
      <c r="U4551" s="188"/>
      <c r="V4551" s="42"/>
      <c r="W4551" s="188"/>
      <c r="X4551" s="42"/>
      <c r="AD4551" s="10"/>
    </row>
    <row r="4552" spans="18:30">
      <c r="R4552" s="187"/>
      <c r="S4552" s="42"/>
      <c r="T4552" s="42"/>
      <c r="U4552" s="188"/>
      <c r="V4552" s="42"/>
      <c r="W4552" s="188"/>
      <c r="X4552" s="42"/>
      <c r="AD4552" s="10"/>
    </row>
    <row r="4553" spans="18:30">
      <c r="R4553" s="187"/>
      <c r="S4553" s="42"/>
      <c r="T4553" s="42"/>
      <c r="U4553" s="188"/>
      <c r="V4553" s="42"/>
      <c r="W4553" s="188"/>
      <c r="X4553" s="42"/>
      <c r="AD4553" s="10"/>
    </row>
    <row r="4554" spans="18:30">
      <c r="R4554" s="187"/>
      <c r="S4554" s="42"/>
      <c r="T4554" s="42"/>
      <c r="U4554" s="188"/>
      <c r="V4554" s="42"/>
      <c r="W4554" s="188"/>
      <c r="X4554" s="42"/>
      <c r="AD4554" s="10"/>
    </row>
    <row r="4555" spans="18:30">
      <c r="R4555" s="187"/>
      <c r="S4555" s="42"/>
      <c r="T4555" s="42"/>
      <c r="U4555" s="188"/>
      <c r="V4555" s="42"/>
      <c r="W4555" s="188"/>
      <c r="X4555" s="42"/>
      <c r="AD4555" s="10"/>
    </row>
    <row r="4556" spans="18:30">
      <c r="R4556" s="187"/>
      <c r="S4556" s="42"/>
      <c r="T4556" s="42"/>
      <c r="U4556" s="188"/>
      <c r="V4556" s="42"/>
      <c r="W4556" s="188"/>
      <c r="X4556" s="42"/>
      <c r="AD4556" s="10"/>
    </row>
    <row r="4557" spans="18:30">
      <c r="R4557" s="187"/>
      <c r="S4557" s="42"/>
      <c r="T4557" s="42"/>
      <c r="U4557" s="188"/>
      <c r="V4557" s="42"/>
      <c r="W4557" s="188"/>
      <c r="X4557" s="42"/>
      <c r="AD4557" s="10"/>
    </row>
    <row r="4558" spans="18:30">
      <c r="R4558" s="187"/>
      <c r="S4558" s="42"/>
      <c r="T4558" s="42"/>
      <c r="U4558" s="188"/>
      <c r="V4558" s="42"/>
      <c r="W4558" s="188"/>
      <c r="X4558" s="42"/>
      <c r="AD4558" s="10"/>
    </row>
    <row r="4559" spans="18:30">
      <c r="R4559" s="187"/>
      <c r="S4559" s="42"/>
      <c r="T4559" s="42"/>
      <c r="U4559" s="188"/>
      <c r="V4559" s="42"/>
      <c r="W4559" s="188"/>
      <c r="X4559" s="42"/>
      <c r="AD4559" s="10"/>
    </row>
    <row r="4560" spans="18:30">
      <c r="R4560" s="187"/>
      <c r="S4560" s="42"/>
      <c r="T4560" s="42"/>
      <c r="U4560" s="188"/>
      <c r="V4560" s="42"/>
      <c r="W4560" s="188"/>
      <c r="X4560" s="42"/>
      <c r="AD4560" s="10"/>
    </row>
    <row r="4561" spans="18:30">
      <c r="R4561" s="187"/>
      <c r="S4561" s="42"/>
      <c r="T4561" s="42"/>
      <c r="U4561" s="188"/>
      <c r="V4561" s="42"/>
      <c r="W4561" s="188"/>
      <c r="X4561" s="42"/>
      <c r="AD4561" s="10"/>
    </row>
    <row r="4562" spans="18:30">
      <c r="R4562" s="187"/>
      <c r="S4562" s="42"/>
      <c r="T4562" s="42"/>
      <c r="U4562" s="188"/>
      <c r="V4562" s="42"/>
      <c r="W4562" s="188"/>
      <c r="X4562" s="42"/>
      <c r="AD4562" s="10"/>
    </row>
    <row r="4563" spans="18:30">
      <c r="R4563" s="187"/>
      <c r="S4563" s="42"/>
      <c r="T4563" s="42"/>
      <c r="U4563" s="188"/>
      <c r="V4563" s="42"/>
      <c r="W4563" s="188"/>
      <c r="X4563" s="42"/>
      <c r="AD4563" s="10"/>
    </row>
    <row r="4564" spans="18:30">
      <c r="R4564" s="187"/>
      <c r="S4564" s="42"/>
      <c r="T4564" s="42"/>
      <c r="U4564" s="188"/>
      <c r="V4564" s="42"/>
      <c r="W4564" s="188"/>
      <c r="X4564" s="42"/>
      <c r="AD4564" s="10"/>
    </row>
    <row r="4565" spans="18:30">
      <c r="R4565" s="187"/>
      <c r="S4565" s="42"/>
      <c r="T4565" s="42"/>
      <c r="U4565" s="188"/>
      <c r="V4565" s="42"/>
      <c r="W4565" s="188"/>
      <c r="X4565" s="42"/>
      <c r="AD4565" s="10"/>
    </row>
    <row r="4566" spans="18:30">
      <c r="R4566" s="187"/>
      <c r="S4566" s="42"/>
      <c r="T4566" s="42"/>
      <c r="U4566" s="188"/>
      <c r="V4566" s="42"/>
      <c r="W4566" s="188"/>
      <c r="X4566" s="42"/>
      <c r="AD4566" s="10"/>
    </row>
    <row r="4567" spans="18:30">
      <c r="R4567" s="187"/>
      <c r="S4567" s="42"/>
      <c r="T4567" s="42"/>
      <c r="U4567" s="188"/>
      <c r="V4567" s="42"/>
      <c r="W4567" s="188"/>
      <c r="X4567" s="42"/>
      <c r="AD4567" s="10"/>
    </row>
    <row r="4568" spans="18:30">
      <c r="R4568" s="187"/>
      <c r="S4568" s="42"/>
      <c r="T4568" s="42"/>
      <c r="U4568" s="188"/>
      <c r="V4568" s="42"/>
      <c r="W4568" s="188"/>
      <c r="X4568" s="42"/>
      <c r="AD4568" s="10"/>
    </row>
    <row r="4569" spans="18:30">
      <c r="R4569" s="187"/>
      <c r="S4569" s="42"/>
      <c r="T4569" s="42"/>
      <c r="U4569" s="188"/>
      <c r="V4569" s="42"/>
      <c r="W4569" s="188"/>
      <c r="X4569" s="42"/>
      <c r="AD4569" s="10"/>
    </row>
    <row r="4570" spans="18:30">
      <c r="R4570" s="187"/>
      <c r="S4570" s="42"/>
      <c r="T4570" s="42"/>
      <c r="U4570" s="188"/>
      <c r="V4570" s="42"/>
      <c r="W4570" s="188"/>
      <c r="X4570" s="42"/>
      <c r="AD4570" s="10"/>
    </row>
    <row r="4571" spans="18:30">
      <c r="R4571" s="187"/>
      <c r="S4571" s="42"/>
      <c r="T4571" s="42"/>
      <c r="U4571" s="188"/>
      <c r="V4571" s="42"/>
      <c r="W4571" s="188"/>
      <c r="X4571" s="42"/>
      <c r="AD4571" s="10"/>
    </row>
    <row r="4572" spans="18:30">
      <c r="R4572" s="187"/>
      <c r="S4572" s="42"/>
      <c r="T4572" s="42"/>
      <c r="U4572" s="188"/>
      <c r="V4572" s="42"/>
      <c r="W4572" s="188"/>
      <c r="X4572" s="42"/>
      <c r="AD4572" s="10"/>
    </row>
    <row r="4573" spans="18:30">
      <c r="R4573" s="187"/>
      <c r="S4573" s="42"/>
      <c r="T4573" s="42"/>
      <c r="U4573" s="188"/>
      <c r="V4573" s="42"/>
      <c r="W4573" s="188"/>
      <c r="X4573" s="42"/>
      <c r="AD4573" s="10"/>
    </row>
    <row r="4574" spans="18:30">
      <c r="R4574" s="187"/>
      <c r="S4574" s="42"/>
      <c r="T4574" s="42"/>
      <c r="U4574" s="188"/>
      <c r="V4574" s="42"/>
      <c r="W4574" s="188"/>
      <c r="X4574" s="42"/>
      <c r="AD4574" s="10"/>
    </row>
    <row r="4575" spans="18:30">
      <c r="R4575" s="187"/>
      <c r="S4575" s="42"/>
      <c r="T4575" s="42"/>
      <c r="U4575" s="188"/>
      <c r="V4575" s="42"/>
      <c r="W4575" s="188"/>
      <c r="X4575" s="42"/>
      <c r="AD4575" s="10"/>
    </row>
    <row r="4576" spans="18:30">
      <c r="R4576" s="187"/>
      <c r="S4576" s="42"/>
      <c r="T4576" s="42"/>
      <c r="U4576" s="188"/>
      <c r="V4576" s="42"/>
      <c r="W4576" s="188"/>
      <c r="X4576" s="42"/>
      <c r="AD4576" s="10"/>
    </row>
    <row r="4577" spans="18:30">
      <c r="R4577" s="187"/>
      <c r="S4577" s="42"/>
      <c r="T4577" s="42"/>
      <c r="U4577" s="188"/>
      <c r="V4577" s="42"/>
      <c r="W4577" s="188"/>
      <c r="X4577" s="42"/>
      <c r="AD4577" s="10"/>
    </row>
    <row r="4578" spans="18:30">
      <c r="R4578" s="187"/>
      <c r="S4578" s="42"/>
      <c r="T4578" s="42"/>
      <c r="U4578" s="188"/>
      <c r="V4578" s="42"/>
      <c r="W4578" s="188"/>
      <c r="X4578" s="42"/>
      <c r="AD4578" s="10"/>
    </row>
    <row r="4579" spans="18:30">
      <c r="R4579" s="187"/>
      <c r="S4579" s="42"/>
      <c r="T4579" s="42"/>
      <c r="U4579" s="188"/>
      <c r="V4579" s="42"/>
      <c r="W4579" s="188"/>
      <c r="X4579" s="42"/>
      <c r="AD4579" s="10"/>
    </row>
    <row r="4580" spans="18:30">
      <c r="R4580" s="187"/>
      <c r="S4580" s="42"/>
      <c r="T4580" s="42"/>
      <c r="U4580" s="188"/>
      <c r="V4580" s="42"/>
      <c r="W4580" s="188"/>
      <c r="X4580" s="42"/>
      <c r="AD4580" s="10"/>
    </row>
    <row r="4581" spans="18:30">
      <c r="R4581" s="187"/>
      <c r="S4581" s="42"/>
      <c r="T4581" s="42"/>
      <c r="U4581" s="188"/>
      <c r="V4581" s="42"/>
      <c r="W4581" s="188"/>
      <c r="X4581" s="42"/>
      <c r="AD4581" s="10"/>
    </row>
    <row r="4582" spans="18:30">
      <c r="R4582" s="187"/>
      <c r="S4582" s="42"/>
      <c r="T4582" s="42"/>
      <c r="U4582" s="188"/>
      <c r="V4582" s="42"/>
      <c r="W4582" s="188"/>
      <c r="X4582" s="42"/>
      <c r="AD4582" s="10"/>
    </row>
    <row r="4583" spans="18:30">
      <c r="R4583" s="187"/>
      <c r="S4583" s="42"/>
      <c r="T4583" s="42"/>
      <c r="U4583" s="188"/>
      <c r="V4583" s="42"/>
      <c r="W4583" s="188"/>
      <c r="X4583" s="42"/>
      <c r="AD4583" s="10"/>
    </row>
    <row r="4584" spans="18:30">
      <c r="R4584" s="187"/>
      <c r="S4584" s="42"/>
      <c r="T4584" s="42"/>
      <c r="U4584" s="188"/>
      <c r="V4584" s="42"/>
      <c r="W4584" s="188"/>
      <c r="X4584" s="42"/>
      <c r="AD4584" s="10"/>
    </row>
    <row r="4585" spans="18:30">
      <c r="R4585" s="187"/>
      <c r="S4585" s="42"/>
      <c r="T4585" s="42"/>
      <c r="U4585" s="188"/>
      <c r="V4585" s="42"/>
      <c r="W4585" s="188"/>
      <c r="X4585" s="42"/>
      <c r="AD4585" s="10"/>
    </row>
    <row r="4586" spans="18:30">
      <c r="R4586" s="187"/>
      <c r="S4586" s="42"/>
      <c r="T4586" s="42"/>
      <c r="U4586" s="188"/>
      <c r="V4586" s="42"/>
      <c r="W4586" s="188"/>
      <c r="X4586" s="42"/>
      <c r="AD4586" s="10"/>
    </row>
    <row r="4587" spans="18:30">
      <c r="R4587" s="187"/>
      <c r="S4587" s="42"/>
      <c r="T4587" s="42"/>
      <c r="U4587" s="188"/>
      <c r="V4587" s="42"/>
      <c r="W4587" s="188"/>
      <c r="X4587" s="42"/>
      <c r="AD4587" s="10"/>
    </row>
    <row r="4588" spans="18:30">
      <c r="R4588" s="187"/>
      <c r="S4588" s="42"/>
      <c r="T4588" s="42"/>
      <c r="U4588" s="188"/>
      <c r="V4588" s="42"/>
      <c r="W4588" s="188"/>
      <c r="X4588" s="42"/>
      <c r="AD4588" s="10"/>
    </row>
    <row r="4589" spans="18:30">
      <c r="R4589" s="187"/>
      <c r="S4589" s="42"/>
      <c r="T4589" s="42"/>
      <c r="U4589" s="188"/>
      <c r="V4589" s="42"/>
      <c r="W4589" s="188"/>
      <c r="X4589" s="42"/>
      <c r="AD4589" s="10"/>
    </row>
    <row r="4590" spans="18:30">
      <c r="R4590" s="187"/>
      <c r="S4590" s="42"/>
      <c r="T4590" s="42"/>
      <c r="U4590" s="188"/>
      <c r="V4590" s="42"/>
      <c r="W4590" s="188"/>
      <c r="X4590" s="42"/>
      <c r="AD4590" s="10"/>
    </row>
    <row r="4591" spans="18:30">
      <c r="R4591" s="187"/>
      <c r="S4591" s="42"/>
      <c r="T4591" s="42"/>
      <c r="U4591" s="188"/>
      <c r="V4591" s="42"/>
      <c r="W4591" s="188"/>
      <c r="X4591" s="42"/>
      <c r="AD4591" s="10"/>
    </row>
    <row r="4592" spans="18:30">
      <c r="R4592" s="187"/>
      <c r="S4592" s="42"/>
      <c r="T4592" s="42"/>
      <c r="U4592" s="188"/>
      <c r="V4592" s="42"/>
      <c r="W4592" s="188"/>
      <c r="X4592" s="42"/>
      <c r="AD4592" s="10"/>
    </row>
    <row r="4593" spans="18:30">
      <c r="R4593" s="187"/>
      <c r="S4593" s="42"/>
      <c r="T4593" s="42"/>
      <c r="U4593" s="188"/>
      <c r="V4593" s="42"/>
      <c r="W4593" s="188"/>
      <c r="X4593" s="42"/>
      <c r="AD4593" s="10"/>
    </row>
    <row r="4594" spans="18:30">
      <c r="R4594" s="187"/>
      <c r="S4594" s="42"/>
      <c r="T4594" s="42"/>
      <c r="U4594" s="188"/>
      <c r="V4594" s="42"/>
      <c r="W4594" s="188"/>
      <c r="X4594" s="42"/>
      <c r="AD4594" s="10"/>
    </row>
    <row r="4595" spans="18:30">
      <c r="R4595" s="187"/>
      <c r="S4595" s="42"/>
      <c r="T4595" s="42"/>
      <c r="U4595" s="188"/>
      <c r="V4595" s="42"/>
      <c r="W4595" s="188"/>
      <c r="X4595" s="42"/>
      <c r="AD4595" s="10"/>
    </row>
    <row r="4596" spans="18:30">
      <c r="R4596" s="187"/>
      <c r="S4596" s="42"/>
      <c r="T4596" s="42"/>
      <c r="U4596" s="188"/>
      <c r="V4596" s="42"/>
      <c r="W4596" s="188"/>
      <c r="X4596" s="42"/>
      <c r="AD4596" s="10"/>
    </row>
    <row r="4597" spans="18:30">
      <c r="R4597" s="187"/>
      <c r="S4597" s="42"/>
      <c r="T4597" s="42"/>
      <c r="U4597" s="188"/>
      <c r="V4597" s="42"/>
      <c r="W4597" s="188"/>
      <c r="X4597" s="42"/>
      <c r="AD4597" s="10"/>
    </row>
    <row r="4598" spans="18:30">
      <c r="R4598" s="187"/>
      <c r="S4598" s="42"/>
      <c r="T4598" s="42"/>
      <c r="U4598" s="188"/>
      <c r="V4598" s="42"/>
      <c r="W4598" s="188"/>
      <c r="X4598" s="42"/>
      <c r="AD4598" s="10"/>
    </row>
    <row r="4599" spans="18:30">
      <c r="R4599" s="187"/>
      <c r="S4599" s="42"/>
      <c r="T4599" s="42"/>
      <c r="U4599" s="188"/>
      <c r="V4599" s="42"/>
      <c r="W4599" s="188"/>
      <c r="X4599" s="42"/>
      <c r="AD4599" s="10"/>
    </row>
    <row r="4600" spans="18:30">
      <c r="R4600" s="187"/>
      <c r="S4600" s="42"/>
      <c r="T4600" s="42"/>
      <c r="U4600" s="188"/>
      <c r="V4600" s="42"/>
      <c r="W4600" s="188"/>
      <c r="X4600" s="42"/>
      <c r="AD4600" s="10"/>
    </row>
    <row r="4601" spans="18:30">
      <c r="R4601" s="187"/>
      <c r="S4601" s="42"/>
      <c r="T4601" s="42"/>
      <c r="U4601" s="188"/>
      <c r="V4601" s="42"/>
      <c r="W4601" s="188"/>
      <c r="X4601" s="42"/>
      <c r="AD4601" s="10"/>
    </row>
    <row r="4602" spans="18:30">
      <c r="R4602" s="187"/>
      <c r="S4602" s="42"/>
      <c r="T4602" s="42"/>
      <c r="U4602" s="188"/>
      <c r="V4602" s="42"/>
      <c r="W4602" s="188"/>
      <c r="X4602" s="42"/>
      <c r="AD4602" s="10"/>
    </row>
    <row r="4603" spans="18:30">
      <c r="R4603" s="187"/>
      <c r="S4603" s="42"/>
      <c r="T4603" s="42"/>
      <c r="U4603" s="188"/>
      <c r="V4603" s="42"/>
      <c r="W4603" s="188"/>
      <c r="X4603" s="42"/>
      <c r="AD4603" s="10"/>
    </row>
    <row r="4604" spans="18:30">
      <c r="R4604" s="187"/>
      <c r="S4604" s="42"/>
      <c r="T4604" s="42"/>
      <c r="U4604" s="188"/>
      <c r="V4604" s="42"/>
      <c r="W4604" s="188"/>
      <c r="X4604" s="42"/>
      <c r="AD4604" s="10"/>
    </row>
    <row r="4605" spans="18:30">
      <c r="R4605" s="187"/>
      <c r="S4605" s="42"/>
      <c r="T4605" s="42"/>
      <c r="U4605" s="188"/>
      <c r="V4605" s="42"/>
      <c r="W4605" s="188"/>
      <c r="X4605" s="42"/>
      <c r="AD4605" s="10"/>
    </row>
    <row r="4606" spans="18:30">
      <c r="R4606" s="187"/>
      <c r="S4606" s="42"/>
      <c r="T4606" s="42"/>
      <c r="U4606" s="188"/>
      <c r="V4606" s="42"/>
      <c r="W4606" s="188"/>
      <c r="X4606" s="42"/>
      <c r="AD4606" s="10"/>
    </row>
    <row r="4607" spans="18:30">
      <c r="R4607" s="187"/>
      <c r="S4607" s="42"/>
      <c r="T4607" s="42"/>
      <c r="U4607" s="188"/>
      <c r="V4607" s="42"/>
      <c r="W4607" s="188"/>
      <c r="X4607" s="42"/>
      <c r="AD4607" s="10"/>
    </row>
    <row r="4608" spans="18:30">
      <c r="R4608" s="187"/>
      <c r="S4608" s="42"/>
      <c r="T4608" s="42"/>
      <c r="U4608" s="188"/>
      <c r="V4608" s="42"/>
      <c r="W4608" s="188"/>
      <c r="X4608" s="42"/>
      <c r="AD4608" s="10"/>
    </row>
    <row r="4609" spans="18:30">
      <c r="R4609" s="187"/>
      <c r="S4609" s="42"/>
      <c r="T4609" s="42"/>
      <c r="U4609" s="188"/>
      <c r="V4609" s="42"/>
      <c r="W4609" s="188"/>
      <c r="X4609" s="42"/>
      <c r="AD4609" s="10"/>
    </row>
    <row r="4610" spans="18:30">
      <c r="R4610" s="187"/>
      <c r="S4610" s="42"/>
      <c r="T4610" s="42"/>
      <c r="U4610" s="188"/>
      <c r="V4610" s="42"/>
      <c r="W4610" s="188"/>
      <c r="X4610" s="42"/>
      <c r="AD4610" s="10"/>
    </row>
    <row r="4611" spans="18:30">
      <c r="R4611" s="187"/>
      <c r="S4611" s="42"/>
      <c r="T4611" s="42"/>
      <c r="U4611" s="188"/>
      <c r="V4611" s="42"/>
      <c r="W4611" s="188"/>
      <c r="X4611" s="42"/>
      <c r="AD4611" s="10"/>
    </row>
    <row r="4612" spans="18:30">
      <c r="R4612" s="187"/>
      <c r="S4612" s="42"/>
      <c r="T4612" s="42"/>
      <c r="U4612" s="188"/>
      <c r="V4612" s="42"/>
      <c r="W4612" s="188"/>
      <c r="X4612" s="42"/>
      <c r="AD4612" s="10"/>
    </row>
    <row r="4613" spans="18:30">
      <c r="R4613" s="187"/>
      <c r="S4613" s="42"/>
      <c r="T4613" s="42"/>
      <c r="U4613" s="188"/>
      <c r="V4613" s="42"/>
      <c r="W4613" s="188"/>
      <c r="X4613" s="42"/>
      <c r="AD4613" s="10"/>
    </row>
    <row r="4614" spans="18:30">
      <c r="R4614" s="187"/>
      <c r="S4614" s="42"/>
      <c r="T4614" s="42"/>
      <c r="U4614" s="188"/>
      <c r="V4614" s="42"/>
      <c r="W4614" s="188"/>
      <c r="X4614" s="42"/>
      <c r="AD4614" s="10"/>
    </row>
    <row r="4615" spans="18:30">
      <c r="R4615" s="187"/>
      <c r="S4615" s="42"/>
      <c r="T4615" s="42"/>
      <c r="U4615" s="188"/>
      <c r="V4615" s="42"/>
      <c r="W4615" s="188"/>
      <c r="X4615" s="42"/>
      <c r="AD4615" s="10"/>
    </row>
    <row r="4616" spans="18:30">
      <c r="R4616" s="187"/>
      <c r="S4616" s="42"/>
      <c r="T4616" s="42"/>
      <c r="U4616" s="188"/>
      <c r="V4616" s="42"/>
      <c r="W4616" s="188"/>
      <c r="X4616" s="42"/>
      <c r="AD4616" s="10"/>
    </row>
    <row r="4617" spans="18:30">
      <c r="R4617" s="187"/>
      <c r="S4617" s="42"/>
      <c r="T4617" s="42"/>
      <c r="U4617" s="188"/>
      <c r="V4617" s="42"/>
      <c r="W4617" s="188"/>
      <c r="X4617" s="42"/>
      <c r="AD4617" s="10"/>
    </row>
    <row r="4618" spans="18:30">
      <c r="R4618" s="187"/>
      <c r="S4618" s="42"/>
      <c r="T4618" s="42"/>
      <c r="U4618" s="188"/>
      <c r="V4618" s="42"/>
      <c r="W4618" s="188"/>
      <c r="X4618" s="42"/>
      <c r="AD4618" s="10"/>
    </row>
    <row r="4619" spans="18:30">
      <c r="R4619" s="187"/>
      <c r="S4619" s="42"/>
      <c r="T4619" s="42"/>
      <c r="U4619" s="188"/>
      <c r="V4619" s="42"/>
      <c r="W4619" s="188"/>
      <c r="X4619" s="42"/>
      <c r="AD4619" s="10"/>
    </row>
    <row r="4620" spans="18:30">
      <c r="R4620" s="187"/>
      <c r="S4620" s="42"/>
      <c r="T4620" s="42"/>
      <c r="U4620" s="188"/>
      <c r="V4620" s="42"/>
      <c r="W4620" s="188"/>
      <c r="X4620" s="42"/>
      <c r="AD4620" s="10"/>
    </row>
    <row r="4621" spans="18:30">
      <c r="R4621" s="187"/>
      <c r="S4621" s="42"/>
      <c r="T4621" s="42"/>
      <c r="U4621" s="188"/>
      <c r="V4621" s="42"/>
      <c r="W4621" s="188"/>
      <c r="X4621" s="42"/>
      <c r="AD4621" s="10"/>
    </row>
    <row r="4622" spans="18:30">
      <c r="R4622" s="187"/>
      <c r="S4622" s="42"/>
      <c r="T4622" s="42"/>
      <c r="U4622" s="188"/>
      <c r="V4622" s="42"/>
      <c r="W4622" s="188"/>
      <c r="X4622" s="42"/>
      <c r="AD4622" s="10"/>
    </row>
    <row r="4623" spans="18:30">
      <c r="R4623" s="187"/>
      <c r="S4623" s="42"/>
      <c r="T4623" s="42"/>
      <c r="U4623" s="188"/>
      <c r="V4623" s="42"/>
      <c r="W4623" s="188"/>
      <c r="X4623" s="42"/>
      <c r="AD4623" s="10"/>
    </row>
    <row r="4624" spans="18:30">
      <c r="R4624" s="187"/>
      <c r="S4624" s="42"/>
      <c r="T4624" s="42"/>
      <c r="U4624" s="188"/>
      <c r="V4624" s="42"/>
      <c r="W4624" s="188"/>
      <c r="X4624" s="42"/>
      <c r="AD4624" s="10"/>
    </row>
    <row r="4625" spans="18:30">
      <c r="R4625" s="187"/>
      <c r="S4625" s="42"/>
      <c r="T4625" s="42"/>
      <c r="U4625" s="188"/>
      <c r="V4625" s="42"/>
      <c r="W4625" s="188"/>
      <c r="X4625" s="42"/>
      <c r="AD4625" s="10"/>
    </row>
    <row r="4626" spans="18:30">
      <c r="R4626" s="187"/>
      <c r="S4626" s="42"/>
      <c r="T4626" s="42"/>
      <c r="U4626" s="188"/>
      <c r="V4626" s="42"/>
      <c r="W4626" s="188"/>
      <c r="X4626" s="42"/>
      <c r="AD4626" s="10"/>
    </row>
    <row r="4627" spans="18:30">
      <c r="R4627" s="187"/>
      <c r="S4627" s="42"/>
      <c r="T4627" s="42"/>
      <c r="U4627" s="188"/>
      <c r="V4627" s="42"/>
      <c r="W4627" s="188"/>
      <c r="X4627" s="42"/>
      <c r="AD4627" s="10"/>
    </row>
    <row r="4628" spans="18:30">
      <c r="R4628" s="187"/>
      <c r="S4628" s="42"/>
      <c r="T4628" s="42"/>
      <c r="U4628" s="188"/>
      <c r="V4628" s="42"/>
      <c r="W4628" s="188"/>
      <c r="X4628" s="42"/>
      <c r="AD4628" s="10"/>
    </row>
    <row r="4629" spans="18:30">
      <c r="R4629" s="187"/>
      <c r="S4629" s="42"/>
      <c r="T4629" s="42"/>
      <c r="U4629" s="188"/>
      <c r="V4629" s="42"/>
      <c r="W4629" s="188"/>
      <c r="X4629" s="42"/>
      <c r="AD4629" s="10"/>
    </row>
    <row r="4630" spans="18:30">
      <c r="R4630" s="187"/>
      <c r="S4630" s="42"/>
      <c r="T4630" s="42"/>
      <c r="U4630" s="188"/>
      <c r="V4630" s="42"/>
      <c r="W4630" s="188"/>
      <c r="X4630" s="42"/>
      <c r="AD4630" s="10"/>
    </row>
    <row r="4631" spans="18:30">
      <c r="R4631" s="187"/>
      <c r="S4631" s="42"/>
      <c r="T4631" s="42"/>
      <c r="U4631" s="188"/>
      <c r="V4631" s="42"/>
      <c r="W4631" s="188"/>
      <c r="X4631" s="42"/>
      <c r="AD4631" s="10"/>
    </row>
    <row r="4632" spans="18:30">
      <c r="R4632" s="187"/>
      <c r="S4632" s="42"/>
      <c r="T4632" s="42"/>
      <c r="U4632" s="188"/>
      <c r="V4632" s="42"/>
      <c r="W4632" s="188"/>
      <c r="X4632" s="42"/>
      <c r="AD4632" s="10"/>
    </row>
    <row r="4633" spans="18:30">
      <c r="R4633" s="187"/>
      <c r="S4633" s="42"/>
      <c r="T4633" s="42"/>
      <c r="U4633" s="188"/>
      <c r="V4633" s="42"/>
      <c r="W4633" s="188"/>
      <c r="X4633" s="42"/>
      <c r="AD4633" s="10"/>
    </row>
    <row r="4634" spans="18:30">
      <c r="R4634" s="187"/>
      <c r="S4634" s="42"/>
      <c r="T4634" s="42"/>
      <c r="U4634" s="188"/>
      <c r="V4634" s="42"/>
      <c r="W4634" s="188"/>
      <c r="X4634" s="42"/>
      <c r="AD4634" s="10"/>
    </row>
    <row r="4635" spans="18:30">
      <c r="R4635" s="187"/>
      <c r="S4635" s="42"/>
      <c r="T4635" s="42"/>
      <c r="U4635" s="188"/>
      <c r="V4635" s="42"/>
      <c r="W4635" s="188"/>
      <c r="X4635" s="42"/>
      <c r="AD4635" s="10"/>
    </row>
    <row r="4636" spans="18:30">
      <c r="R4636" s="187"/>
      <c r="S4636" s="42"/>
      <c r="T4636" s="42"/>
      <c r="U4636" s="188"/>
      <c r="V4636" s="42"/>
      <c r="W4636" s="188"/>
      <c r="X4636" s="42"/>
      <c r="AD4636" s="10"/>
    </row>
    <row r="4637" spans="18:30">
      <c r="R4637" s="187"/>
      <c r="S4637" s="42"/>
      <c r="T4637" s="42"/>
      <c r="U4637" s="188"/>
      <c r="V4637" s="42"/>
      <c r="W4637" s="188"/>
      <c r="X4637" s="42"/>
      <c r="AD4637" s="10"/>
    </row>
    <row r="4638" spans="18:30">
      <c r="R4638" s="187"/>
      <c r="S4638" s="42"/>
      <c r="T4638" s="42"/>
      <c r="U4638" s="188"/>
      <c r="V4638" s="42"/>
      <c r="W4638" s="188"/>
      <c r="X4638" s="42"/>
      <c r="AD4638" s="10"/>
    </row>
    <row r="4639" spans="18:30">
      <c r="R4639" s="187"/>
      <c r="S4639" s="42"/>
      <c r="T4639" s="42"/>
      <c r="U4639" s="188"/>
      <c r="V4639" s="42"/>
      <c r="W4639" s="188"/>
      <c r="X4639" s="42"/>
      <c r="AD4639" s="10"/>
    </row>
    <row r="4640" spans="18:30">
      <c r="R4640" s="187"/>
      <c r="S4640" s="42"/>
      <c r="T4640" s="42"/>
      <c r="U4640" s="188"/>
      <c r="V4640" s="42"/>
      <c r="W4640" s="188"/>
      <c r="X4640" s="42"/>
      <c r="AD4640" s="10"/>
    </row>
    <row r="4641" spans="18:30">
      <c r="R4641" s="187"/>
      <c r="S4641" s="42"/>
      <c r="T4641" s="42"/>
      <c r="U4641" s="188"/>
      <c r="V4641" s="42"/>
      <c r="W4641" s="188"/>
      <c r="X4641" s="42"/>
      <c r="AD4641" s="10"/>
    </row>
    <row r="4642" spans="18:30">
      <c r="R4642" s="187"/>
      <c r="S4642" s="42"/>
      <c r="T4642" s="42"/>
      <c r="U4642" s="188"/>
      <c r="V4642" s="42"/>
      <c r="W4642" s="188"/>
      <c r="X4642" s="42"/>
      <c r="AD4642" s="10"/>
    </row>
    <row r="4643" spans="18:30">
      <c r="R4643" s="187"/>
      <c r="S4643" s="42"/>
      <c r="T4643" s="42"/>
      <c r="U4643" s="188"/>
      <c r="V4643" s="42"/>
      <c r="W4643" s="188"/>
      <c r="X4643" s="42"/>
      <c r="AD4643" s="10"/>
    </row>
    <row r="4644" spans="18:30">
      <c r="R4644" s="187"/>
      <c r="S4644" s="42"/>
      <c r="T4644" s="42"/>
      <c r="U4644" s="188"/>
      <c r="V4644" s="42"/>
      <c r="W4644" s="188"/>
      <c r="X4644" s="42"/>
      <c r="AD4644" s="10"/>
    </row>
    <row r="4645" spans="18:30">
      <c r="R4645" s="187"/>
      <c r="S4645" s="42"/>
      <c r="T4645" s="42"/>
      <c r="U4645" s="188"/>
      <c r="V4645" s="42"/>
      <c r="W4645" s="188"/>
      <c r="X4645" s="42"/>
      <c r="AD4645" s="10"/>
    </row>
    <row r="4646" spans="18:30">
      <c r="R4646" s="187"/>
      <c r="S4646" s="42"/>
      <c r="T4646" s="42"/>
      <c r="U4646" s="188"/>
      <c r="V4646" s="42"/>
      <c r="W4646" s="188"/>
      <c r="X4646" s="42"/>
      <c r="AD4646" s="10"/>
    </row>
    <row r="4647" spans="18:30">
      <c r="R4647" s="187"/>
      <c r="S4647" s="42"/>
      <c r="T4647" s="42"/>
      <c r="U4647" s="188"/>
      <c r="V4647" s="42"/>
      <c r="W4647" s="188"/>
      <c r="X4647" s="42"/>
      <c r="AD4647" s="10"/>
    </row>
    <row r="4648" spans="18:30">
      <c r="R4648" s="187"/>
      <c r="S4648" s="42"/>
      <c r="T4648" s="42"/>
      <c r="U4648" s="188"/>
      <c r="V4648" s="42"/>
      <c r="W4648" s="188"/>
      <c r="X4648" s="42"/>
      <c r="AD4648" s="10"/>
    </row>
    <row r="4649" spans="18:30">
      <c r="R4649" s="187"/>
      <c r="S4649" s="42"/>
      <c r="T4649" s="42"/>
      <c r="U4649" s="188"/>
      <c r="V4649" s="42"/>
      <c r="W4649" s="188"/>
      <c r="X4649" s="42"/>
      <c r="AD4649" s="10"/>
    </row>
    <row r="4650" spans="18:30">
      <c r="R4650" s="187"/>
      <c r="S4650" s="42"/>
      <c r="T4650" s="42"/>
      <c r="U4650" s="188"/>
      <c r="V4650" s="42"/>
      <c r="W4650" s="188"/>
      <c r="X4650" s="42"/>
      <c r="AD4650" s="10"/>
    </row>
    <row r="4651" spans="18:30">
      <c r="R4651" s="187"/>
      <c r="S4651" s="42"/>
      <c r="T4651" s="42"/>
      <c r="U4651" s="188"/>
      <c r="V4651" s="42"/>
      <c r="W4651" s="188"/>
      <c r="X4651" s="42"/>
      <c r="AD4651" s="10"/>
    </row>
    <row r="4652" spans="18:30">
      <c r="R4652" s="187"/>
      <c r="S4652" s="42"/>
      <c r="T4652" s="42"/>
      <c r="U4652" s="188"/>
      <c r="V4652" s="42"/>
      <c r="W4652" s="188"/>
      <c r="X4652" s="42"/>
      <c r="AD4652" s="10"/>
    </row>
    <row r="4653" spans="18:30">
      <c r="R4653" s="187"/>
      <c r="S4653" s="42"/>
      <c r="T4653" s="42"/>
      <c r="U4653" s="188"/>
      <c r="V4653" s="42"/>
      <c r="W4653" s="188"/>
      <c r="X4653" s="42"/>
      <c r="AD4653" s="10"/>
    </row>
    <row r="4654" spans="18:30">
      <c r="R4654" s="187"/>
      <c r="S4654" s="42"/>
      <c r="T4654" s="42"/>
      <c r="U4654" s="188"/>
      <c r="V4654" s="42"/>
      <c r="W4654" s="188"/>
      <c r="X4654" s="42"/>
      <c r="AD4654" s="10"/>
    </row>
    <row r="4655" spans="18:30">
      <c r="R4655" s="187"/>
      <c r="S4655" s="42"/>
      <c r="T4655" s="42"/>
      <c r="U4655" s="188"/>
      <c r="V4655" s="42"/>
      <c r="W4655" s="188"/>
      <c r="X4655" s="42"/>
      <c r="AD4655" s="10"/>
    </row>
    <row r="4656" spans="18:30">
      <c r="R4656" s="187"/>
      <c r="S4656" s="42"/>
      <c r="T4656" s="42"/>
      <c r="U4656" s="188"/>
      <c r="V4656" s="42"/>
      <c r="W4656" s="188"/>
      <c r="X4656" s="42"/>
      <c r="AD4656" s="10"/>
    </row>
    <row r="4657" spans="18:30">
      <c r="R4657" s="187"/>
      <c r="S4657" s="42"/>
      <c r="T4657" s="42"/>
      <c r="U4657" s="188"/>
      <c r="V4657" s="42"/>
      <c r="W4657" s="188"/>
      <c r="X4657" s="42"/>
      <c r="AD4657" s="10"/>
    </row>
    <row r="4658" spans="18:30">
      <c r="R4658" s="187"/>
      <c r="S4658" s="42"/>
      <c r="T4658" s="42"/>
      <c r="U4658" s="188"/>
      <c r="V4658" s="42"/>
      <c r="W4658" s="188"/>
      <c r="X4658" s="42"/>
      <c r="AD4658" s="10"/>
    </row>
    <row r="4659" spans="18:30">
      <c r="R4659" s="187"/>
      <c r="S4659" s="42"/>
      <c r="T4659" s="42"/>
      <c r="U4659" s="188"/>
      <c r="V4659" s="42"/>
      <c r="W4659" s="188"/>
      <c r="X4659" s="42"/>
      <c r="AD4659" s="10"/>
    </row>
    <row r="4660" spans="18:30">
      <c r="R4660" s="187"/>
      <c r="S4660" s="42"/>
      <c r="T4660" s="42"/>
      <c r="U4660" s="188"/>
      <c r="V4660" s="42"/>
      <c r="W4660" s="188"/>
      <c r="X4660" s="42"/>
      <c r="AD4660" s="10"/>
    </row>
    <row r="4661" spans="18:30">
      <c r="R4661" s="187"/>
      <c r="S4661" s="42"/>
      <c r="T4661" s="42"/>
      <c r="U4661" s="188"/>
      <c r="V4661" s="42"/>
      <c r="W4661" s="188"/>
      <c r="X4661" s="42"/>
      <c r="AD4661" s="10"/>
    </row>
    <row r="4662" spans="18:30">
      <c r="R4662" s="187"/>
      <c r="S4662" s="42"/>
      <c r="T4662" s="42"/>
      <c r="U4662" s="188"/>
      <c r="V4662" s="42"/>
      <c r="W4662" s="188"/>
      <c r="X4662" s="42"/>
      <c r="AD4662" s="10"/>
    </row>
    <row r="4663" spans="18:30">
      <c r="R4663" s="187"/>
      <c r="S4663" s="42"/>
      <c r="T4663" s="42"/>
      <c r="U4663" s="188"/>
      <c r="V4663" s="42"/>
      <c r="W4663" s="188"/>
      <c r="X4663" s="42"/>
      <c r="AD4663" s="10"/>
    </row>
    <row r="4664" spans="18:30">
      <c r="R4664" s="187"/>
      <c r="S4664" s="42"/>
      <c r="T4664" s="42"/>
      <c r="U4664" s="188"/>
      <c r="V4664" s="42"/>
      <c r="W4664" s="188"/>
      <c r="X4664" s="42"/>
      <c r="AD4664" s="10"/>
    </row>
    <row r="4665" spans="18:30">
      <c r="R4665" s="187"/>
      <c r="S4665" s="42"/>
      <c r="T4665" s="42"/>
      <c r="U4665" s="188"/>
      <c r="V4665" s="42"/>
      <c r="W4665" s="188"/>
      <c r="X4665" s="42"/>
      <c r="AD4665" s="10"/>
    </row>
    <row r="4666" spans="18:30">
      <c r="R4666" s="187"/>
      <c r="S4666" s="42"/>
      <c r="T4666" s="42"/>
      <c r="U4666" s="188"/>
      <c r="V4666" s="42"/>
      <c r="W4666" s="188"/>
      <c r="X4666" s="42"/>
      <c r="AD4666" s="10"/>
    </row>
    <row r="4667" spans="18:30">
      <c r="R4667" s="187"/>
      <c r="S4667" s="42"/>
      <c r="T4667" s="42"/>
      <c r="U4667" s="188"/>
      <c r="V4667" s="42"/>
      <c r="W4667" s="188"/>
      <c r="X4667" s="42"/>
      <c r="AD4667" s="10"/>
    </row>
    <row r="4668" spans="18:30">
      <c r="R4668" s="187"/>
      <c r="S4668" s="42"/>
      <c r="T4668" s="42"/>
      <c r="U4668" s="188"/>
      <c r="V4668" s="42"/>
      <c r="W4668" s="188"/>
      <c r="X4668" s="42"/>
      <c r="AD4668" s="10"/>
    </row>
    <row r="4669" spans="18:30">
      <c r="R4669" s="187"/>
      <c r="S4669" s="42"/>
      <c r="T4669" s="42"/>
      <c r="U4669" s="188"/>
      <c r="V4669" s="42"/>
      <c r="W4669" s="188"/>
      <c r="X4669" s="42"/>
      <c r="AD4669" s="10"/>
    </row>
    <row r="4670" spans="18:30">
      <c r="R4670" s="187"/>
      <c r="S4670" s="42"/>
      <c r="T4670" s="42"/>
      <c r="U4670" s="188"/>
      <c r="V4670" s="42"/>
      <c r="W4670" s="188"/>
      <c r="X4670" s="42"/>
      <c r="AD4670" s="10"/>
    </row>
    <row r="4671" spans="18:30">
      <c r="R4671" s="187"/>
      <c r="S4671" s="42"/>
      <c r="T4671" s="42"/>
      <c r="U4671" s="188"/>
      <c r="V4671" s="42"/>
      <c r="W4671" s="188"/>
      <c r="X4671" s="42"/>
      <c r="AD4671" s="10"/>
    </row>
    <row r="4672" spans="18:30">
      <c r="R4672" s="187"/>
      <c r="S4672" s="42"/>
      <c r="T4672" s="42"/>
      <c r="U4672" s="188"/>
      <c r="V4672" s="42"/>
      <c r="W4672" s="188"/>
      <c r="X4672" s="42"/>
      <c r="AD4672" s="10"/>
    </row>
    <row r="4673" spans="18:30">
      <c r="R4673" s="187"/>
      <c r="S4673" s="42"/>
      <c r="T4673" s="42"/>
      <c r="U4673" s="188"/>
      <c r="V4673" s="42"/>
      <c r="W4673" s="188"/>
      <c r="X4673" s="42"/>
      <c r="AD4673" s="10"/>
    </row>
    <row r="4674" spans="18:30">
      <c r="R4674" s="187"/>
      <c r="S4674" s="42"/>
      <c r="T4674" s="42"/>
      <c r="U4674" s="188"/>
      <c r="V4674" s="42"/>
      <c r="W4674" s="188"/>
      <c r="X4674" s="42"/>
      <c r="AD4674" s="10"/>
    </row>
    <row r="4675" spans="18:30">
      <c r="R4675" s="187"/>
      <c r="S4675" s="42"/>
      <c r="T4675" s="42"/>
      <c r="U4675" s="188"/>
      <c r="V4675" s="42"/>
      <c r="W4675" s="188"/>
      <c r="X4675" s="42"/>
      <c r="AD4675" s="10"/>
    </row>
    <row r="4676" spans="18:30">
      <c r="R4676" s="187"/>
      <c r="S4676" s="42"/>
      <c r="T4676" s="42"/>
      <c r="U4676" s="188"/>
      <c r="V4676" s="42"/>
      <c r="W4676" s="188"/>
      <c r="X4676" s="42"/>
      <c r="AD4676" s="10"/>
    </row>
    <row r="4677" spans="18:30">
      <c r="R4677" s="187"/>
      <c r="S4677" s="42"/>
      <c r="T4677" s="42"/>
      <c r="U4677" s="188"/>
      <c r="V4677" s="42"/>
      <c r="W4677" s="188"/>
      <c r="X4677" s="42"/>
      <c r="AD4677" s="10"/>
    </row>
    <row r="4678" spans="18:30">
      <c r="R4678" s="187"/>
      <c r="S4678" s="42"/>
      <c r="T4678" s="42"/>
      <c r="U4678" s="188"/>
      <c r="V4678" s="42"/>
      <c r="W4678" s="188"/>
      <c r="X4678" s="42"/>
      <c r="AD4678" s="10"/>
    </row>
    <row r="4679" spans="18:30">
      <c r="R4679" s="187"/>
      <c r="S4679" s="42"/>
      <c r="T4679" s="42"/>
      <c r="U4679" s="188"/>
      <c r="V4679" s="42"/>
      <c r="W4679" s="188"/>
      <c r="X4679" s="42"/>
      <c r="AD4679" s="10"/>
    </row>
    <row r="4680" spans="18:30">
      <c r="R4680" s="187"/>
      <c r="S4680" s="42"/>
      <c r="T4680" s="42"/>
      <c r="U4680" s="188"/>
      <c r="V4680" s="42"/>
      <c r="W4680" s="188"/>
      <c r="X4680" s="42"/>
      <c r="AD4680" s="10"/>
    </row>
    <row r="4681" spans="18:30">
      <c r="R4681" s="187"/>
      <c r="S4681" s="42"/>
      <c r="T4681" s="42"/>
      <c r="U4681" s="188"/>
      <c r="V4681" s="42"/>
      <c r="W4681" s="188"/>
      <c r="X4681" s="42"/>
      <c r="AD4681" s="10"/>
    </row>
    <row r="4682" spans="18:30">
      <c r="R4682" s="187"/>
      <c r="S4682" s="42"/>
      <c r="T4682" s="42"/>
      <c r="U4682" s="188"/>
      <c r="V4682" s="42"/>
      <c r="W4682" s="188"/>
      <c r="X4682" s="42"/>
      <c r="AD4682" s="10"/>
    </row>
    <row r="4683" spans="18:30">
      <c r="R4683" s="187"/>
      <c r="S4683" s="42"/>
      <c r="T4683" s="42"/>
      <c r="U4683" s="188"/>
      <c r="V4683" s="42"/>
      <c r="W4683" s="188"/>
      <c r="X4683" s="42"/>
      <c r="AD4683" s="10"/>
    </row>
    <row r="4684" spans="18:30">
      <c r="R4684" s="187"/>
      <c r="S4684" s="42"/>
      <c r="T4684" s="42"/>
      <c r="U4684" s="188"/>
      <c r="V4684" s="42"/>
      <c r="W4684" s="188"/>
      <c r="X4684" s="42"/>
      <c r="AD4684" s="10"/>
    </row>
    <row r="4685" spans="18:30">
      <c r="R4685" s="187"/>
      <c r="S4685" s="42"/>
      <c r="T4685" s="42"/>
      <c r="U4685" s="188"/>
      <c r="V4685" s="42"/>
      <c r="W4685" s="188"/>
      <c r="X4685" s="42"/>
      <c r="AD4685" s="10"/>
    </row>
    <row r="4686" spans="18:30">
      <c r="R4686" s="187"/>
      <c r="S4686" s="42"/>
      <c r="T4686" s="42"/>
      <c r="U4686" s="188"/>
      <c r="V4686" s="42"/>
      <c r="W4686" s="188"/>
      <c r="X4686" s="42"/>
      <c r="AD4686" s="10"/>
    </row>
    <row r="4687" spans="18:30">
      <c r="R4687" s="187"/>
      <c r="S4687" s="42"/>
      <c r="T4687" s="42"/>
      <c r="U4687" s="188"/>
      <c r="V4687" s="42"/>
      <c r="W4687" s="188"/>
      <c r="X4687" s="42"/>
      <c r="AD4687" s="10"/>
    </row>
    <row r="4688" spans="18:30">
      <c r="R4688" s="187"/>
      <c r="S4688" s="42"/>
      <c r="T4688" s="42"/>
      <c r="U4688" s="188"/>
      <c r="V4688" s="42"/>
      <c r="W4688" s="188"/>
      <c r="X4688" s="42"/>
      <c r="AD4688" s="10"/>
    </row>
    <row r="4689" spans="18:30">
      <c r="R4689" s="187"/>
      <c r="S4689" s="42"/>
      <c r="T4689" s="42"/>
      <c r="U4689" s="188"/>
      <c r="V4689" s="42"/>
      <c r="W4689" s="188"/>
      <c r="X4689" s="42"/>
      <c r="AD4689" s="10"/>
    </row>
    <row r="4690" spans="18:30">
      <c r="R4690" s="187"/>
      <c r="S4690" s="42"/>
      <c r="T4690" s="42"/>
      <c r="U4690" s="188"/>
      <c r="V4690" s="42"/>
      <c r="W4690" s="188"/>
      <c r="X4690" s="42"/>
      <c r="AD4690" s="10"/>
    </row>
    <row r="4691" spans="18:30">
      <c r="R4691" s="187"/>
      <c r="S4691" s="42"/>
      <c r="T4691" s="42"/>
      <c r="U4691" s="188"/>
      <c r="V4691" s="42"/>
      <c r="W4691" s="188"/>
      <c r="X4691" s="42"/>
      <c r="AD4691" s="10"/>
    </row>
    <row r="4692" spans="18:30">
      <c r="R4692" s="187"/>
      <c r="S4692" s="42"/>
      <c r="T4692" s="42"/>
      <c r="U4692" s="188"/>
      <c r="V4692" s="42"/>
      <c r="W4692" s="188"/>
      <c r="X4692" s="42"/>
      <c r="AD4692" s="10"/>
    </row>
    <row r="4693" spans="18:30">
      <c r="R4693" s="187"/>
      <c r="S4693" s="42"/>
      <c r="T4693" s="42"/>
      <c r="U4693" s="188"/>
      <c r="V4693" s="42"/>
      <c r="W4693" s="188"/>
      <c r="X4693" s="42"/>
      <c r="AD4693" s="10"/>
    </row>
    <row r="4694" spans="18:30">
      <c r="R4694" s="187"/>
      <c r="S4694" s="42"/>
      <c r="T4694" s="42"/>
      <c r="U4694" s="188"/>
      <c r="V4694" s="42"/>
      <c r="W4694" s="188"/>
      <c r="X4694" s="42"/>
      <c r="AD4694" s="10"/>
    </row>
    <row r="4695" spans="18:30">
      <c r="R4695" s="187"/>
      <c r="S4695" s="42"/>
      <c r="T4695" s="42"/>
      <c r="U4695" s="188"/>
      <c r="V4695" s="42"/>
      <c r="W4695" s="188"/>
      <c r="X4695" s="42"/>
      <c r="AD4695" s="10"/>
    </row>
    <row r="4696" spans="18:30">
      <c r="R4696" s="187"/>
      <c r="S4696" s="42"/>
      <c r="T4696" s="42"/>
      <c r="U4696" s="188"/>
      <c r="V4696" s="42"/>
      <c r="W4696" s="188"/>
      <c r="X4696" s="42"/>
      <c r="AD4696" s="10"/>
    </row>
    <row r="4697" spans="18:30">
      <c r="R4697" s="187"/>
      <c r="S4697" s="42"/>
      <c r="T4697" s="42"/>
      <c r="U4697" s="188"/>
      <c r="V4697" s="42"/>
      <c r="W4697" s="188"/>
      <c r="X4697" s="42"/>
      <c r="AD4697" s="10"/>
    </row>
    <row r="4698" spans="18:30">
      <c r="R4698" s="187"/>
      <c r="S4698" s="42"/>
      <c r="T4698" s="42"/>
      <c r="U4698" s="188"/>
      <c r="V4698" s="42"/>
      <c r="W4698" s="188"/>
      <c r="X4698" s="42"/>
      <c r="AD4698" s="10"/>
    </row>
    <row r="4699" spans="18:30">
      <c r="R4699" s="187"/>
      <c r="S4699" s="42"/>
      <c r="T4699" s="42"/>
      <c r="U4699" s="188"/>
      <c r="V4699" s="42"/>
      <c r="W4699" s="188"/>
      <c r="X4699" s="42"/>
      <c r="AD4699" s="10"/>
    </row>
    <row r="4700" spans="18:30">
      <c r="R4700" s="187"/>
      <c r="S4700" s="42"/>
      <c r="T4700" s="42"/>
      <c r="U4700" s="188"/>
      <c r="V4700" s="42"/>
      <c r="W4700" s="188"/>
      <c r="X4700" s="42"/>
      <c r="AD4700" s="10"/>
    </row>
    <row r="4701" spans="18:30">
      <c r="R4701" s="187"/>
      <c r="S4701" s="42"/>
      <c r="T4701" s="42"/>
      <c r="U4701" s="188"/>
      <c r="V4701" s="42"/>
      <c r="W4701" s="188"/>
      <c r="X4701" s="42"/>
      <c r="AD4701" s="10"/>
    </row>
    <row r="4702" spans="18:30">
      <c r="R4702" s="187"/>
      <c r="S4702" s="42"/>
      <c r="T4702" s="42"/>
      <c r="U4702" s="188"/>
      <c r="V4702" s="42"/>
      <c r="W4702" s="188"/>
      <c r="X4702" s="42"/>
      <c r="AD4702" s="10"/>
    </row>
    <row r="4703" spans="18:30">
      <c r="R4703" s="187"/>
      <c r="S4703" s="42"/>
      <c r="T4703" s="42"/>
      <c r="U4703" s="188"/>
      <c r="V4703" s="42"/>
      <c r="W4703" s="188"/>
      <c r="X4703" s="42"/>
      <c r="AD4703" s="10"/>
    </row>
    <row r="4704" spans="18:30">
      <c r="R4704" s="187"/>
      <c r="S4704" s="42"/>
      <c r="T4704" s="42"/>
      <c r="U4704" s="188"/>
      <c r="V4704" s="42"/>
      <c r="W4704" s="188"/>
      <c r="X4704" s="42"/>
      <c r="AD4704" s="10"/>
    </row>
    <row r="4705" spans="18:30">
      <c r="R4705" s="187"/>
      <c r="S4705" s="42"/>
      <c r="T4705" s="42"/>
      <c r="U4705" s="188"/>
      <c r="V4705" s="42"/>
      <c r="W4705" s="188"/>
      <c r="X4705" s="42"/>
      <c r="AD4705" s="10"/>
    </row>
    <row r="4706" spans="18:30">
      <c r="R4706" s="187"/>
      <c r="S4706" s="42"/>
      <c r="T4706" s="42"/>
      <c r="U4706" s="188"/>
      <c r="V4706" s="42"/>
      <c r="W4706" s="188"/>
      <c r="X4706" s="42"/>
      <c r="AD4706" s="10"/>
    </row>
    <row r="4707" spans="18:30">
      <c r="R4707" s="187"/>
      <c r="S4707" s="42"/>
      <c r="T4707" s="42"/>
      <c r="U4707" s="188"/>
      <c r="V4707" s="42"/>
      <c r="W4707" s="188"/>
      <c r="X4707" s="42"/>
      <c r="AD4707" s="10"/>
    </row>
    <row r="4708" spans="18:30">
      <c r="R4708" s="187"/>
      <c r="S4708" s="42"/>
      <c r="T4708" s="42"/>
      <c r="U4708" s="188"/>
      <c r="V4708" s="42"/>
      <c r="W4708" s="188"/>
      <c r="X4708" s="42"/>
      <c r="AD4708" s="10"/>
    </row>
    <row r="4709" spans="18:30">
      <c r="R4709" s="187"/>
      <c r="S4709" s="42"/>
      <c r="T4709" s="42"/>
      <c r="U4709" s="188"/>
      <c r="V4709" s="42"/>
      <c r="W4709" s="188"/>
      <c r="X4709" s="42"/>
      <c r="AD4709" s="10"/>
    </row>
    <row r="4710" spans="18:30">
      <c r="R4710" s="187"/>
      <c r="S4710" s="42"/>
      <c r="T4710" s="42"/>
      <c r="U4710" s="188"/>
      <c r="V4710" s="42"/>
      <c r="W4710" s="188"/>
      <c r="X4710" s="42"/>
      <c r="AD4710" s="10"/>
    </row>
    <row r="4711" spans="18:30">
      <c r="R4711" s="187"/>
      <c r="S4711" s="42"/>
      <c r="T4711" s="42"/>
      <c r="U4711" s="188"/>
      <c r="V4711" s="42"/>
      <c r="W4711" s="188"/>
      <c r="X4711" s="42"/>
      <c r="AD4711" s="10"/>
    </row>
    <row r="4712" spans="18:30">
      <c r="R4712" s="187"/>
      <c r="S4712" s="42"/>
      <c r="T4712" s="42"/>
      <c r="U4712" s="188"/>
      <c r="V4712" s="42"/>
      <c r="W4712" s="188"/>
      <c r="X4712" s="42"/>
      <c r="AD4712" s="10"/>
    </row>
    <row r="4713" spans="18:30">
      <c r="R4713" s="187"/>
      <c r="S4713" s="42"/>
      <c r="T4713" s="42"/>
      <c r="U4713" s="188"/>
      <c r="V4713" s="42"/>
      <c r="W4713" s="188"/>
      <c r="X4713" s="42"/>
      <c r="AD4713" s="10"/>
    </row>
    <row r="4714" spans="18:30">
      <c r="R4714" s="187"/>
      <c r="S4714" s="42"/>
      <c r="T4714" s="42"/>
      <c r="U4714" s="188"/>
      <c r="V4714" s="42"/>
      <c r="W4714" s="188"/>
      <c r="X4714" s="42"/>
      <c r="AD4714" s="10"/>
    </row>
    <row r="4715" spans="18:30">
      <c r="R4715" s="187"/>
      <c r="S4715" s="42"/>
      <c r="T4715" s="42"/>
      <c r="U4715" s="188"/>
      <c r="V4715" s="42"/>
      <c r="W4715" s="188"/>
      <c r="X4715" s="42"/>
      <c r="AD4715" s="10"/>
    </row>
    <row r="4716" spans="18:30">
      <c r="R4716" s="187"/>
      <c r="S4716" s="42"/>
      <c r="T4716" s="42"/>
      <c r="U4716" s="188"/>
      <c r="V4716" s="42"/>
      <c r="W4716" s="188"/>
      <c r="X4716" s="42"/>
      <c r="AD4716" s="10"/>
    </row>
    <row r="4717" spans="18:30">
      <c r="R4717" s="187"/>
      <c r="S4717" s="42"/>
      <c r="T4717" s="42"/>
      <c r="U4717" s="188"/>
      <c r="V4717" s="42"/>
      <c r="W4717" s="188"/>
      <c r="X4717" s="42"/>
      <c r="AD4717" s="10"/>
    </row>
    <row r="4718" spans="18:30">
      <c r="R4718" s="187"/>
      <c r="S4718" s="42"/>
      <c r="T4718" s="42"/>
      <c r="U4718" s="188"/>
      <c r="V4718" s="42"/>
      <c r="W4718" s="188"/>
      <c r="X4718" s="42"/>
      <c r="AD4718" s="10"/>
    </row>
    <row r="4719" spans="18:30">
      <c r="R4719" s="187"/>
      <c r="S4719" s="42"/>
      <c r="T4719" s="42"/>
      <c r="U4719" s="188"/>
      <c r="V4719" s="42"/>
      <c r="W4719" s="188"/>
      <c r="X4719" s="42"/>
      <c r="AD4719" s="10"/>
    </row>
    <row r="4720" spans="18:30">
      <c r="R4720" s="187"/>
      <c r="S4720" s="42"/>
      <c r="T4720" s="42"/>
      <c r="U4720" s="188"/>
      <c r="V4720" s="42"/>
      <c r="W4720" s="188"/>
      <c r="X4720" s="42"/>
      <c r="AD4720" s="10"/>
    </row>
    <row r="4721" spans="18:30">
      <c r="R4721" s="187"/>
      <c r="S4721" s="42"/>
      <c r="T4721" s="42"/>
      <c r="U4721" s="188"/>
      <c r="V4721" s="42"/>
      <c r="W4721" s="188"/>
      <c r="X4721" s="42"/>
      <c r="AD4721" s="10"/>
    </row>
    <row r="4722" spans="18:30">
      <c r="R4722" s="187"/>
      <c r="S4722" s="42"/>
      <c r="T4722" s="42"/>
      <c r="U4722" s="188"/>
      <c r="V4722" s="42"/>
      <c r="W4722" s="188"/>
      <c r="X4722" s="42"/>
      <c r="AD4722" s="10"/>
    </row>
    <row r="4723" spans="18:30">
      <c r="R4723" s="187"/>
      <c r="S4723" s="42"/>
      <c r="T4723" s="42"/>
      <c r="U4723" s="188"/>
      <c r="V4723" s="42"/>
      <c r="W4723" s="188"/>
      <c r="X4723" s="42"/>
      <c r="AD4723" s="10"/>
    </row>
    <row r="4724" spans="18:30">
      <c r="R4724" s="187"/>
      <c r="S4724" s="42"/>
      <c r="T4724" s="42"/>
      <c r="U4724" s="188"/>
      <c r="V4724" s="42"/>
      <c r="W4724" s="188"/>
      <c r="X4724" s="42"/>
      <c r="AD4724" s="10"/>
    </row>
    <row r="4725" spans="18:30">
      <c r="R4725" s="187"/>
      <c r="S4725" s="42"/>
      <c r="T4725" s="42"/>
      <c r="U4725" s="188"/>
      <c r="V4725" s="42"/>
      <c r="W4725" s="188"/>
      <c r="X4725" s="42"/>
      <c r="AD4725" s="10"/>
    </row>
    <row r="4726" spans="18:30">
      <c r="R4726" s="187"/>
      <c r="S4726" s="42"/>
      <c r="T4726" s="42"/>
      <c r="U4726" s="188"/>
      <c r="V4726" s="42"/>
      <c r="W4726" s="188"/>
      <c r="X4726" s="42"/>
      <c r="AD4726" s="10"/>
    </row>
    <row r="4727" spans="18:30">
      <c r="R4727" s="187"/>
      <c r="S4727" s="42"/>
      <c r="T4727" s="42"/>
      <c r="U4727" s="188"/>
      <c r="V4727" s="42"/>
      <c r="W4727" s="188"/>
      <c r="X4727" s="42"/>
      <c r="AD4727" s="10"/>
    </row>
    <row r="4728" spans="18:30">
      <c r="R4728" s="187"/>
      <c r="S4728" s="42"/>
      <c r="T4728" s="42"/>
      <c r="U4728" s="188"/>
      <c r="V4728" s="42"/>
      <c r="W4728" s="188"/>
      <c r="X4728" s="42"/>
      <c r="AD4728" s="10"/>
    </row>
    <row r="4729" spans="18:30">
      <c r="R4729" s="187"/>
      <c r="S4729" s="42"/>
      <c r="T4729" s="42"/>
      <c r="U4729" s="188"/>
      <c r="V4729" s="42"/>
      <c r="W4729" s="188"/>
      <c r="X4729" s="42"/>
      <c r="AD4729" s="10"/>
    </row>
    <row r="4730" spans="18:30">
      <c r="R4730" s="187"/>
      <c r="S4730" s="42"/>
      <c r="T4730" s="42"/>
      <c r="U4730" s="188"/>
      <c r="V4730" s="42"/>
      <c r="W4730" s="188"/>
      <c r="X4730" s="42"/>
      <c r="AD4730" s="10"/>
    </row>
    <row r="4731" spans="18:30">
      <c r="R4731" s="187"/>
      <c r="S4731" s="42"/>
      <c r="T4731" s="42"/>
      <c r="U4731" s="188"/>
      <c r="V4731" s="42"/>
      <c r="W4731" s="188"/>
      <c r="X4731" s="42"/>
      <c r="AD4731" s="10"/>
    </row>
    <row r="4732" spans="18:30">
      <c r="R4732" s="187"/>
      <c r="S4732" s="42"/>
      <c r="T4732" s="42"/>
      <c r="U4732" s="188"/>
      <c r="V4732" s="42"/>
      <c r="W4732" s="188"/>
      <c r="X4732" s="42"/>
      <c r="AD4732" s="10"/>
    </row>
    <row r="4733" spans="18:30">
      <c r="R4733" s="187"/>
      <c r="S4733" s="42"/>
      <c r="T4733" s="42"/>
      <c r="U4733" s="188"/>
      <c r="V4733" s="42"/>
      <c r="W4733" s="188"/>
      <c r="X4733" s="42"/>
      <c r="AD4733" s="10"/>
    </row>
    <row r="4734" spans="18:30">
      <c r="R4734" s="187"/>
      <c r="S4734" s="42"/>
      <c r="T4734" s="42"/>
      <c r="U4734" s="188"/>
      <c r="V4734" s="42"/>
      <c r="W4734" s="188"/>
      <c r="X4734" s="42"/>
      <c r="AD4734" s="10"/>
    </row>
    <row r="4735" spans="18:30">
      <c r="R4735" s="187"/>
      <c r="S4735" s="42"/>
      <c r="T4735" s="42"/>
      <c r="U4735" s="188"/>
      <c r="V4735" s="42"/>
      <c r="W4735" s="188"/>
      <c r="X4735" s="42"/>
      <c r="AD4735" s="10"/>
    </row>
    <row r="4736" spans="18:30">
      <c r="R4736" s="187"/>
      <c r="S4736" s="42"/>
      <c r="T4736" s="42"/>
      <c r="U4736" s="188"/>
      <c r="V4736" s="42"/>
      <c r="W4736" s="188"/>
      <c r="X4736" s="42"/>
      <c r="AD4736" s="10"/>
    </row>
    <row r="4737" spans="18:30">
      <c r="R4737" s="187"/>
      <c r="S4737" s="42"/>
      <c r="T4737" s="42"/>
      <c r="U4737" s="188"/>
      <c r="V4737" s="42"/>
      <c r="W4737" s="188"/>
      <c r="X4737" s="42"/>
      <c r="AD4737" s="10"/>
    </row>
    <row r="4738" spans="18:30">
      <c r="R4738" s="187"/>
      <c r="S4738" s="42"/>
      <c r="T4738" s="42"/>
      <c r="U4738" s="188"/>
      <c r="V4738" s="42"/>
      <c r="W4738" s="188"/>
      <c r="X4738" s="42"/>
      <c r="AD4738" s="10"/>
    </row>
    <row r="4739" spans="18:30">
      <c r="R4739" s="187"/>
      <c r="S4739" s="42"/>
      <c r="T4739" s="42"/>
      <c r="U4739" s="188"/>
      <c r="V4739" s="42"/>
      <c r="W4739" s="188"/>
      <c r="X4739" s="42"/>
      <c r="AD4739" s="10"/>
    </row>
    <row r="4740" spans="18:30">
      <c r="R4740" s="187"/>
      <c r="S4740" s="42"/>
      <c r="T4740" s="42"/>
      <c r="U4740" s="188"/>
      <c r="V4740" s="42"/>
      <c r="W4740" s="188"/>
      <c r="X4740" s="42"/>
      <c r="AD4740" s="10"/>
    </row>
    <row r="4741" spans="18:30">
      <c r="R4741" s="187"/>
      <c r="S4741" s="42"/>
      <c r="T4741" s="42"/>
      <c r="U4741" s="188"/>
      <c r="V4741" s="42"/>
      <c r="W4741" s="188"/>
      <c r="X4741" s="42"/>
      <c r="AD4741" s="10"/>
    </row>
    <row r="4742" spans="18:30">
      <c r="R4742" s="187"/>
      <c r="S4742" s="42"/>
      <c r="T4742" s="42"/>
      <c r="U4742" s="188"/>
      <c r="V4742" s="42"/>
      <c r="W4742" s="188"/>
      <c r="X4742" s="42"/>
      <c r="AD4742" s="10"/>
    </row>
    <row r="4743" spans="18:30">
      <c r="R4743" s="187"/>
      <c r="S4743" s="42"/>
      <c r="T4743" s="42"/>
      <c r="U4743" s="188"/>
      <c r="V4743" s="42"/>
      <c r="W4743" s="188"/>
      <c r="X4743" s="42"/>
      <c r="AD4743" s="10"/>
    </row>
    <row r="4744" spans="18:30">
      <c r="R4744" s="187"/>
      <c r="S4744" s="42"/>
      <c r="T4744" s="42"/>
      <c r="U4744" s="188"/>
      <c r="V4744" s="42"/>
      <c r="W4744" s="188"/>
      <c r="X4744" s="42"/>
      <c r="AD4744" s="10"/>
    </row>
    <row r="4745" spans="18:30">
      <c r="R4745" s="187"/>
      <c r="S4745" s="42"/>
      <c r="T4745" s="42"/>
      <c r="U4745" s="188"/>
      <c r="V4745" s="42"/>
      <c r="W4745" s="188"/>
      <c r="X4745" s="42"/>
      <c r="AD4745" s="10"/>
    </row>
    <row r="4746" spans="18:30">
      <c r="R4746" s="187"/>
      <c r="S4746" s="42"/>
      <c r="T4746" s="42"/>
      <c r="U4746" s="188"/>
      <c r="V4746" s="42"/>
      <c r="W4746" s="188"/>
      <c r="X4746" s="42"/>
      <c r="AD4746" s="10"/>
    </row>
    <row r="4747" spans="18:30">
      <c r="R4747" s="187"/>
      <c r="S4747" s="42"/>
      <c r="T4747" s="42"/>
      <c r="U4747" s="188"/>
      <c r="V4747" s="42"/>
      <c r="W4747" s="188"/>
      <c r="X4747" s="42"/>
      <c r="AD4747" s="10"/>
    </row>
    <row r="4748" spans="18:30">
      <c r="R4748" s="187"/>
      <c r="S4748" s="42"/>
      <c r="T4748" s="42"/>
      <c r="U4748" s="188"/>
      <c r="V4748" s="42"/>
      <c r="W4748" s="188"/>
      <c r="X4748" s="42"/>
      <c r="AD4748" s="10"/>
    </row>
    <row r="4749" spans="18:30">
      <c r="R4749" s="187"/>
      <c r="S4749" s="42"/>
      <c r="T4749" s="42"/>
      <c r="U4749" s="188"/>
      <c r="V4749" s="42"/>
      <c r="W4749" s="188"/>
      <c r="X4749" s="42"/>
      <c r="AD4749" s="10"/>
    </row>
    <row r="4750" spans="18:30">
      <c r="R4750" s="187"/>
      <c r="S4750" s="42"/>
      <c r="T4750" s="42"/>
      <c r="U4750" s="188"/>
      <c r="V4750" s="42"/>
      <c r="W4750" s="188"/>
      <c r="X4750" s="42"/>
      <c r="AD4750" s="10"/>
    </row>
    <row r="4751" spans="18:30">
      <c r="R4751" s="187"/>
      <c r="S4751" s="42"/>
      <c r="T4751" s="42"/>
      <c r="U4751" s="188"/>
      <c r="V4751" s="42"/>
      <c r="W4751" s="188"/>
      <c r="X4751" s="42"/>
      <c r="AD4751" s="10"/>
    </row>
    <row r="4752" spans="18:30">
      <c r="R4752" s="187"/>
      <c r="S4752" s="42"/>
      <c r="T4752" s="42"/>
      <c r="U4752" s="188"/>
      <c r="V4752" s="42"/>
      <c r="W4752" s="188"/>
      <c r="X4752" s="42"/>
      <c r="AD4752" s="10"/>
    </row>
    <row r="4753" spans="18:30">
      <c r="R4753" s="187"/>
      <c r="S4753" s="42"/>
      <c r="T4753" s="42"/>
      <c r="U4753" s="188"/>
      <c r="V4753" s="42"/>
      <c r="W4753" s="188"/>
      <c r="X4753" s="42"/>
      <c r="AD4753" s="10"/>
    </row>
    <row r="4754" spans="18:30">
      <c r="R4754" s="187"/>
      <c r="S4754" s="42"/>
      <c r="T4754" s="42"/>
      <c r="U4754" s="188"/>
      <c r="V4754" s="42"/>
      <c r="W4754" s="188"/>
      <c r="X4754" s="42"/>
      <c r="AD4754" s="10"/>
    </row>
    <row r="4755" spans="18:30">
      <c r="R4755" s="187"/>
      <c r="S4755" s="42"/>
      <c r="T4755" s="42"/>
      <c r="U4755" s="188"/>
      <c r="V4755" s="42"/>
      <c r="W4755" s="188"/>
      <c r="X4755" s="42"/>
      <c r="AD4755" s="10"/>
    </row>
    <row r="4756" spans="18:30">
      <c r="R4756" s="187"/>
      <c r="S4756" s="42"/>
      <c r="T4756" s="42"/>
      <c r="U4756" s="188"/>
      <c r="V4756" s="42"/>
      <c r="W4756" s="188"/>
      <c r="X4756" s="42"/>
      <c r="AD4756" s="10"/>
    </row>
    <row r="4757" spans="18:30">
      <c r="R4757" s="187"/>
      <c r="S4757" s="42"/>
      <c r="T4757" s="42"/>
      <c r="U4757" s="188"/>
      <c r="V4757" s="42"/>
      <c r="W4757" s="188"/>
      <c r="X4757" s="42"/>
      <c r="AD4757" s="10"/>
    </row>
    <row r="4758" spans="18:30">
      <c r="R4758" s="187"/>
      <c r="S4758" s="42"/>
      <c r="T4758" s="42"/>
      <c r="U4758" s="188"/>
      <c r="V4758" s="42"/>
      <c r="W4758" s="188"/>
      <c r="X4758" s="42"/>
      <c r="AD4758" s="10"/>
    </row>
    <row r="4759" spans="18:30">
      <c r="R4759" s="187"/>
      <c r="S4759" s="42"/>
      <c r="T4759" s="42"/>
      <c r="U4759" s="188"/>
      <c r="V4759" s="42"/>
      <c r="W4759" s="188"/>
      <c r="X4759" s="42"/>
      <c r="AD4759" s="10"/>
    </row>
    <row r="4760" spans="18:30">
      <c r="R4760" s="187"/>
      <c r="S4760" s="42"/>
      <c r="T4760" s="42"/>
      <c r="U4760" s="188"/>
      <c r="V4760" s="42"/>
      <c r="W4760" s="188"/>
      <c r="X4760" s="42"/>
      <c r="AD4760" s="10"/>
    </row>
    <row r="4761" spans="18:30">
      <c r="R4761" s="187"/>
      <c r="S4761" s="42"/>
      <c r="T4761" s="42"/>
      <c r="U4761" s="188"/>
      <c r="V4761" s="42"/>
      <c r="W4761" s="188"/>
      <c r="X4761" s="42"/>
      <c r="AD4761" s="10"/>
    </row>
    <row r="4762" spans="18:30">
      <c r="R4762" s="187"/>
      <c r="S4762" s="42"/>
      <c r="T4762" s="42"/>
      <c r="U4762" s="188"/>
      <c r="V4762" s="42"/>
      <c r="W4762" s="188"/>
      <c r="X4762" s="42"/>
      <c r="AD4762" s="10"/>
    </row>
    <row r="4763" spans="18:30">
      <c r="R4763" s="187"/>
      <c r="S4763" s="42"/>
      <c r="T4763" s="42"/>
      <c r="U4763" s="188"/>
      <c r="V4763" s="42"/>
      <c r="W4763" s="188"/>
      <c r="X4763" s="42"/>
      <c r="AD4763" s="10"/>
    </row>
    <row r="4764" spans="18:30">
      <c r="R4764" s="187"/>
      <c r="S4764" s="42"/>
      <c r="T4764" s="42"/>
      <c r="U4764" s="188"/>
      <c r="V4764" s="42"/>
      <c r="W4764" s="188"/>
      <c r="X4764" s="42"/>
      <c r="AD4764" s="10"/>
    </row>
    <row r="4765" spans="18:30">
      <c r="R4765" s="187"/>
      <c r="S4765" s="42"/>
      <c r="T4765" s="42"/>
      <c r="U4765" s="188"/>
      <c r="V4765" s="42"/>
      <c r="W4765" s="188"/>
      <c r="X4765" s="42"/>
      <c r="AD4765" s="10"/>
    </row>
    <row r="4766" spans="18:30">
      <c r="R4766" s="187"/>
      <c r="S4766" s="42"/>
      <c r="T4766" s="42"/>
      <c r="U4766" s="188"/>
      <c r="V4766" s="42"/>
      <c r="W4766" s="188"/>
      <c r="X4766" s="42"/>
      <c r="AD4766" s="10"/>
    </row>
    <row r="4767" spans="18:30">
      <c r="R4767" s="187"/>
      <c r="S4767" s="42"/>
      <c r="T4767" s="42"/>
      <c r="U4767" s="188"/>
      <c r="V4767" s="42"/>
      <c r="W4767" s="188"/>
      <c r="X4767" s="42"/>
      <c r="AD4767" s="10"/>
    </row>
    <row r="4768" spans="18:30">
      <c r="R4768" s="187"/>
      <c r="S4768" s="42"/>
      <c r="T4768" s="42"/>
      <c r="U4768" s="188"/>
      <c r="V4768" s="42"/>
      <c r="W4768" s="188"/>
      <c r="X4768" s="42"/>
      <c r="AD4768" s="10"/>
    </row>
    <row r="4769" spans="18:30">
      <c r="R4769" s="187"/>
      <c r="S4769" s="42"/>
      <c r="T4769" s="42"/>
      <c r="U4769" s="188"/>
      <c r="V4769" s="42"/>
      <c r="W4769" s="188"/>
      <c r="X4769" s="42"/>
      <c r="AD4769" s="10"/>
    </row>
    <row r="4770" spans="18:30">
      <c r="R4770" s="187"/>
      <c r="S4770" s="42"/>
      <c r="T4770" s="42"/>
      <c r="U4770" s="188"/>
      <c r="V4770" s="42"/>
      <c r="W4770" s="188"/>
      <c r="X4770" s="42"/>
      <c r="AD4770" s="10"/>
    </row>
    <row r="4771" spans="18:30">
      <c r="R4771" s="187"/>
      <c r="S4771" s="42"/>
      <c r="T4771" s="42"/>
      <c r="U4771" s="188"/>
      <c r="V4771" s="42"/>
      <c r="W4771" s="188"/>
      <c r="X4771" s="42"/>
      <c r="AD4771" s="10"/>
    </row>
    <row r="4772" spans="18:30">
      <c r="R4772" s="187"/>
      <c r="S4772" s="42"/>
      <c r="T4772" s="42"/>
      <c r="U4772" s="188"/>
      <c r="V4772" s="42"/>
      <c r="W4772" s="188"/>
      <c r="X4772" s="42"/>
      <c r="AD4772" s="10"/>
    </row>
    <row r="4773" spans="18:30">
      <c r="R4773" s="187"/>
      <c r="S4773" s="42"/>
      <c r="T4773" s="42"/>
      <c r="U4773" s="188"/>
      <c r="V4773" s="42"/>
      <c r="W4773" s="188"/>
      <c r="X4773" s="42"/>
      <c r="AD4773" s="10"/>
    </row>
    <row r="4774" spans="18:30">
      <c r="R4774" s="187"/>
      <c r="S4774" s="42"/>
      <c r="T4774" s="42"/>
      <c r="U4774" s="188"/>
      <c r="V4774" s="42"/>
      <c r="W4774" s="188"/>
      <c r="X4774" s="42"/>
      <c r="AD4774" s="10"/>
    </row>
    <row r="4775" spans="18:30">
      <c r="R4775" s="187"/>
      <c r="S4775" s="42"/>
      <c r="T4775" s="42"/>
      <c r="U4775" s="188"/>
      <c r="V4775" s="42"/>
      <c r="W4775" s="188"/>
      <c r="X4775" s="42"/>
      <c r="AD4775" s="10"/>
    </row>
    <row r="4776" spans="18:30">
      <c r="R4776" s="187"/>
      <c r="S4776" s="42"/>
      <c r="T4776" s="42"/>
      <c r="U4776" s="188"/>
      <c r="V4776" s="42"/>
      <c r="W4776" s="188"/>
      <c r="X4776" s="42"/>
      <c r="AD4776" s="10"/>
    </row>
    <row r="4777" spans="18:30">
      <c r="R4777" s="187"/>
      <c r="S4777" s="42"/>
      <c r="T4777" s="42"/>
      <c r="U4777" s="188"/>
      <c r="V4777" s="42"/>
      <c r="W4777" s="188"/>
      <c r="X4777" s="42"/>
      <c r="AD4777" s="10"/>
    </row>
    <row r="4778" spans="18:30">
      <c r="R4778" s="187"/>
      <c r="S4778" s="42"/>
      <c r="T4778" s="42"/>
      <c r="U4778" s="188"/>
      <c r="V4778" s="42"/>
      <c r="W4778" s="188"/>
      <c r="X4778" s="42"/>
      <c r="AD4778" s="10"/>
    </row>
    <row r="4779" spans="18:30">
      <c r="R4779" s="187"/>
      <c r="S4779" s="42"/>
      <c r="T4779" s="42"/>
      <c r="U4779" s="188"/>
      <c r="V4779" s="42"/>
      <c r="W4779" s="188"/>
      <c r="X4779" s="42"/>
      <c r="AD4779" s="10"/>
    </row>
    <row r="4780" spans="18:30">
      <c r="R4780" s="187"/>
      <c r="S4780" s="42"/>
      <c r="T4780" s="42"/>
      <c r="U4780" s="188"/>
      <c r="V4780" s="42"/>
      <c r="W4780" s="188"/>
      <c r="X4780" s="42"/>
      <c r="AD4780" s="10"/>
    </row>
    <row r="4781" spans="18:30">
      <c r="R4781" s="187"/>
      <c r="S4781" s="42"/>
      <c r="T4781" s="42"/>
      <c r="U4781" s="188"/>
      <c r="V4781" s="42"/>
      <c r="W4781" s="188"/>
      <c r="X4781" s="42"/>
      <c r="AD4781" s="10"/>
    </row>
    <row r="4782" spans="18:30">
      <c r="R4782" s="187"/>
      <c r="S4782" s="42"/>
      <c r="T4782" s="42"/>
      <c r="U4782" s="188"/>
      <c r="V4782" s="42"/>
      <c r="W4782" s="188"/>
      <c r="X4782" s="42"/>
      <c r="AD4782" s="10"/>
    </row>
    <row r="4783" spans="18:30">
      <c r="R4783" s="187"/>
      <c r="S4783" s="42"/>
      <c r="T4783" s="42"/>
      <c r="U4783" s="188"/>
      <c r="V4783" s="42"/>
      <c r="W4783" s="188"/>
      <c r="X4783" s="42"/>
      <c r="AD4783" s="10"/>
    </row>
    <row r="4784" spans="18:30">
      <c r="R4784" s="187"/>
      <c r="S4784" s="42"/>
      <c r="T4784" s="42"/>
      <c r="U4784" s="188"/>
      <c r="V4784" s="42"/>
      <c r="W4784" s="188"/>
      <c r="X4784" s="42"/>
      <c r="AD4784" s="10"/>
    </row>
    <row r="4785" spans="18:30">
      <c r="R4785" s="187"/>
      <c r="S4785" s="42"/>
      <c r="T4785" s="42"/>
      <c r="U4785" s="188"/>
      <c r="V4785" s="42"/>
      <c r="W4785" s="188"/>
      <c r="X4785" s="42"/>
      <c r="AD4785" s="10"/>
    </row>
    <row r="4786" spans="18:30">
      <c r="R4786" s="187"/>
      <c r="S4786" s="42"/>
      <c r="T4786" s="42"/>
      <c r="U4786" s="188"/>
      <c r="V4786" s="42"/>
      <c r="W4786" s="188"/>
      <c r="X4786" s="42"/>
      <c r="AD4786" s="10"/>
    </row>
    <row r="4787" spans="18:30">
      <c r="R4787" s="187"/>
      <c r="S4787" s="42"/>
      <c r="T4787" s="42"/>
      <c r="U4787" s="188"/>
      <c r="V4787" s="42"/>
      <c r="W4787" s="188"/>
      <c r="X4787" s="42"/>
      <c r="AD4787" s="10"/>
    </row>
    <row r="4788" spans="18:30">
      <c r="R4788" s="187"/>
      <c r="S4788" s="42"/>
      <c r="T4788" s="42"/>
      <c r="U4788" s="188"/>
      <c r="V4788" s="42"/>
      <c r="W4788" s="188"/>
      <c r="X4788" s="42"/>
      <c r="AD4788" s="10"/>
    </row>
    <row r="4789" spans="18:30">
      <c r="R4789" s="187"/>
      <c r="S4789" s="42"/>
      <c r="T4789" s="42"/>
      <c r="U4789" s="188"/>
      <c r="V4789" s="42"/>
      <c r="W4789" s="188"/>
      <c r="X4789" s="42"/>
      <c r="AD4789" s="10"/>
    </row>
    <row r="4790" spans="18:30">
      <c r="R4790" s="187"/>
      <c r="S4790" s="42"/>
      <c r="T4790" s="42"/>
      <c r="U4790" s="188"/>
      <c r="V4790" s="42"/>
      <c r="W4790" s="188"/>
      <c r="X4790" s="42"/>
      <c r="AD4790" s="10"/>
    </row>
    <row r="4791" spans="18:30">
      <c r="R4791" s="187"/>
      <c r="S4791" s="42"/>
      <c r="T4791" s="42"/>
      <c r="U4791" s="188"/>
      <c r="V4791" s="42"/>
      <c r="W4791" s="188"/>
      <c r="X4791" s="42"/>
      <c r="AD4791" s="10"/>
    </row>
    <row r="4792" spans="18:30">
      <c r="R4792" s="187"/>
      <c r="S4792" s="42"/>
      <c r="T4792" s="42"/>
      <c r="U4792" s="188"/>
      <c r="V4792" s="42"/>
      <c r="W4792" s="188"/>
      <c r="X4792" s="42"/>
      <c r="AD4792" s="10"/>
    </row>
    <row r="4793" spans="18:30">
      <c r="R4793" s="187"/>
      <c r="S4793" s="42"/>
      <c r="T4793" s="42"/>
      <c r="U4793" s="188"/>
      <c r="V4793" s="42"/>
      <c r="W4793" s="188"/>
      <c r="X4793" s="42"/>
      <c r="AD4793" s="10"/>
    </row>
    <row r="4794" spans="18:30">
      <c r="R4794" s="187"/>
      <c r="S4794" s="42"/>
      <c r="T4794" s="42"/>
      <c r="U4794" s="188"/>
      <c r="V4794" s="42"/>
      <c r="W4794" s="188"/>
      <c r="X4794" s="42"/>
      <c r="AD4794" s="10"/>
    </row>
    <row r="4795" spans="18:30">
      <c r="R4795" s="187"/>
      <c r="S4795" s="42"/>
      <c r="T4795" s="42"/>
      <c r="U4795" s="188"/>
      <c r="V4795" s="42"/>
      <c r="W4795" s="188"/>
      <c r="X4795" s="42"/>
      <c r="AD4795" s="10"/>
    </row>
    <row r="4796" spans="18:30">
      <c r="R4796" s="187"/>
      <c r="S4796" s="42"/>
      <c r="T4796" s="42"/>
      <c r="U4796" s="188"/>
      <c r="V4796" s="42"/>
      <c r="W4796" s="188"/>
      <c r="X4796" s="42"/>
      <c r="AD4796" s="10"/>
    </row>
    <row r="4797" spans="18:30">
      <c r="R4797" s="187"/>
      <c r="S4797" s="42"/>
      <c r="T4797" s="42"/>
      <c r="U4797" s="188"/>
      <c r="V4797" s="42"/>
      <c r="W4797" s="188"/>
      <c r="X4797" s="42"/>
      <c r="AD4797" s="10"/>
    </row>
    <row r="4798" spans="18:30">
      <c r="R4798" s="187"/>
      <c r="S4798" s="42"/>
      <c r="T4798" s="42"/>
      <c r="U4798" s="188"/>
      <c r="V4798" s="42"/>
      <c r="W4798" s="188"/>
      <c r="X4798" s="42"/>
      <c r="AD4798" s="10"/>
    </row>
    <row r="4799" spans="18:30">
      <c r="R4799" s="187"/>
      <c r="S4799" s="42"/>
      <c r="T4799" s="42"/>
      <c r="U4799" s="188"/>
      <c r="V4799" s="42"/>
      <c r="W4799" s="188"/>
      <c r="X4799" s="42"/>
      <c r="AD4799" s="10"/>
    </row>
    <row r="4800" spans="18:30">
      <c r="R4800" s="187"/>
      <c r="S4800" s="42"/>
      <c r="T4800" s="42"/>
      <c r="U4800" s="188"/>
      <c r="V4800" s="42"/>
      <c r="W4800" s="188"/>
      <c r="X4800" s="42"/>
      <c r="AD4800" s="10"/>
    </row>
    <row r="4801" spans="18:30">
      <c r="R4801" s="187"/>
      <c r="S4801" s="42"/>
      <c r="T4801" s="42"/>
      <c r="U4801" s="188"/>
      <c r="V4801" s="42"/>
      <c r="W4801" s="188"/>
      <c r="X4801" s="42"/>
      <c r="AD4801" s="10"/>
    </row>
    <row r="4802" spans="18:30">
      <c r="R4802" s="187"/>
      <c r="S4802" s="42"/>
      <c r="T4802" s="42"/>
      <c r="U4802" s="188"/>
      <c r="V4802" s="42"/>
      <c r="W4802" s="188"/>
      <c r="X4802" s="42"/>
      <c r="AD4802" s="10"/>
    </row>
    <row r="4803" spans="18:30">
      <c r="R4803" s="187"/>
      <c r="S4803" s="42"/>
      <c r="T4803" s="42"/>
      <c r="U4803" s="188"/>
      <c r="V4803" s="42"/>
      <c r="W4803" s="188"/>
      <c r="X4803" s="42"/>
      <c r="AD4803" s="10"/>
    </row>
    <row r="4804" spans="18:30">
      <c r="R4804" s="187"/>
      <c r="S4804" s="42"/>
      <c r="T4804" s="42"/>
      <c r="U4804" s="188"/>
      <c r="V4804" s="42"/>
      <c r="W4804" s="188"/>
      <c r="X4804" s="42"/>
      <c r="AD4804" s="10"/>
    </row>
    <row r="4805" spans="18:30">
      <c r="R4805" s="187"/>
      <c r="S4805" s="42"/>
      <c r="T4805" s="42"/>
      <c r="U4805" s="188"/>
      <c r="V4805" s="42"/>
      <c r="W4805" s="188"/>
      <c r="X4805" s="42"/>
      <c r="AD4805" s="10"/>
    </row>
    <row r="4806" spans="18:30">
      <c r="R4806" s="187"/>
      <c r="S4806" s="42"/>
      <c r="T4806" s="42"/>
      <c r="U4806" s="188"/>
      <c r="V4806" s="42"/>
      <c r="W4806" s="188"/>
      <c r="X4806" s="42"/>
      <c r="AD4806" s="10"/>
    </row>
    <row r="4807" spans="18:30">
      <c r="R4807" s="187"/>
      <c r="S4807" s="42"/>
      <c r="T4807" s="42"/>
      <c r="U4807" s="188"/>
      <c r="V4807" s="42"/>
      <c r="W4807" s="188"/>
      <c r="X4807" s="42"/>
      <c r="AD4807" s="10"/>
    </row>
    <row r="4808" spans="18:30">
      <c r="R4808" s="187"/>
      <c r="S4808" s="42"/>
      <c r="T4808" s="42"/>
      <c r="U4808" s="188"/>
      <c r="V4808" s="42"/>
      <c r="W4808" s="188"/>
      <c r="X4808" s="42"/>
      <c r="AD4808" s="10"/>
    </row>
    <row r="4809" spans="18:30">
      <c r="R4809" s="187"/>
      <c r="S4809" s="42"/>
      <c r="T4809" s="42"/>
      <c r="U4809" s="188"/>
      <c r="V4809" s="42"/>
      <c r="W4809" s="188"/>
      <c r="X4809" s="42"/>
      <c r="AD4809" s="10"/>
    </row>
    <row r="4810" spans="18:30">
      <c r="R4810" s="187"/>
      <c r="S4810" s="42"/>
      <c r="T4810" s="42"/>
      <c r="U4810" s="188"/>
      <c r="V4810" s="42"/>
      <c r="W4810" s="188"/>
      <c r="X4810" s="42"/>
      <c r="AD4810" s="10"/>
    </row>
    <row r="4811" spans="18:30">
      <c r="R4811" s="187"/>
      <c r="S4811" s="42"/>
      <c r="T4811" s="42"/>
      <c r="U4811" s="188"/>
      <c r="V4811" s="42"/>
      <c r="W4811" s="188"/>
      <c r="X4811" s="42"/>
      <c r="AD4811" s="10"/>
    </row>
    <row r="4812" spans="18:30">
      <c r="R4812" s="187"/>
      <c r="S4812" s="42"/>
      <c r="T4812" s="42"/>
      <c r="U4812" s="188"/>
      <c r="V4812" s="42"/>
      <c r="W4812" s="188"/>
      <c r="X4812" s="42"/>
      <c r="AD4812" s="10"/>
    </row>
    <row r="4813" spans="18:30">
      <c r="R4813" s="187"/>
      <c r="S4813" s="42"/>
      <c r="T4813" s="42"/>
      <c r="U4813" s="188"/>
      <c r="V4813" s="42"/>
      <c r="W4813" s="188"/>
      <c r="X4813" s="42"/>
      <c r="AD4813" s="10"/>
    </row>
    <row r="4814" spans="18:30">
      <c r="R4814" s="187"/>
      <c r="S4814" s="42"/>
      <c r="T4814" s="42"/>
      <c r="U4814" s="188"/>
      <c r="V4814" s="42"/>
      <c r="W4814" s="188"/>
      <c r="X4814" s="42"/>
      <c r="AD4814" s="10"/>
    </row>
    <row r="4815" spans="18:30">
      <c r="R4815" s="187"/>
      <c r="S4815" s="42"/>
      <c r="T4815" s="42"/>
      <c r="U4815" s="188"/>
      <c r="V4815" s="42"/>
      <c r="W4815" s="188"/>
      <c r="X4815" s="42"/>
      <c r="AD4815" s="10"/>
    </row>
    <row r="4816" spans="18:30">
      <c r="R4816" s="187"/>
      <c r="S4816" s="42"/>
      <c r="T4816" s="42"/>
      <c r="U4816" s="188"/>
      <c r="V4816" s="42"/>
      <c r="W4816" s="188"/>
      <c r="X4816" s="42"/>
      <c r="AD4816" s="10"/>
    </row>
    <row r="4817" spans="18:30">
      <c r="R4817" s="187"/>
      <c r="S4817" s="42"/>
      <c r="T4817" s="42"/>
      <c r="U4817" s="188"/>
      <c r="V4817" s="42"/>
      <c r="W4817" s="188"/>
      <c r="X4817" s="42"/>
      <c r="AD4817" s="10"/>
    </row>
    <row r="4818" spans="18:30">
      <c r="R4818" s="187"/>
      <c r="S4818" s="42"/>
      <c r="T4818" s="42"/>
      <c r="U4818" s="188"/>
      <c r="V4818" s="42"/>
      <c r="W4818" s="188"/>
      <c r="X4818" s="42"/>
      <c r="AD4818" s="10"/>
    </row>
    <row r="4819" spans="18:30">
      <c r="R4819" s="187"/>
      <c r="S4819" s="42"/>
      <c r="T4819" s="42"/>
      <c r="U4819" s="188"/>
      <c r="V4819" s="42"/>
      <c r="W4819" s="188"/>
      <c r="X4819" s="42"/>
      <c r="AD4819" s="10"/>
    </row>
    <row r="4820" spans="18:30">
      <c r="R4820" s="187"/>
      <c r="S4820" s="42"/>
      <c r="T4820" s="42"/>
      <c r="U4820" s="188"/>
      <c r="V4820" s="42"/>
      <c r="W4820" s="188"/>
      <c r="X4820" s="42"/>
      <c r="AD4820" s="10"/>
    </row>
    <row r="4821" spans="18:30">
      <c r="R4821" s="187"/>
      <c r="S4821" s="42"/>
      <c r="T4821" s="42"/>
      <c r="U4821" s="188"/>
      <c r="V4821" s="42"/>
      <c r="W4821" s="188"/>
      <c r="X4821" s="42"/>
      <c r="AD4821" s="10"/>
    </row>
    <row r="4822" spans="18:30">
      <c r="R4822" s="187"/>
      <c r="S4822" s="42"/>
      <c r="T4822" s="42"/>
      <c r="U4822" s="188"/>
      <c r="V4822" s="42"/>
      <c r="W4822" s="188"/>
      <c r="X4822" s="42"/>
      <c r="AD4822" s="10"/>
    </row>
    <row r="4823" spans="18:30">
      <c r="R4823" s="187"/>
      <c r="S4823" s="42"/>
      <c r="T4823" s="42"/>
      <c r="U4823" s="188"/>
      <c r="V4823" s="42"/>
      <c r="W4823" s="188"/>
      <c r="X4823" s="42"/>
      <c r="AD4823" s="10"/>
    </row>
    <row r="4824" spans="18:30">
      <c r="R4824" s="187"/>
      <c r="S4824" s="42"/>
      <c r="T4824" s="42"/>
      <c r="U4824" s="188"/>
      <c r="V4824" s="42"/>
      <c r="W4824" s="188"/>
      <c r="X4824" s="42"/>
      <c r="AD4824" s="10"/>
    </row>
    <row r="4825" spans="18:30">
      <c r="R4825" s="187"/>
      <c r="S4825" s="42"/>
      <c r="T4825" s="42"/>
      <c r="U4825" s="188"/>
      <c r="V4825" s="42"/>
      <c r="W4825" s="188"/>
      <c r="X4825" s="42"/>
      <c r="AD4825" s="10"/>
    </row>
    <row r="4826" spans="18:30">
      <c r="R4826" s="187"/>
      <c r="S4826" s="42"/>
      <c r="T4826" s="42"/>
      <c r="U4826" s="188"/>
      <c r="V4826" s="42"/>
      <c r="W4826" s="188"/>
      <c r="X4826" s="42"/>
      <c r="AD4826" s="10"/>
    </row>
    <row r="4827" spans="18:30">
      <c r="R4827" s="187"/>
      <c r="S4827" s="42"/>
      <c r="T4827" s="42"/>
      <c r="U4827" s="188"/>
      <c r="V4827" s="42"/>
      <c r="W4827" s="188"/>
      <c r="X4827" s="42"/>
      <c r="AD4827" s="10"/>
    </row>
    <row r="4828" spans="18:30">
      <c r="R4828" s="187"/>
      <c r="S4828" s="42"/>
      <c r="T4828" s="42"/>
      <c r="U4828" s="188"/>
      <c r="V4828" s="42"/>
      <c r="W4828" s="188"/>
      <c r="X4828" s="42"/>
      <c r="AD4828" s="10"/>
    </row>
    <row r="4829" spans="18:30">
      <c r="R4829" s="187"/>
      <c r="S4829" s="42"/>
      <c r="T4829" s="42"/>
      <c r="U4829" s="188"/>
      <c r="V4829" s="42"/>
      <c r="W4829" s="188"/>
      <c r="X4829" s="42"/>
      <c r="AD4829" s="10"/>
    </row>
    <row r="4830" spans="18:30">
      <c r="R4830" s="187"/>
      <c r="S4830" s="42"/>
      <c r="T4830" s="42"/>
      <c r="U4830" s="188"/>
      <c r="V4830" s="42"/>
      <c r="W4830" s="188"/>
      <c r="X4830" s="42"/>
      <c r="AD4830" s="10"/>
    </row>
    <row r="4831" spans="18:30">
      <c r="R4831" s="187"/>
      <c r="S4831" s="42"/>
      <c r="T4831" s="42"/>
      <c r="U4831" s="188"/>
      <c r="V4831" s="42"/>
      <c r="W4831" s="188"/>
      <c r="X4831" s="42"/>
      <c r="AD4831" s="10"/>
    </row>
    <row r="4832" spans="18:30">
      <c r="R4832" s="187"/>
      <c r="S4832" s="42"/>
      <c r="T4832" s="42"/>
      <c r="U4832" s="188"/>
      <c r="V4832" s="42"/>
      <c r="W4832" s="188"/>
      <c r="X4832" s="42"/>
      <c r="AD4832" s="10"/>
    </row>
    <row r="4833" spans="18:30">
      <c r="R4833" s="187"/>
      <c r="S4833" s="42"/>
      <c r="T4833" s="42"/>
      <c r="U4833" s="188"/>
      <c r="V4833" s="42"/>
      <c r="W4833" s="188"/>
      <c r="X4833" s="42"/>
      <c r="AD4833" s="10"/>
    </row>
    <row r="4834" spans="18:30">
      <c r="R4834" s="187"/>
      <c r="S4834" s="42"/>
      <c r="T4834" s="42"/>
      <c r="U4834" s="188"/>
      <c r="V4834" s="42"/>
      <c r="W4834" s="188"/>
      <c r="X4834" s="42"/>
      <c r="AD4834" s="10"/>
    </row>
    <row r="4835" spans="18:30">
      <c r="R4835" s="187"/>
      <c r="S4835" s="42"/>
      <c r="T4835" s="42"/>
      <c r="U4835" s="188"/>
      <c r="V4835" s="42"/>
      <c r="W4835" s="188"/>
      <c r="X4835" s="42"/>
      <c r="AD4835" s="10"/>
    </row>
    <row r="4836" spans="18:30">
      <c r="R4836" s="187"/>
      <c r="S4836" s="42"/>
      <c r="T4836" s="42"/>
      <c r="U4836" s="188"/>
      <c r="V4836" s="42"/>
      <c r="W4836" s="188"/>
      <c r="X4836" s="42"/>
      <c r="AD4836" s="10"/>
    </row>
    <row r="4837" spans="18:30">
      <c r="R4837" s="187"/>
      <c r="S4837" s="42"/>
      <c r="T4837" s="42"/>
      <c r="U4837" s="188"/>
      <c r="V4837" s="42"/>
      <c r="W4837" s="188"/>
      <c r="X4837" s="42"/>
      <c r="AD4837" s="10"/>
    </row>
    <row r="4838" spans="18:30">
      <c r="R4838" s="187"/>
      <c r="S4838" s="42"/>
      <c r="T4838" s="42"/>
      <c r="U4838" s="188"/>
      <c r="V4838" s="42"/>
      <c r="W4838" s="188"/>
      <c r="X4838" s="42"/>
      <c r="AD4838" s="10"/>
    </row>
    <row r="4839" spans="18:30">
      <c r="R4839" s="187"/>
      <c r="S4839" s="42"/>
      <c r="T4839" s="42"/>
      <c r="U4839" s="188"/>
      <c r="V4839" s="42"/>
      <c r="W4839" s="188"/>
      <c r="X4839" s="42"/>
      <c r="AD4839" s="10"/>
    </row>
    <row r="4840" spans="18:30">
      <c r="R4840" s="187"/>
      <c r="S4840" s="42"/>
      <c r="T4840" s="42"/>
      <c r="U4840" s="188"/>
      <c r="V4840" s="42"/>
      <c r="W4840" s="188"/>
      <c r="X4840" s="42"/>
      <c r="AD4840" s="10"/>
    </row>
    <row r="4841" spans="18:30">
      <c r="R4841" s="187"/>
      <c r="S4841" s="42"/>
      <c r="T4841" s="42"/>
      <c r="U4841" s="188"/>
      <c r="V4841" s="42"/>
      <c r="W4841" s="188"/>
      <c r="X4841" s="42"/>
      <c r="AD4841" s="10"/>
    </row>
    <row r="4842" spans="18:30">
      <c r="R4842" s="187"/>
      <c r="S4842" s="42"/>
      <c r="T4842" s="42"/>
      <c r="U4842" s="188"/>
      <c r="V4842" s="42"/>
      <c r="W4842" s="188"/>
      <c r="X4842" s="42"/>
      <c r="AD4842" s="10"/>
    </row>
    <row r="4843" spans="18:30">
      <c r="R4843" s="187"/>
      <c r="S4843" s="42"/>
      <c r="T4843" s="42"/>
      <c r="U4843" s="188"/>
      <c r="V4843" s="42"/>
      <c r="W4843" s="188"/>
      <c r="X4843" s="42"/>
      <c r="AD4843" s="10"/>
    </row>
    <row r="4844" spans="18:30">
      <c r="R4844" s="187"/>
      <c r="S4844" s="42"/>
      <c r="T4844" s="42"/>
      <c r="U4844" s="188"/>
      <c r="V4844" s="42"/>
      <c r="W4844" s="188"/>
      <c r="X4844" s="42"/>
      <c r="AD4844" s="10"/>
    </row>
    <row r="4845" spans="18:30">
      <c r="R4845" s="187"/>
      <c r="S4845" s="42"/>
      <c r="T4845" s="42"/>
      <c r="U4845" s="188"/>
      <c r="V4845" s="42"/>
      <c r="W4845" s="188"/>
      <c r="X4845" s="42"/>
      <c r="AD4845" s="10"/>
    </row>
    <row r="4846" spans="18:30">
      <c r="R4846" s="187"/>
      <c r="S4846" s="42"/>
      <c r="T4846" s="42"/>
      <c r="U4846" s="188"/>
      <c r="V4846" s="42"/>
      <c r="W4846" s="188"/>
      <c r="X4846" s="42"/>
      <c r="AD4846" s="10"/>
    </row>
    <row r="4847" spans="18:30">
      <c r="R4847" s="187"/>
      <c r="S4847" s="42"/>
      <c r="T4847" s="42"/>
      <c r="U4847" s="188"/>
      <c r="V4847" s="42"/>
      <c r="W4847" s="188"/>
      <c r="X4847" s="42"/>
      <c r="AD4847" s="10"/>
    </row>
    <row r="4848" spans="18:30">
      <c r="R4848" s="187"/>
      <c r="S4848" s="42"/>
      <c r="T4848" s="42"/>
      <c r="U4848" s="188"/>
      <c r="V4848" s="42"/>
      <c r="W4848" s="188"/>
      <c r="X4848" s="42"/>
      <c r="AD4848" s="10"/>
    </row>
    <row r="4849" spans="18:30">
      <c r="R4849" s="187"/>
      <c r="S4849" s="42"/>
      <c r="T4849" s="42"/>
      <c r="U4849" s="188"/>
      <c r="V4849" s="42"/>
      <c r="W4849" s="188"/>
      <c r="X4849" s="42"/>
      <c r="AD4849" s="10"/>
    </row>
    <row r="4850" spans="18:30">
      <c r="R4850" s="187"/>
      <c r="S4850" s="42"/>
      <c r="T4850" s="42"/>
      <c r="U4850" s="188"/>
      <c r="V4850" s="42"/>
      <c r="W4850" s="188"/>
      <c r="X4850" s="42"/>
      <c r="AD4850" s="10"/>
    </row>
    <row r="4851" spans="18:30">
      <c r="R4851" s="187"/>
      <c r="S4851" s="42"/>
      <c r="T4851" s="42"/>
      <c r="U4851" s="188"/>
      <c r="V4851" s="42"/>
      <c r="W4851" s="188"/>
      <c r="X4851" s="42"/>
      <c r="AD4851" s="10"/>
    </row>
    <row r="4852" spans="18:30">
      <c r="R4852" s="187"/>
      <c r="S4852" s="42"/>
      <c r="T4852" s="42"/>
      <c r="U4852" s="188"/>
      <c r="V4852" s="42"/>
      <c r="W4852" s="188"/>
      <c r="X4852" s="42"/>
      <c r="AD4852" s="10"/>
    </row>
    <row r="4853" spans="18:30">
      <c r="R4853" s="187"/>
      <c r="S4853" s="42"/>
      <c r="T4853" s="42"/>
      <c r="U4853" s="188"/>
      <c r="V4853" s="42"/>
      <c r="W4853" s="188"/>
      <c r="X4853" s="42"/>
      <c r="AD4853" s="10"/>
    </row>
    <row r="4854" spans="18:30">
      <c r="R4854" s="187"/>
      <c r="S4854" s="42"/>
      <c r="T4854" s="42"/>
      <c r="U4854" s="188"/>
      <c r="V4854" s="42"/>
      <c r="W4854" s="188"/>
      <c r="X4854" s="42"/>
      <c r="AD4854" s="10"/>
    </row>
    <row r="4855" spans="18:30">
      <c r="R4855" s="187"/>
      <c r="S4855" s="42"/>
      <c r="T4855" s="42"/>
      <c r="U4855" s="188"/>
      <c r="V4855" s="42"/>
      <c r="W4855" s="188"/>
      <c r="X4855" s="42"/>
      <c r="AD4855" s="10"/>
    </row>
    <row r="4856" spans="18:30">
      <c r="R4856" s="187"/>
      <c r="S4856" s="42"/>
      <c r="T4856" s="42"/>
      <c r="U4856" s="188"/>
      <c r="V4856" s="42"/>
      <c r="W4856" s="188"/>
      <c r="X4856" s="42"/>
      <c r="AD4856" s="10"/>
    </row>
    <row r="4857" spans="18:30">
      <c r="R4857" s="187"/>
      <c r="S4857" s="42"/>
      <c r="T4857" s="42"/>
      <c r="U4857" s="188"/>
      <c r="V4857" s="42"/>
      <c r="W4857" s="188"/>
      <c r="X4857" s="42"/>
      <c r="AD4857" s="10"/>
    </row>
    <row r="4858" spans="18:30">
      <c r="R4858" s="187"/>
      <c r="S4858" s="42"/>
      <c r="T4858" s="42"/>
      <c r="U4858" s="188"/>
      <c r="V4858" s="42"/>
      <c r="W4858" s="188"/>
      <c r="X4858" s="42"/>
      <c r="AD4858" s="10"/>
    </row>
    <row r="4859" spans="18:30">
      <c r="R4859" s="187"/>
      <c r="S4859" s="42"/>
      <c r="T4859" s="42"/>
      <c r="U4859" s="188"/>
      <c r="V4859" s="42"/>
      <c r="W4859" s="188"/>
      <c r="X4859" s="42"/>
      <c r="AD4859" s="10"/>
    </row>
    <row r="4860" spans="18:30">
      <c r="R4860" s="187"/>
      <c r="S4860" s="42"/>
      <c r="T4860" s="42"/>
      <c r="U4860" s="188"/>
      <c r="V4860" s="42"/>
      <c r="W4860" s="188"/>
      <c r="X4860" s="42"/>
      <c r="AD4860" s="10"/>
    </row>
    <row r="4861" spans="18:30">
      <c r="R4861" s="187"/>
      <c r="S4861" s="42"/>
      <c r="T4861" s="42"/>
      <c r="U4861" s="188"/>
      <c r="V4861" s="42"/>
      <c r="W4861" s="188"/>
      <c r="X4861" s="42"/>
      <c r="AD4861" s="10"/>
    </row>
    <row r="4862" spans="18:30">
      <c r="R4862" s="187"/>
      <c r="S4862" s="42"/>
      <c r="T4862" s="42"/>
      <c r="U4862" s="188"/>
      <c r="V4862" s="42"/>
      <c r="W4862" s="188"/>
      <c r="X4862" s="42"/>
      <c r="AD4862" s="10"/>
    </row>
    <row r="4863" spans="18:30">
      <c r="R4863" s="187"/>
      <c r="S4863" s="42"/>
      <c r="T4863" s="42"/>
      <c r="U4863" s="188"/>
      <c r="V4863" s="42"/>
      <c r="W4863" s="188"/>
      <c r="X4863" s="42"/>
      <c r="AD4863" s="10"/>
    </row>
    <row r="4864" spans="18:30">
      <c r="R4864" s="187"/>
      <c r="S4864" s="42"/>
      <c r="T4864" s="42"/>
      <c r="U4864" s="188"/>
      <c r="V4864" s="42"/>
      <c r="W4864" s="188"/>
      <c r="X4864" s="42"/>
      <c r="AD4864" s="10"/>
    </row>
    <row r="4865" spans="18:30">
      <c r="R4865" s="187"/>
      <c r="S4865" s="42"/>
      <c r="T4865" s="42"/>
      <c r="U4865" s="188"/>
      <c r="V4865" s="42"/>
      <c r="W4865" s="188"/>
      <c r="X4865" s="42"/>
      <c r="AD4865" s="10"/>
    </row>
    <row r="4866" spans="18:30">
      <c r="R4866" s="187"/>
      <c r="S4866" s="42"/>
      <c r="T4866" s="42"/>
      <c r="U4866" s="188"/>
      <c r="V4866" s="42"/>
      <c r="W4866" s="188"/>
      <c r="X4866" s="42"/>
      <c r="AD4866" s="10"/>
    </row>
    <row r="4867" spans="18:30">
      <c r="R4867" s="187"/>
      <c r="S4867" s="42"/>
      <c r="T4867" s="42"/>
      <c r="U4867" s="188"/>
      <c r="V4867" s="42"/>
      <c r="W4867" s="188"/>
      <c r="X4867" s="42"/>
      <c r="AD4867" s="10"/>
    </row>
    <row r="4868" spans="18:30">
      <c r="R4868" s="187"/>
      <c r="S4868" s="42"/>
      <c r="T4868" s="42"/>
      <c r="U4868" s="188"/>
      <c r="V4868" s="42"/>
      <c r="W4868" s="188"/>
      <c r="X4868" s="42"/>
      <c r="AD4868" s="10"/>
    </row>
    <row r="4869" spans="18:30">
      <c r="R4869" s="187"/>
      <c r="S4869" s="42"/>
      <c r="T4869" s="42"/>
      <c r="U4869" s="188"/>
      <c r="V4869" s="42"/>
      <c r="W4869" s="188"/>
      <c r="X4869" s="42"/>
      <c r="AD4869" s="10"/>
    </row>
    <row r="4870" spans="18:30">
      <c r="R4870" s="187"/>
      <c r="S4870" s="42"/>
      <c r="T4870" s="42"/>
      <c r="U4870" s="188"/>
      <c r="V4870" s="42"/>
      <c r="W4870" s="188"/>
      <c r="X4870" s="42"/>
      <c r="AD4870" s="10"/>
    </row>
    <row r="4871" spans="18:30">
      <c r="R4871" s="187"/>
      <c r="S4871" s="42"/>
      <c r="T4871" s="42"/>
      <c r="U4871" s="188"/>
      <c r="V4871" s="42"/>
      <c r="W4871" s="188"/>
      <c r="X4871" s="42"/>
      <c r="AD4871" s="10"/>
    </row>
    <row r="4872" spans="18:30">
      <c r="R4872" s="187"/>
      <c r="S4872" s="42"/>
      <c r="T4872" s="42"/>
      <c r="U4872" s="188"/>
      <c r="V4872" s="42"/>
      <c r="W4872" s="188"/>
      <c r="X4872" s="42"/>
      <c r="AD4872" s="10"/>
    </row>
    <row r="4873" spans="18:30">
      <c r="R4873" s="187"/>
      <c r="S4873" s="42"/>
      <c r="T4873" s="42"/>
      <c r="U4873" s="188"/>
      <c r="V4873" s="42"/>
      <c r="W4873" s="188"/>
      <c r="X4873" s="42"/>
      <c r="AD4873" s="10"/>
    </row>
    <row r="4874" spans="18:30">
      <c r="R4874" s="187"/>
      <c r="S4874" s="42"/>
      <c r="T4874" s="42"/>
      <c r="U4874" s="188"/>
      <c r="V4874" s="42"/>
      <c r="W4874" s="188"/>
      <c r="X4874" s="42"/>
      <c r="AD4874" s="10"/>
    </row>
    <row r="4875" spans="18:30">
      <c r="R4875" s="187"/>
      <c r="S4875" s="42"/>
      <c r="T4875" s="42"/>
      <c r="U4875" s="188"/>
      <c r="V4875" s="42"/>
      <c r="W4875" s="188"/>
      <c r="X4875" s="42"/>
      <c r="AD4875" s="10"/>
    </row>
    <row r="4876" spans="18:30">
      <c r="R4876" s="187"/>
      <c r="S4876" s="42"/>
      <c r="T4876" s="42"/>
      <c r="U4876" s="188"/>
      <c r="V4876" s="42"/>
      <c r="W4876" s="188"/>
      <c r="X4876" s="42"/>
      <c r="AD4876" s="10"/>
    </row>
    <row r="4877" spans="18:30">
      <c r="R4877" s="187"/>
      <c r="S4877" s="42"/>
      <c r="T4877" s="42"/>
      <c r="U4877" s="188"/>
      <c r="V4877" s="42"/>
      <c r="W4877" s="188"/>
      <c r="X4877" s="42"/>
      <c r="AD4877" s="10"/>
    </row>
    <row r="4878" spans="18:30">
      <c r="R4878" s="187"/>
      <c r="S4878" s="42"/>
      <c r="T4878" s="42"/>
      <c r="U4878" s="188"/>
      <c r="V4878" s="42"/>
      <c r="W4878" s="188"/>
      <c r="X4878" s="42"/>
      <c r="AD4878" s="10"/>
    </row>
    <row r="4879" spans="18:30">
      <c r="R4879" s="187"/>
      <c r="S4879" s="42"/>
      <c r="T4879" s="42"/>
      <c r="U4879" s="188"/>
      <c r="V4879" s="42"/>
      <c r="W4879" s="188"/>
      <c r="X4879" s="42"/>
      <c r="AD4879" s="10"/>
    </row>
    <row r="4880" spans="18:30">
      <c r="R4880" s="187"/>
      <c r="S4880" s="42"/>
      <c r="T4880" s="42"/>
      <c r="U4880" s="188"/>
      <c r="V4880" s="42"/>
      <c r="W4880" s="188"/>
      <c r="X4880" s="42"/>
      <c r="AD4880" s="10"/>
    </row>
    <row r="4881" spans="18:30">
      <c r="R4881" s="187"/>
      <c r="S4881" s="42"/>
      <c r="T4881" s="42"/>
      <c r="U4881" s="188"/>
      <c r="V4881" s="42"/>
      <c r="W4881" s="188"/>
      <c r="X4881" s="42"/>
      <c r="AD4881" s="10"/>
    </row>
    <row r="4882" spans="18:30">
      <c r="R4882" s="187"/>
      <c r="S4882" s="42"/>
      <c r="T4882" s="42"/>
      <c r="U4882" s="188"/>
      <c r="V4882" s="42"/>
      <c r="W4882" s="188"/>
      <c r="X4882" s="42"/>
      <c r="AD4882" s="10"/>
    </row>
    <row r="4883" spans="18:30">
      <c r="R4883" s="187"/>
      <c r="S4883" s="42"/>
      <c r="T4883" s="42"/>
      <c r="U4883" s="188"/>
      <c r="V4883" s="42"/>
      <c r="W4883" s="188"/>
      <c r="X4883" s="42"/>
      <c r="AD4883" s="10"/>
    </row>
    <row r="4884" spans="18:30">
      <c r="R4884" s="187"/>
      <c r="S4884" s="42"/>
      <c r="T4884" s="42"/>
      <c r="U4884" s="188"/>
      <c r="V4884" s="42"/>
      <c r="W4884" s="188"/>
      <c r="X4884" s="42"/>
      <c r="AD4884" s="10"/>
    </row>
    <row r="4885" spans="18:30">
      <c r="R4885" s="187"/>
      <c r="S4885" s="42"/>
      <c r="T4885" s="42"/>
      <c r="U4885" s="188"/>
      <c r="V4885" s="42"/>
      <c r="W4885" s="188"/>
      <c r="X4885" s="42"/>
      <c r="AD4885" s="10"/>
    </row>
    <row r="4886" spans="18:30">
      <c r="R4886" s="187"/>
      <c r="S4886" s="42"/>
      <c r="T4886" s="42"/>
      <c r="U4886" s="188"/>
      <c r="V4886" s="42"/>
      <c r="W4886" s="188"/>
      <c r="X4886" s="42"/>
      <c r="AD4886" s="10"/>
    </row>
    <row r="4887" spans="18:30">
      <c r="R4887" s="187"/>
      <c r="S4887" s="42"/>
      <c r="T4887" s="42"/>
      <c r="U4887" s="188"/>
      <c r="V4887" s="42"/>
      <c r="W4887" s="188"/>
      <c r="X4887" s="42"/>
      <c r="AD4887" s="10"/>
    </row>
    <row r="4888" spans="18:30">
      <c r="R4888" s="187"/>
      <c r="S4888" s="42"/>
      <c r="T4888" s="42"/>
      <c r="U4888" s="188"/>
      <c r="V4888" s="42"/>
      <c r="W4888" s="188"/>
      <c r="X4888" s="42"/>
      <c r="AD4888" s="10"/>
    </row>
    <row r="4889" spans="18:30">
      <c r="R4889" s="187"/>
      <c r="S4889" s="42"/>
      <c r="T4889" s="42"/>
      <c r="U4889" s="188"/>
      <c r="V4889" s="42"/>
      <c r="W4889" s="188"/>
      <c r="X4889" s="42"/>
      <c r="AD4889" s="10"/>
    </row>
    <row r="4890" spans="18:30">
      <c r="R4890" s="187"/>
      <c r="S4890" s="42"/>
      <c r="T4890" s="42"/>
      <c r="U4890" s="188"/>
      <c r="V4890" s="42"/>
      <c r="W4890" s="188"/>
      <c r="X4890" s="42"/>
      <c r="AD4890" s="10"/>
    </row>
    <row r="4891" spans="18:30">
      <c r="R4891" s="187"/>
      <c r="S4891" s="42"/>
      <c r="T4891" s="42"/>
      <c r="U4891" s="188"/>
      <c r="V4891" s="42"/>
      <c r="W4891" s="188"/>
      <c r="X4891" s="42"/>
      <c r="AD4891" s="10"/>
    </row>
    <row r="4892" spans="18:30">
      <c r="R4892" s="187"/>
      <c r="S4892" s="42"/>
      <c r="T4892" s="42"/>
      <c r="U4892" s="188"/>
      <c r="V4892" s="42"/>
      <c r="W4892" s="188"/>
      <c r="X4892" s="42"/>
      <c r="AD4892" s="10"/>
    </row>
    <row r="4893" spans="18:30">
      <c r="R4893" s="187"/>
      <c r="S4893" s="42"/>
      <c r="T4893" s="42"/>
      <c r="U4893" s="188"/>
      <c r="V4893" s="42"/>
      <c r="W4893" s="188"/>
      <c r="X4893" s="42"/>
      <c r="AD4893" s="10"/>
    </row>
    <row r="4894" spans="18:30">
      <c r="R4894" s="187"/>
      <c r="S4894" s="42"/>
      <c r="T4894" s="42"/>
      <c r="U4894" s="188"/>
      <c r="V4894" s="42"/>
      <c r="W4894" s="188"/>
      <c r="X4894" s="42"/>
      <c r="AD4894" s="10"/>
    </row>
    <row r="4895" spans="18:30">
      <c r="R4895" s="187"/>
      <c r="S4895" s="42"/>
      <c r="T4895" s="42"/>
      <c r="U4895" s="188"/>
      <c r="V4895" s="42"/>
      <c r="W4895" s="188"/>
      <c r="X4895" s="42"/>
      <c r="AD4895" s="10"/>
    </row>
    <row r="4896" spans="18:30">
      <c r="R4896" s="187"/>
      <c r="S4896" s="42"/>
      <c r="T4896" s="42"/>
      <c r="U4896" s="188"/>
      <c r="V4896" s="42"/>
      <c r="W4896" s="188"/>
      <c r="X4896" s="42"/>
      <c r="AD4896" s="10"/>
    </row>
    <row r="4897" spans="18:30">
      <c r="R4897" s="187"/>
      <c r="S4897" s="42"/>
      <c r="T4897" s="42"/>
      <c r="U4897" s="188"/>
      <c r="V4897" s="42"/>
      <c r="W4897" s="188"/>
      <c r="X4897" s="42"/>
      <c r="AD4897" s="10"/>
    </row>
    <row r="4898" spans="18:30">
      <c r="R4898" s="187"/>
      <c r="S4898" s="42"/>
      <c r="T4898" s="42"/>
      <c r="U4898" s="188"/>
      <c r="V4898" s="42"/>
      <c r="W4898" s="188"/>
      <c r="X4898" s="42"/>
      <c r="AD4898" s="10"/>
    </row>
    <row r="4899" spans="18:30">
      <c r="R4899" s="187"/>
      <c r="S4899" s="42"/>
      <c r="T4899" s="42"/>
      <c r="U4899" s="188"/>
      <c r="V4899" s="42"/>
      <c r="W4899" s="188"/>
      <c r="X4899" s="42"/>
      <c r="AD4899" s="10"/>
    </row>
    <row r="4900" spans="18:30">
      <c r="R4900" s="187"/>
      <c r="S4900" s="42"/>
      <c r="T4900" s="42"/>
      <c r="U4900" s="188"/>
      <c r="V4900" s="42"/>
      <c r="W4900" s="188"/>
      <c r="X4900" s="42"/>
      <c r="AD4900" s="10"/>
    </row>
    <row r="4901" spans="18:30">
      <c r="R4901" s="187"/>
      <c r="S4901" s="42"/>
      <c r="T4901" s="42"/>
      <c r="U4901" s="188"/>
      <c r="V4901" s="42"/>
      <c r="W4901" s="188"/>
      <c r="X4901" s="42"/>
      <c r="AD4901" s="10"/>
    </row>
    <row r="4902" spans="18:30">
      <c r="R4902" s="187"/>
      <c r="S4902" s="42"/>
      <c r="T4902" s="42"/>
      <c r="U4902" s="188"/>
      <c r="V4902" s="42"/>
      <c r="W4902" s="188"/>
      <c r="X4902" s="42"/>
      <c r="AD4902" s="10"/>
    </row>
    <row r="4903" spans="18:30">
      <c r="R4903" s="187"/>
      <c r="S4903" s="42"/>
      <c r="T4903" s="42"/>
      <c r="U4903" s="188"/>
      <c r="V4903" s="42"/>
      <c r="W4903" s="188"/>
      <c r="X4903" s="42"/>
      <c r="AD4903" s="10"/>
    </row>
    <row r="4904" spans="18:30">
      <c r="R4904" s="187"/>
      <c r="S4904" s="42"/>
      <c r="T4904" s="42"/>
      <c r="U4904" s="188"/>
      <c r="V4904" s="42"/>
      <c r="W4904" s="188"/>
      <c r="X4904" s="42"/>
      <c r="AD4904" s="10"/>
    </row>
    <row r="4905" spans="18:30">
      <c r="R4905" s="187"/>
      <c r="S4905" s="42"/>
      <c r="T4905" s="42"/>
      <c r="U4905" s="188"/>
      <c r="V4905" s="42"/>
      <c r="W4905" s="188"/>
      <c r="X4905" s="42"/>
      <c r="AD4905" s="10"/>
    </row>
    <row r="4906" spans="18:30">
      <c r="R4906" s="187"/>
      <c r="S4906" s="42"/>
      <c r="T4906" s="42"/>
      <c r="U4906" s="188"/>
      <c r="V4906" s="42"/>
      <c r="W4906" s="188"/>
      <c r="X4906" s="42"/>
      <c r="AD4906" s="10"/>
    </row>
    <row r="4907" spans="18:30">
      <c r="R4907" s="187"/>
      <c r="S4907" s="42"/>
      <c r="T4907" s="42"/>
      <c r="U4907" s="188"/>
      <c r="V4907" s="42"/>
      <c r="W4907" s="188"/>
      <c r="X4907" s="42"/>
      <c r="AD4907" s="10"/>
    </row>
    <row r="4908" spans="18:30">
      <c r="R4908" s="187"/>
      <c r="S4908" s="42"/>
      <c r="T4908" s="42"/>
      <c r="U4908" s="188"/>
      <c r="V4908" s="42"/>
      <c r="W4908" s="188"/>
      <c r="X4908" s="42"/>
      <c r="AD4908" s="10"/>
    </row>
    <row r="4909" spans="18:30">
      <c r="R4909" s="187"/>
      <c r="S4909" s="42"/>
      <c r="T4909" s="42"/>
      <c r="U4909" s="188"/>
      <c r="V4909" s="42"/>
      <c r="W4909" s="188"/>
      <c r="X4909" s="42"/>
      <c r="AD4909" s="10"/>
    </row>
    <row r="4910" spans="18:30">
      <c r="R4910" s="187"/>
      <c r="S4910" s="42"/>
      <c r="T4910" s="42"/>
      <c r="U4910" s="188"/>
      <c r="V4910" s="42"/>
      <c r="W4910" s="188"/>
      <c r="X4910" s="42"/>
      <c r="AD4910" s="10"/>
    </row>
    <row r="4911" spans="18:30">
      <c r="R4911" s="187"/>
      <c r="S4911" s="42"/>
      <c r="T4911" s="42"/>
      <c r="U4911" s="188"/>
      <c r="V4911" s="42"/>
      <c r="W4911" s="188"/>
      <c r="X4911" s="42"/>
      <c r="AD4911" s="10"/>
    </row>
    <row r="4912" spans="18:30">
      <c r="R4912" s="187"/>
      <c r="S4912" s="42"/>
      <c r="T4912" s="42"/>
      <c r="U4912" s="188"/>
      <c r="V4912" s="42"/>
      <c r="W4912" s="188"/>
      <c r="X4912" s="42"/>
      <c r="AD4912" s="10"/>
    </row>
    <row r="4913" spans="18:30">
      <c r="R4913" s="187"/>
      <c r="S4913" s="42"/>
      <c r="T4913" s="42"/>
      <c r="U4913" s="188"/>
      <c r="V4913" s="42"/>
      <c r="W4913" s="188"/>
      <c r="X4913" s="42"/>
      <c r="AD4913" s="10"/>
    </row>
    <row r="4914" spans="18:30">
      <c r="R4914" s="187"/>
      <c r="S4914" s="42"/>
      <c r="T4914" s="42"/>
      <c r="U4914" s="188"/>
      <c r="V4914" s="42"/>
      <c r="W4914" s="188"/>
      <c r="X4914" s="42"/>
      <c r="AD4914" s="10"/>
    </row>
    <row r="4915" spans="18:30">
      <c r="R4915" s="187"/>
      <c r="S4915" s="42"/>
      <c r="T4915" s="42"/>
      <c r="U4915" s="188"/>
      <c r="V4915" s="42"/>
      <c r="W4915" s="188"/>
      <c r="X4915" s="42"/>
      <c r="AD4915" s="10"/>
    </row>
    <row r="4916" spans="18:30">
      <c r="R4916" s="187"/>
      <c r="S4916" s="42"/>
      <c r="T4916" s="42"/>
      <c r="U4916" s="188"/>
      <c r="V4916" s="42"/>
      <c r="W4916" s="188"/>
      <c r="X4916" s="42"/>
      <c r="AD4916" s="10"/>
    </row>
    <row r="4917" spans="18:30">
      <c r="R4917" s="187"/>
      <c r="S4917" s="42"/>
      <c r="T4917" s="42"/>
      <c r="U4917" s="188"/>
      <c r="V4917" s="42"/>
      <c r="W4917" s="188"/>
      <c r="X4917" s="42"/>
      <c r="AD4917" s="10"/>
    </row>
    <row r="4918" spans="18:30">
      <c r="R4918" s="187"/>
      <c r="S4918" s="42"/>
      <c r="T4918" s="42"/>
      <c r="U4918" s="188"/>
      <c r="V4918" s="42"/>
      <c r="W4918" s="188"/>
      <c r="X4918" s="42"/>
      <c r="AD4918" s="10"/>
    </row>
    <row r="4919" spans="18:30">
      <c r="R4919" s="187"/>
      <c r="S4919" s="42"/>
      <c r="T4919" s="42"/>
      <c r="U4919" s="188"/>
      <c r="V4919" s="42"/>
      <c r="W4919" s="188"/>
      <c r="X4919" s="42"/>
      <c r="AD4919" s="10"/>
    </row>
    <row r="4920" spans="18:30">
      <c r="R4920" s="187"/>
      <c r="S4920" s="42"/>
      <c r="T4920" s="42"/>
      <c r="U4920" s="188"/>
      <c r="V4920" s="42"/>
      <c r="W4920" s="188"/>
      <c r="X4920" s="42"/>
      <c r="AD4920" s="10"/>
    </row>
    <row r="4921" spans="18:30">
      <c r="R4921" s="187"/>
      <c r="S4921" s="42"/>
      <c r="T4921" s="42"/>
      <c r="U4921" s="188"/>
      <c r="V4921" s="42"/>
      <c r="W4921" s="188"/>
      <c r="X4921" s="42"/>
      <c r="AD4921" s="10"/>
    </row>
    <row r="4922" spans="18:30">
      <c r="R4922" s="187"/>
      <c r="S4922" s="42"/>
      <c r="T4922" s="42"/>
      <c r="U4922" s="188"/>
      <c r="V4922" s="42"/>
      <c r="W4922" s="188"/>
      <c r="X4922" s="42"/>
      <c r="AD4922" s="10"/>
    </row>
    <row r="4923" spans="18:30">
      <c r="R4923" s="187"/>
      <c r="S4923" s="42"/>
      <c r="T4923" s="42"/>
      <c r="U4923" s="188"/>
      <c r="V4923" s="42"/>
      <c r="W4923" s="188"/>
      <c r="X4923" s="42"/>
      <c r="AD4923" s="10"/>
    </row>
    <row r="4924" spans="18:30">
      <c r="R4924" s="187"/>
      <c r="S4924" s="42"/>
      <c r="T4924" s="42"/>
      <c r="U4924" s="188"/>
      <c r="V4924" s="42"/>
      <c r="W4924" s="188"/>
      <c r="X4924" s="42"/>
      <c r="AD4924" s="10"/>
    </row>
    <row r="4925" spans="18:30">
      <c r="R4925" s="187"/>
      <c r="S4925" s="42"/>
      <c r="T4925" s="42"/>
      <c r="U4925" s="188"/>
      <c r="V4925" s="42"/>
      <c r="W4925" s="188"/>
      <c r="X4925" s="42"/>
      <c r="AD4925" s="10"/>
    </row>
    <row r="4926" spans="18:30">
      <c r="R4926" s="187"/>
      <c r="S4926" s="42"/>
      <c r="T4926" s="42"/>
      <c r="U4926" s="188"/>
      <c r="V4926" s="42"/>
      <c r="W4926" s="188"/>
      <c r="X4926" s="42"/>
      <c r="AD4926" s="10"/>
    </row>
    <row r="4927" spans="18:30">
      <c r="R4927" s="187"/>
      <c r="S4927" s="42"/>
      <c r="T4927" s="42"/>
      <c r="U4927" s="188"/>
      <c r="V4927" s="42"/>
      <c r="W4927" s="188"/>
      <c r="X4927" s="42"/>
      <c r="AD4927" s="10"/>
    </row>
    <row r="4928" spans="18:30">
      <c r="R4928" s="187"/>
      <c r="S4928" s="42"/>
      <c r="T4928" s="42"/>
      <c r="U4928" s="188"/>
      <c r="V4928" s="42"/>
      <c r="W4928" s="188"/>
      <c r="X4928" s="42"/>
      <c r="AD4928" s="10"/>
    </row>
    <row r="4929" spans="18:30">
      <c r="R4929" s="187"/>
      <c r="S4929" s="42"/>
      <c r="T4929" s="42"/>
      <c r="U4929" s="188"/>
      <c r="V4929" s="42"/>
      <c r="W4929" s="188"/>
      <c r="X4929" s="42"/>
      <c r="AD4929" s="10"/>
    </row>
    <row r="4930" spans="18:30">
      <c r="R4930" s="187"/>
      <c r="S4930" s="42"/>
      <c r="T4930" s="42"/>
      <c r="U4930" s="188"/>
      <c r="V4930" s="42"/>
      <c r="W4930" s="188"/>
      <c r="X4930" s="42"/>
      <c r="AD4930" s="10"/>
    </row>
    <row r="4931" spans="18:30">
      <c r="R4931" s="187"/>
      <c r="S4931" s="42"/>
      <c r="T4931" s="42"/>
      <c r="U4931" s="188"/>
      <c r="V4931" s="42"/>
      <c r="W4931" s="188"/>
      <c r="X4931" s="42"/>
      <c r="AD4931" s="10"/>
    </row>
    <row r="4932" spans="18:30">
      <c r="R4932" s="187"/>
      <c r="S4932" s="42"/>
      <c r="T4932" s="42"/>
      <c r="U4932" s="188"/>
      <c r="V4932" s="42"/>
      <c r="W4932" s="188"/>
      <c r="X4932" s="42"/>
      <c r="AD4932" s="10"/>
    </row>
    <row r="4933" spans="18:30">
      <c r="R4933" s="187"/>
      <c r="S4933" s="42"/>
      <c r="T4933" s="42"/>
      <c r="U4933" s="188"/>
      <c r="V4933" s="42"/>
      <c r="W4933" s="188"/>
      <c r="X4933" s="42"/>
      <c r="AD4933" s="10"/>
    </row>
    <row r="4934" spans="18:30">
      <c r="R4934" s="187"/>
      <c r="S4934" s="42"/>
      <c r="T4934" s="42"/>
      <c r="U4934" s="188"/>
      <c r="V4934" s="42"/>
      <c r="W4934" s="188"/>
      <c r="X4934" s="42"/>
      <c r="AD4934" s="10"/>
    </row>
    <row r="4935" spans="18:30">
      <c r="R4935" s="187"/>
      <c r="S4935" s="42"/>
      <c r="T4935" s="42"/>
      <c r="U4935" s="188"/>
      <c r="V4935" s="42"/>
      <c r="W4935" s="188"/>
      <c r="X4935" s="42"/>
      <c r="AD4935" s="10"/>
    </row>
    <row r="4936" spans="18:30">
      <c r="R4936" s="187"/>
      <c r="S4936" s="42"/>
      <c r="T4936" s="42"/>
      <c r="U4936" s="188"/>
      <c r="V4936" s="42"/>
      <c r="W4936" s="188"/>
      <c r="X4936" s="42"/>
      <c r="AD4936" s="10"/>
    </row>
    <row r="4937" spans="18:30">
      <c r="R4937" s="187"/>
      <c r="S4937" s="42"/>
      <c r="T4937" s="42"/>
      <c r="U4937" s="188"/>
      <c r="V4937" s="42"/>
      <c r="W4937" s="188"/>
      <c r="X4937" s="42"/>
      <c r="AD4937" s="10"/>
    </row>
    <row r="4938" spans="18:30">
      <c r="R4938" s="187"/>
      <c r="S4938" s="42"/>
      <c r="T4938" s="42"/>
      <c r="U4938" s="188"/>
      <c r="V4938" s="42"/>
      <c r="W4938" s="188"/>
      <c r="X4938" s="42"/>
      <c r="AD4938" s="10"/>
    </row>
    <row r="4939" spans="18:30">
      <c r="R4939" s="187"/>
      <c r="S4939" s="42"/>
      <c r="T4939" s="42"/>
      <c r="U4939" s="188"/>
      <c r="V4939" s="42"/>
      <c r="W4939" s="188"/>
      <c r="X4939" s="42"/>
      <c r="AD4939" s="10"/>
    </row>
    <row r="4940" spans="18:30">
      <c r="R4940" s="187"/>
      <c r="S4940" s="42"/>
      <c r="T4940" s="42"/>
      <c r="U4940" s="188"/>
      <c r="V4940" s="42"/>
      <c r="W4940" s="188"/>
      <c r="X4940" s="42"/>
      <c r="AD4940" s="10"/>
    </row>
    <row r="4941" spans="18:30">
      <c r="R4941" s="187"/>
      <c r="S4941" s="42"/>
      <c r="T4941" s="42"/>
      <c r="U4941" s="188"/>
      <c r="V4941" s="42"/>
      <c r="W4941" s="188"/>
      <c r="X4941" s="42"/>
      <c r="AD4941" s="10"/>
    </row>
    <row r="4942" spans="18:30">
      <c r="R4942" s="187"/>
      <c r="S4942" s="42"/>
      <c r="T4942" s="42"/>
      <c r="U4942" s="188"/>
      <c r="V4942" s="42"/>
      <c r="W4942" s="188"/>
      <c r="X4942" s="42"/>
      <c r="AD4942" s="10"/>
    </row>
    <row r="4943" spans="18:30">
      <c r="R4943" s="187"/>
      <c r="S4943" s="42"/>
      <c r="T4943" s="42"/>
      <c r="U4943" s="188"/>
      <c r="V4943" s="42"/>
      <c r="W4943" s="188"/>
      <c r="X4943" s="42"/>
      <c r="AD4943" s="10"/>
    </row>
    <row r="4944" spans="18:30">
      <c r="R4944" s="187"/>
      <c r="S4944" s="42"/>
      <c r="T4944" s="42"/>
      <c r="U4944" s="188"/>
      <c r="V4944" s="42"/>
      <c r="W4944" s="188"/>
      <c r="X4944" s="42"/>
      <c r="AD4944" s="10"/>
    </row>
    <row r="4945" spans="18:30">
      <c r="R4945" s="187"/>
      <c r="S4945" s="42"/>
      <c r="T4945" s="42"/>
      <c r="U4945" s="188"/>
      <c r="V4945" s="42"/>
      <c r="W4945" s="188"/>
      <c r="X4945" s="42"/>
      <c r="AD4945" s="10"/>
    </row>
    <row r="4946" spans="18:30">
      <c r="R4946" s="187"/>
      <c r="S4946" s="42"/>
      <c r="T4946" s="42"/>
      <c r="U4946" s="188"/>
      <c r="V4946" s="42"/>
      <c r="W4946" s="188"/>
      <c r="X4946" s="42"/>
      <c r="AD4946" s="10"/>
    </row>
    <row r="4947" spans="18:30">
      <c r="R4947" s="187"/>
      <c r="S4947" s="42"/>
      <c r="T4947" s="42"/>
      <c r="U4947" s="188"/>
      <c r="V4947" s="42"/>
      <c r="W4947" s="188"/>
      <c r="X4947" s="42"/>
      <c r="AD4947" s="10"/>
    </row>
    <row r="4948" spans="18:30">
      <c r="R4948" s="187"/>
      <c r="S4948" s="42"/>
      <c r="T4948" s="42"/>
      <c r="U4948" s="188"/>
      <c r="V4948" s="42"/>
      <c r="W4948" s="188"/>
      <c r="X4948" s="42"/>
      <c r="AD4948" s="10"/>
    </row>
    <row r="4949" spans="18:30">
      <c r="R4949" s="187"/>
      <c r="S4949" s="42"/>
      <c r="T4949" s="42"/>
      <c r="U4949" s="188"/>
      <c r="V4949" s="42"/>
      <c r="W4949" s="188"/>
      <c r="X4949" s="42"/>
      <c r="AD4949" s="10"/>
    </row>
    <row r="4950" spans="18:30">
      <c r="R4950" s="187"/>
      <c r="S4950" s="42"/>
      <c r="T4950" s="42"/>
      <c r="U4950" s="188"/>
      <c r="V4950" s="42"/>
      <c r="W4950" s="188"/>
      <c r="X4950" s="42"/>
      <c r="AD4950" s="10"/>
    </row>
    <row r="4951" spans="18:30">
      <c r="R4951" s="187"/>
      <c r="S4951" s="42"/>
      <c r="T4951" s="42"/>
      <c r="U4951" s="188"/>
      <c r="V4951" s="42"/>
      <c r="W4951" s="188"/>
      <c r="X4951" s="42"/>
      <c r="AD4951" s="10"/>
    </row>
    <row r="4952" spans="18:30">
      <c r="R4952" s="187"/>
      <c r="S4952" s="42"/>
      <c r="T4952" s="42"/>
      <c r="U4952" s="188"/>
      <c r="V4952" s="42"/>
      <c r="W4952" s="188"/>
      <c r="X4952" s="42"/>
      <c r="AD4952" s="10"/>
    </row>
    <row r="4953" spans="18:30">
      <c r="R4953" s="187"/>
      <c r="S4953" s="42"/>
      <c r="T4953" s="42"/>
      <c r="U4953" s="188"/>
      <c r="V4953" s="42"/>
      <c r="W4953" s="188"/>
      <c r="X4953" s="42"/>
      <c r="AD4953" s="10"/>
    </row>
    <row r="4954" spans="18:30">
      <c r="R4954" s="187"/>
      <c r="S4954" s="42"/>
      <c r="T4954" s="42"/>
      <c r="U4954" s="188"/>
      <c r="V4954" s="42"/>
      <c r="W4954" s="188"/>
      <c r="X4954" s="42"/>
      <c r="AD4954" s="10"/>
    </row>
    <row r="4955" spans="18:30">
      <c r="R4955" s="187"/>
      <c r="S4955" s="42"/>
      <c r="T4955" s="42"/>
      <c r="U4955" s="188"/>
      <c r="V4955" s="42"/>
      <c r="W4955" s="188"/>
      <c r="X4955" s="42"/>
      <c r="AD4955" s="10"/>
    </row>
    <row r="4956" spans="18:30">
      <c r="R4956" s="187"/>
      <c r="S4956" s="42"/>
      <c r="T4956" s="42"/>
      <c r="U4956" s="188"/>
      <c r="V4956" s="42"/>
      <c r="W4956" s="188"/>
      <c r="X4956" s="42"/>
      <c r="AD4956" s="10"/>
    </row>
    <row r="4957" spans="18:30">
      <c r="R4957" s="187"/>
      <c r="S4957" s="42"/>
      <c r="T4957" s="42"/>
      <c r="U4957" s="188"/>
      <c r="V4957" s="42"/>
      <c r="W4957" s="188"/>
      <c r="X4957" s="42"/>
      <c r="AD4957" s="10"/>
    </row>
    <row r="4958" spans="18:30">
      <c r="R4958" s="187"/>
      <c r="S4958" s="42"/>
      <c r="T4958" s="42"/>
      <c r="U4958" s="188"/>
      <c r="V4958" s="42"/>
      <c r="W4958" s="188"/>
      <c r="X4958" s="42"/>
      <c r="AD4958" s="10"/>
    </row>
    <row r="4959" spans="18:30">
      <c r="R4959" s="187"/>
      <c r="S4959" s="42"/>
      <c r="T4959" s="42"/>
      <c r="U4959" s="188"/>
      <c r="V4959" s="42"/>
      <c r="W4959" s="188"/>
      <c r="X4959" s="42"/>
      <c r="AD4959" s="10"/>
    </row>
    <row r="4960" spans="18:30">
      <c r="R4960" s="187"/>
      <c r="S4960" s="42"/>
      <c r="T4960" s="42"/>
      <c r="U4960" s="188"/>
      <c r="V4960" s="42"/>
      <c r="W4960" s="188"/>
      <c r="X4960" s="42"/>
      <c r="AD4960" s="10"/>
    </row>
    <row r="4961" spans="18:30">
      <c r="R4961" s="187"/>
      <c r="S4961" s="42"/>
      <c r="T4961" s="42"/>
      <c r="U4961" s="188"/>
      <c r="V4961" s="42"/>
      <c r="W4961" s="188"/>
      <c r="X4961" s="42"/>
      <c r="AD4961" s="10"/>
    </row>
    <row r="4962" spans="18:30">
      <c r="R4962" s="187"/>
      <c r="S4962" s="42"/>
      <c r="T4962" s="42"/>
      <c r="U4962" s="188"/>
      <c r="V4962" s="42"/>
      <c r="W4962" s="188"/>
      <c r="X4962" s="42"/>
      <c r="AD4962" s="10"/>
    </row>
    <row r="4963" spans="18:30">
      <c r="R4963" s="187"/>
      <c r="S4963" s="42"/>
      <c r="T4963" s="42"/>
      <c r="U4963" s="188"/>
      <c r="V4963" s="42"/>
      <c r="W4963" s="188"/>
      <c r="X4963" s="42"/>
      <c r="AD4963" s="10"/>
    </row>
    <row r="4964" spans="18:30">
      <c r="R4964" s="187"/>
      <c r="S4964" s="42"/>
      <c r="T4964" s="42"/>
      <c r="U4964" s="188"/>
      <c r="V4964" s="42"/>
      <c r="W4964" s="188"/>
      <c r="X4964" s="42"/>
      <c r="AD4964" s="10"/>
    </row>
    <row r="4965" spans="18:30">
      <c r="R4965" s="187"/>
      <c r="S4965" s="42"/>
      <c r="T4965" s="42"/>
      <c r="U4965" s="188"/>
      <c r="V4965" s="42"/>
      <c r="W4965" s="188"/>
      <c r="X4965" s="42"/>
      <c r="AD4965" s="10"/>
    </row>
    <row r="4966" spans="18:30">
      <c r="R4966" s="187"/>
      <c r="S4966" s="42"/>
      <c r="T4966" s="42"/>
      <c r="U4966" s="188"/>
      <c r="V4966" s="42"/>
      <c r="W4966" s="188"/>
      <c r="X4966" s="42"/>
      <c r="AD4966" s="10"/>
    </row>
    <row r="4967" spans="18:30">
      <c r="R4967" s="187"/>
      <c r="S4967" s="42"/>
      <c r="T4967" s="42"/>
      <c r="U4967" s="188"/>
      <c r="V4967" s="42"/>
      <c r="W4967" s="188"/>
      <c r="X4967" s="42"/>
      <c r="AD4967" s="10"/>
    </row>
    <row r="4968" spans="18:30">
      <c r="R4968" s="187"/>
      <c r="S4968" s="42"/>
      <c r="T4968" s="42"/>
      <c r="U4968" s="188"/>
      <c r="V4968" s="42"/>
      <c r="W4968" s="188"/>
      <c r="X4968" s="42"/>
      <c r="AD4968" s="10"/>
    </row>
    <row r="4969" spans="18:30">
      <c r="R4969" s="187"/>
      <c r="S4969" s="42"/>
      <c r="T4969" s="42"/>
      <c r="U4969" s="188"/>
      <c r="V4969" s="42"/>
      <c r="W4969" s="188"/>
      <c r="X4969" s="42"/>
      <c r="AD4969" s="10"/>
    </row>
    <row r="4970" spans="18:30">
      <c r="R4970" s="187"/>
      <c r="S4970" s="42"/>
      <c r="T4970" s="42"/>
      <c r="U4970" s="188"/>
      <c r="V4970" s="42"/>
      <c r="W4970" s="188"/>
      <c r="X4970" s="42"/>
      <c r="AD4970" s="10"/>
    </row>
    <row r="4971" spans="18:30">
      <c r="R4971" s="187"/>
      <c r="S4971" s="42"/>
      <c r="T4971" s="42"/>
      <c r="U4971" s="188"/>
      <c r="V4971" s="42"/>
      <c r="W4971" s="188"/>
      <c r="X4971" s="42"/>
      <c r="AD4971" s="10"/>
    </row>
    <row r="4972" spans="18:30">
      <c r="R4972" s="187"/>
      <c r="S4972" s="42"/>
      <c r="T4972" s="42"/>
      <c r="U4972" s="188"/>
      <c r="V4972" s="42"/>
      <c r="W4972" s="188"/>
      <c r="X4972" s="42"/>
      <c r="AD4972" s="10"/>
    </row>
    <row r="4973" spans="18:30">
      <c r="R4973" s="187"/>
      <c r="S4973" s="42"/>
      <c r="T4973" s="42"/>
      <c r="U4973" s="188"/>
      <c r="V4973" s="42"/>
      <c r="W4973" s="188"/>
      <c r="X4973" s="42"/>
      <c r="AD4973" s="10"/>
    </row>
    <row r="4974" spans="18:30">
      <c r="R4974" s="187"/>
      <c r="S4974" s="42"/>
      <c r="T4974" s="42"/>
      <c r="U4974" s="188"/>
      <c r="V4974" s="42"/>
      <c r="W4974" s="188"/>
      <c r="X4974" s="42"/>
      <c r="AD4974" s="10"/>
    </row>
    <row r="4975" spans="18:30">
      <c r="R4975" s="187"/>
      <c r="S4975" s="42"/>
      <c r="T4975" s="42"/>
      <c r="U4975" s="188"/>
      <c r="V4975" s="42"/>
      <c r="W4975" s="188"/>
      <c r="X4975" s="42"/>
      <c r="AD4975" s="10"/>
    </row>
    <row r="4976" spans="18:30">
      <c r="R4976" s="187"/>
      <c r="S4976" s="42"/>
      <c r="T4976" s="42"/>
      <c r="U4976" s="188"/>
      <c r="V4976" s="42"/>
      <c r="W4976" s="188"/>
      <c r="X4976" s="42"/>
      <c r="AD4976" s="10"/>
    </row>
    <row r="4977" spans="18:30">
      <c r="R4977" s="187"/>
      <c r="S4977" s="42"/>
      <c r="T4977" s="42"/>
      <c r="U4977" s="188"/>
      <c r="V4977" s="42"/>
      <c r="W4977" s="188"/>
      <c r="X4977" s="42"/>
      <c r="AD4977" s="10"/>
    </row>
    <row r="4978" spans="18:30">
      <c r="R4978" s="187"/>
      <c r="S4978" s="42"/>
      <c r="T4978" s="42"/>
      <c r="U4978" s="188"/>
      <c r="V4978" s="42"/>
      <c r="W4978" s="188"/>
      <c r="X4978" s="42"/>
      <c r="AD4978" s="10"/>
    </row>
    <row r="4979" spans="18:30">
      <c r="R4979" s="187"/>
      <c r="S4979" s="42"/>
      <c r="T4979" s="42"/>
      <c r="U4979" s="188"/>
      <c r="V4979" s="42"/>
      <c r="W4979" s="188"/>
      <c r="X4979" s="42"/>
      <c r="AD4979" s="10"/>
    </row>
    <row r="4980" spans="18:30">
      <c r="R4980" s="187"/>
      <c r="S4980" s="42"/>
      <c r="T4980" s="42"/>
      <c r="U4980" s="188"/>
      <c r="V4980" s="42"/>
      <c r="W4980" s="188"/>
      <c r="X4980" s="42"/>
      <c r="AD4980" s="10"/>
    </row>
    <row r="4981" spans="18:30">
      <c r="R4981" s="187"/>
      <c r="S4981" s="42"/>
      <c r="T4981" s="42"/>
      <c r="U4981" s="188"/>
      <c r="V4981" s="42"/>
      <c r="W4981" s="188"/>
      <c r="X4981" s="42"/>
      <c r="AD4981" s="10"/>
    </row>
    <row r="4982" spans="18:30">
      <c r="R4982" s="187"/>
      <c r="S4982" s="42"/>
      <c r="T4982" s="42"/>
      <c r="U4982" s="188"/>
      <c r="V4982" s="42"/>
      <c r="W4982" s="188"/>
      <c r="X4982" s="42"/>
      <c r="AD4982" s="10"/>
    </row>
    <row r="4983" spans="18:30">
      <c r="R4983" s="187"/>
      <c r="S4983" s="42"/>
      <c r="T4983" s="42"/>
      <c r="U4983" s="188"/>
      <c r="V4983" s="42"/>
      <c r="W4983" s="188"/>
      <c r="X4983" s="42"/>
      <c r="AD4983" s="10"/>
    </row>
    <row r="4984" spans="18:30">
      <c r="R4984" s="187"/>
      <c r="S4984" s="42"/>
      <c r="T4984" s="42"/>
      <c r="U4984" s="188"/>
      <c r="V4984" s="42"/>
      <c r="W4984" s="188"/>
      <c r="X4984" s="42"/>
      <c r="AD4984" s="10"/>
    </row>
    <row r="4985" spans="18:30">
      <c r="R4985" s="187"/>
      <c r="S4985" s="42"/>
      <c r="T4985" s="42"/>
      <c r="U4985" s="188"/>
      <c r="V4985" s="42"/>
      <c r="W4985" s="188"/>
      <c r="X4985" s="42"/>
      <c r="AD4985" s="10"/>
    </row>
    <row r="4986" spans="18:30">
      <c r="R4986" s="187"/>
      <c r="S4986" s="42"/>
      <c r="T4986" s="42"/>
      <c r="U4986" s="188"/>
      <c r="V4986" s="42"/>
      <c r="W4986" s="188"/>
      <c r="X4986" s="42"/>
      <c r="AD4986" s="10"/>
    </row>
    <row r="4987" spans="18:30">
      <c r="R4987" s="187"/>
      <c r="S4987" s="42"/>
      <c r="T4987" s="42"/>
      <c r="U4987" s="188"/>
      <c r="V4987" s="42"/>
      <c r="W4987" s="188"/>
      <c r="X4987" s="42"/>
      <c r="AD4987" s="10"/>
    </row>
    <row r="4988" spans="18:30">
      <c r="R4988" s="187"/>
      <c r="S4988" s="42"/>
      <c r="T4988" s="42"/>
      <c r="U4988" s="188"/>
      <c r="V4988" s="42"/>
      <c r="W4988" s="188"/>
      <c r="X4988" s="42"/>
      <c r="AD4988" s="10"/>
    </row>
    <row r="4989" spans="18:30">
      <c r="R4989" s="187"/>
      <c r="S4989" s="42"/>
      <c r="T4989" s="42"/>
      <c r="U4989" s="188"/>
      <c r="V4989" s="42"/>
      <c r="W4989" s="188"/>
      <c r="X4989" s="42"/>
      <c r="AD4989" s="10"/>
    </row>
    <row r="4990" spans="18:30">
      <c r="R4990" s="187"/>
      <c r="S4990" s="42"/>
      <c r="T4990" s="42"/>
      <c r="U4990" s="188"/>
      <c r="V4990" s="42"/>
      <c r="W4990" s="188"/>
      <c r="X4990" s="42"/>
      <c r="AD4990" s="10"/>
    </row>
    <row r="4991" spans="18:30">
      <c r="R4991" s="187"/>
      <c r="S4991" s="42"/>
      <c r="T4991" s="42"/>
      <c r="U4991" s="188"/>
      <c r="V4991" s="42"/>
      <c r="W4991" s="188"/>
      <c r="X4991" s="42"/>
      <c r="AD4991" s="10"/>
    </row>
    <row r="4992" spans="18:30">
      <c r="R4992" s="187"/>
      <c r="S4992" s="42"/>
      <c r="T4992" s="42"/>
      <c r="U4992" s="188"/>
      <c r="V4992" s="42"/>
      <c r="W4992" s="188"/>
      <c r="X4992" s="42"/>
      <c r="AD4992" s="10"/>
    </row>
    <row r="4993" spans="18:30">
      <c r="R4993" s="187"/>
      <c r="S4993" s="42"/>
      <c r="T4993" s="42"/>
      <c r="U4993" s="188"/>
      <c r="V4993" s="42"/>
      <c r="W4993" s="188"/>
      <c r="X4993" s="42"/>
      <c r="AD4993" s="10"/>
    </row>
    <row r="4994" spans="18:30">
      <c r="R4994" s="187"/>
      <c r="S4994" s="42"/>
      <c r="T4994" s="42"/>
      <c r="U4994" s="188"/>
      <c r="V4994" s="42"/>
      <c r="W4994" s="188"/>
      <c r="X4994" s="42"/>
      <c r="AD4994" s="10"/>
    </row>
    <row r="4995" spans="18:30">
      <c r="R4995" s="187"/>
      <c r="S4995" s="42"/>
      <c r="T4995" s="42"/>
      <c r="U4995" s="188"/>
      <c r="V4995" s="42"/>
      <c r="W4995" s="188"/>
      <c r="X4995" s="42"/>
      <c r="AD4995" s="10"/>
    </row>
    <row r="4996" spans="18:30">
      <c r="R4996" s="187"/>
      <c r="S4996" s="42"/>
      <c r="T4996" s="42"/>
      <c r="U4996" s="188"/>
      <c r="V4996" s="42"/>
      <c r="W4996" s="188"/>
      <c r="X4996" s="42"/>
      <c r="AD4996" s="10"/>
    </row>
    <row r="4997" spans="18:30">
      <c r="R4997" s="187"/>
      <c r="S4997" s="42"/>
      <c r="T4997" s="42"/>
      <c r="U4997" s="188"/>
      <c r="V4997" s="42"/>
      <c r="W4997" s="188"/>
      <c r="X4997" s="42"/>
      <c r="AD4997" s="10"/>
    </row>
    <row r="4998" spans="18:30">
      <c r="R4998" s="187"/>
      <c r="S4998" s="42"/>
      <c r="T4998" s="42"/>
      <c r="U4998" s="188"/>
      <c r="V4998" s="42"/>
      <c r="W4998" s="188"/>
      <c r="X4998" s="42"/>
      <c r="AD4998" s="10"/>
    </row>
    <row r="4999" spans="18:30">
      <c r="R4999" s="187"/>
      <c r="S4999" s="42"/>
      <c r="T4999" s="42"/>
      <c r="U4999" s="188"/>
      <c r="V4999" s="42"/>
      <c r="W4999" s="188"/>
      <c r="X4999" s="42"/>
      <c r="AD4999" s="10"/>
    </row>
    <row r="5000" spans="18:30">
      <c r="R5000" s="187"/>
      <c r="S5000" s="42"/>
      <c r="T5000" s="42"/>
      <c r="U5000" s="188"/>
      <c r="V5000" s="42"/>
      <c r="W5000" s="188"/>
      <c r="X5000" s="42"/>
      <c r="AD5000" s="10"/>
    </row>
    <row r="5001" spans="18:30">
      <c r="R5001" s="187"/>
      <c r="S5001" s="42"/>
      <c r="T5001" s="42"/>
      <c r="U5001" s="188"/>
      <c r="V5001" s="42"/>
      <c r="W5001" s="188"/>
      <c r="X5001" s="42"/>
      <c r="AD5001" s="10"/>
    </row>
    <row r="5002" spans="18:30">
      <c r="R5002" s="187"/>
      <c r="S5002" s="42"/>
      <c r="T5002" s="42"/>
      <c r="U5002" s="188"/>
      <c r="V5002" s="42"/>
      <c r="W5002" s="188"/>
      <c r="X5002" s="42"/>
      <c r="AD5002" s="10"/>
    </row>
    <row r="5003" spans="18:30">
      <c r="R5003" s="187"/>
      <c r="S5003" s="42"/>
      <c r="T5003" s="42"/>
      <c r="U5003" s="188"/>
      <c r="V5003" s="42"/>
      <c r="W5003" s="188"/>
      <c r="X5003" s="42"/>
      <c r="AD5003" s="10"/>
    </row>
    <row r="5004" spans="18:30">
      <c r="R5004" s="187"/>
      <c r="S5004" s="42"/>
      <c r="T5004" s="42"/>
      <c r="U5004" s="188"/>
      <c r="V5004" s="42"/>
      <c r="W5004" s="188"/>
      <c r="X5004" s="42"/>
      <c r="AD5004" s="10"/>
    </row>
    <row r="5005" spans="18:30">
      <c r="R5005" s="187"/>
      <c r="S5005" s="42"/>
      <c r="T5005" s="42"/>
      <c r="U5005" s="188"/>
      <c r="V5005" s="42"/>
      <c r="W5005" s="188"/>
      <c r="X5005" s="42"/>
      <c r="AD5005" s="10"/>
    </row>
    <row r="5006" spans="18:30">
      <c r="R5006" s="187"/>
      <c r="S5006" s="42"/>
      <c r="T5006" s="42"/>
      <c r="U5006" s="188"/>
      <c r="V5006" s="42"/>
      <c r="W5006" s="188"/>
      <c r="X5006" s="42"/>
      <c r="AD5006" s="10"/>
    </row>
    <row r="5007" spans="18:30">
      <c r="R5007" s="187"/>
      <c r="S5007" s="42"/>
      <c r="T5007" s="42"/>
      <c r="U5007" s="188"/>
      <c r="V5007" s="42"/>
      <c r="W5007" s="188"/>
      <c r="X5007" s="42"/>
      <c r="AD5007" s="10"/>
    </row>
    <row r="5008" spans="18:30">
      <c r="R5008" s="187"/>
      <c r="S5008" s="42"/>
      <c r="T5008" s="42"/>
      <c r="U5008" s="188"/>
      <c r="V5008" s="42"/>
      <c r="W5008" s="188"/>
      <c r="X5008" s="42"/>
      <c r="AD5008" s="10"/>
    </row>
    <row r="5009" spans="18:30">
      <c r="R5009" s="187"/>
      <c r="S5009" s="42"/>
      <c r="T5009" s="42"/>
      <c r="U5009" s="188"/>
      <c r="V5009" s="42"/>
      <c r="W5009" s="188"/>
      <c r="X5009" s="42"/>
      <c r="AD5009" s="10"/>
    </row>
    <row r="5010" spans="18:30">
      <c r="R5010" s="187"/>
      <c r="S5010" s="42"/>
      <c r="T5010" s="42"/>
      <c r="U5010" s="188"/>
      <c r="V5010" s="42"/>
      <c r="W5010" s="188"/>
      <c r="X5010" s="42"/>
      <c r="AD5010" s="10"/>
    </row>
    <row r="5011" spans="18:30">
      <c r="R5011" s="187"/>
      <c r="S5011" s="42"/>
      <c r="T5011" s="42"/>
      <c r="U5011" s="188"/>
      <c r="V5011" s="42"/>
      <c r="W5011" s="188"/>
      <c r="X5011" s="42"/>
      <c r="AD5011" s="10"/>
    </row>
    <row r="5012" spans="18:30">
      <c r="R5012" s="187"/>
      <c r="S5012" s="42"/>
      <c r="T5012" s="42"/>
      <c r="U5012" s="188"/>
      <c r="V5012" s="42"/>
      <c r="W5012" s="188"/>
      <c r="X5012" s="42"/>
      <c r="AD5012" s="10"/>
    </row>
    <row r="5013" spans="18:30">
      <c r="R5013" s="187"/>
      <c r="S5013" s="42"/>
      <c r="T5013" s="42"/>
      <c r="U5013" s="188"/>
      <c r="V5013" s="42"/>
      <c r="W5013" s="188"/>
      <c r="X5013" s="42"/>
      <c r="AD5013" s="10"/>
    </row>
    <row r="5014" spans="18:30">
      <c r="R5014" s="187"/>
      <c r="S5014" s="42"/>
      <c r="T5014" s="42"/>
      <c r="U5014" s="188"/>
      <c r="V5014" s="42"/>
      <c r="W5014" s="188"/>
      <c r="X5014" s="42"/>
      <c r="AD5014" s="10"/>
    </row>
    <row r="5015" spans="18:30">
      <c r="R5015" s="187"/>
      <c r="S5015" s="42"/>
      <c r="T5015" s="42"/>
      <c r="U5015" s="188"/>
      <c r="V5015" s="42"/>
      <c r="W5015" s="188"/>
      <c r="X5015" s="42"/>
      <c r="AD5015" s="10"/>
    </row>
    <row r="5016" spans="18:30">
      <c r="R5016" s="187"/>
      <c r="S5016" s="42"/>
      <c r="T5016" s="42"/>
      <c r="U5016" s="188"/>
      <c r="V5016" s="42"/>
      <c r="W5016" s="188"/>
      <c r="X5016" s="42"/>
      <c r="AD5016" s="10"/>
    </row>
    <row r="5017" spans="18:30">
      <c r="R5017" s="187"/>
      <c r="S5017" s="42"/>
      <c r="T5017" s="42"/>
      <c r="U5017" s="188"/>
      <c r="V5017" s="42"/>
      <c r="W5017" s="188"/>
      <c r="X5017" s="42"/>
      <c r="AD5017" s="10"/>
    </row>
    <row r="5018" spans="18:30">
      <c r="R5018" s="187"/>
      <c r="S5018" s="42"/>
      <c r="T5018" s="42"/>
      <c r="U5018" s="188"/>
      <c r="V5018" s="42"/>
      <c r="W5018" s="188"/>
      <c r="X5018" s="42"/>
      <c r="AD5018" s="10"/>
    </row>
    <row r="5019" spans="18:30">
      <c r="R5019" s="187"/>
      <c r="S5019" s="42"/>
      <c r="T5019" s="42"/>
      <c r="U5019" s="188"/>
      <c r="V5019" s="42"/>
      <c r="W5019" s="188"/>
      <c r="X5019" s="42"/>
      <c r="AD5019" s="10"/>
    </row>
    <row r="5020" spans="18:30">
      <c r="R5020" s="187"/>
      <c r="S5020" s="42"/>
      <c r="T5020" s="42"/>
      <c r="U5020" s="188"/>
      <c r="V5020" s="42"/>
      <c r="W5020" s="188"/>
      <c r="X5020" s="42"/>
      <c r="AD5020" s="10"/>
    </row>
    <row r="5021" spans="18:30">
      <c r="R5021" s="187"/>
      <c r="S5021" s="42"/>
      <c r="T5021" s="42"/>
      <c r="U5021" s="188"/>
      <c r="V5021" s="42"/>
      <c r="W5021" s="188"/>
      <c r="X5021" s="42"/>
      <c r="AD5021" s="10"/>
    </row>
    <row r="5022" spans="18:30">
      <c r="R5022" s="187"/>
      <c r="S5022" s="42"/>
      <c r="T5022" s="42"/>
      <c r="U5022" s="188"/>
      <c r="V5022" s="42"/>
      <c r="W5022" s="188"/>
      <c r="X5022" s="42"/>
      <c r="AD5022" s="10"/>
    </row>
    <row r="5023" spans="18:30">
      <c r="R5023" s="187"/>
      <c r="S5023" s="42"/>
      <c r="T5023" s="42"/>
      <c r="U5023" s="188"/>
      <c r="V5023" s="42"/>
      <c r="W5023" s="188"/>
      <c r="X5023" s="42"/>
      <c r="AD5023" s="10"/>
    </row>
    <row r="5024" spans="18:30">
      <c r="R5024" s="187"/>
      <c r="S5024" s="42"/>
      <c r="T5024" s="42"/>
      <c r="U5024" s="188"/>
      <c r="V5024" s="42"/>
      <c r="W5024" s="188"/>
      <c r="X5024" s="42"/>
      <c r="AD5024" s="10"/>
    </row>
    <row r="5025" spans="18:30">
      <c r="R5025" s="187"/>
      <c r="S5025" s="42"/>
      <c r="T5025" s="42"/>
      <c r="U5025" s="188"/>
      <c r="V5025" s="42"/>
      <c r="W5025" s="188"/>
      <c r="X5025" s="42"/>
      <c r="AD5025" s="10"/>
    </row>
    <row r="5026" spans="18:30">
      <c r="R5026" s="187"/>
      <c r="S5026" s="42"/>
      <c r="T5026" s="42"/>
      <c r="U5026" s="188"/>
      <c r="V5026" s="42"/>
      <c r="W5026" s="188"/>
      <c r="X5026" s="42"/>
      <c r="AD5026" s="10"/>
    </row>
    <row r="5027" spans="18:30">
      <c r="R5027" s="187"/>
      <c r="S5027" s="42"/>
      <c r="T5027" s="42"/>
      <c r="U5027" s="188"/>
      <c r="V5027" s="42"/>
      <c r="W5027" s="188"/>
      <c r="X5027" s="42"/>
      <c r="AD5027" s="10"/>
    </row>
    <row r="5028" spans="18:30">
      <c r="R5028" s="187"/>
      <c r="S5028" s="42"/>
      <c r="T5028" s="42"/>
      <c r="U5028" s="188"/>
      <c r="V5028" s="42"/>
      <c r="W5028" s="188"/>
      <c r="X5028" s="42"/>
      <c r="AD5028" s="10"/>
    </row>
    <row r="5029" spans="18:30">
      <c r="R5029" s="187"/>
      <c r="S5029" s="42"/>
      <c r="T5029" s="42"/>
      <c r="U5029" s="188"/>
      <c r="V5029" s="42"/>
      <c r="W5029" s="188"/>
      <c r="X5029" s="42"/>
      <c r="AD5029" s="10"/>
    </row>
    <row r="5030" spans="18:30">
      <c r="R5030" s="187"/>
      <c r="S5030" s="42"/>
      <c r="T5030" s="42"/>
      <c r="U5030" s="188"/>
      <c r="V5030" s="42"/>
      <c r="W5030" s="188"/>
      <c r="X5030" s="42"/>
      <c r="AD5030" s="10"/>
    </row>
    <row r="5031" spans="18:30">
      <c r="R5031" s="187"/>
      <c r="S5031" s="42"/>
      <c r="T5031" s="42"/>
      <c r="U5031" s="188"/>
      <c r="V5031" s="42"/>
      <c r="W5031" s="188"/>
      <c r="X5031" s="42"/>
      <c r="AD5031" s="10"/>
    </row>
    <row r="5032" spans="18:30">
      <c r="R5032" s="187"/>
      <c r="S5032" s="42"/>
      <c r="T5032" s="42"/>
      <c r="U5032" s="188"/>
      <c r="V5032" s="42"/>
      <c r="W5032" s="188"/>
      <c r="X5032" s="42"/>
      <c r="AD5032" s="10"/>
    </row>
    <row r="5033" spans="18:30">
      <c r="R5033" s="187"/>
      <c r="S5033" s="42"/>
      <c r="T5033" s="42"/>
      <c r="U5033" s="188"/>
      <c r="V5033" s="42"/>
      <c r="W5033" s="188"/>
      <c r="X5033" s="42"/>
      <c r="AD5033" s="10"/>
    </row>
    <row r="5034" spans="18:30">
      <c r="R5034" s="187"/>
      <c r="S5034" s="42"/>
      <c r="T5034" s="42"/>
      <c r="U5034" s="188"/>
      <c r="V5034" s="42"/>
      <c r="W5034" s="188"/>
      <c r="X5034" s="42"/>
      <c r="AD5034" s="10"/>
    </row>
    <row r="5035" spans="18:30">
      <c r="R5035" s="187"/>
      <c r="S5035" s="42"/>
      <c r="T5035" s="42"/>
      <c r="U5035" s="188"/>
      <c r="V5035" s="42"/>
      <c r="W5035" s="188"/>
      <c r="X5035" s="42"/>
      <c r="AD5035" s="10"/>
    </row>
    <row r="5036" spans="18:30">
      <c r="R5036" s="187"/>
      <c r="S5036" s="42"/>
      <c r="T5036" s="42"/>
      <c r="U5036" s="188"/>
      <c r="V5036" s="42"/>
      <c r="W5036" s="188"/>
      <c r="X5036" s="42"/>
      <c r="AD5036" s="10"/>
    </row>
    <row r="5037" spans="18:30">
      <c r="R5037" s="187"/>
      <c r="S5037" s="42"/>
      <c r="T5037" s="42"/>
      <c r="U5037" s="188"/>
      <c r="V5037" s="42"/>
      <c r="W5037" s="188"/>
      <c r="X5037" s="42"/>
      <c r="AD5037" s="10"/>
    </row>
    <row r="5038" spans="18:30">
      <c r="R5038" s="187"/>
      <c r="S5038" s="42"/>
      <c r="T5038" s="42"/>
      <c r="U5038" s="188"/>
      <c r="V5038" s="42"/>
      <c r="W5038" s="188"/>
      <c r="X5038" s="42"/>
      <c r="AD5038" s="10"/>
    </row>
    <row r="5039" spans="18:30">
      <c r="R5039" s="187"/>
      <c r="S5039" s="42"/>
      <c r="T5039" s="42"/>
      <c r="U5039" s="188"/>
      <c r="V5039" s="42"/>
      <c r="W5039" s="188"/>
      <c r="X5039" s="42"/>
      <c r="AD5039" s="10"/>
    </row>
    <row r="5040" spans="18:30">
      <c r="R5040" s="187"/>
      <c r="S5040" s="42"/>
      <c r="T5040" s="42"/>
      <c r="U5040" s="188"/>
      <c r="V5040" s="42"/>
      <c r="W5040" s="188"/>
      <c r="X5040" s="42"/>
      <c r="AD5040" s="10"/>
    </row>
    <row r="5041" spans="18:30">
      <c r="R5041" s="187"/>
      <c r="S5041" s="42"/>
      <c r="T5041" s="42"/>
      <c r="U5041" s="188"/>
      <c r="V5041" s="42"/>
      <c r="W5041" s="188"/>
      <c r="X5041" s="42"/>
      <c r="AD5041" s="10"/>
    </row>
    <row r="5042" spans="18:30">
      <c r="R5042" s="187"/>
      <c r="S5042" s="42"/>
      <c r="T5042" s="42"/>
      <c r="U5042" s="188"/>
      <c r="V5042" s="42"/>
      <c r="W5042" s="188"/>
      <c r="X5042" s="42"/>
      <c r="AD5042" s="10"/>
    </row>
    <row r="5043" spans="18:30">
      <c r="R5043" s="187"/>
      <c r="S5043" s="42"/>
      <c r="T5043" s="42"/>
      <c r="U5043" s="188"/>
      <c r="V5043" s="42"/>
      <c r="W5043" s="188"/>
      <c r="X5043" s="42"/>
      <c r="AD5043" s="10"/>
    </row>
    <row r="5044" spans="18:30">
      <c r="R5044" s="187"/>
      <c r="S5044" s="42"/>
      <c r="T5044" s="42"/>
      <c r="U5044" s="188"/>
      <c r="V5044" s="42"/>
      <c r="W5044" s="188"/>
      <c r="X5044" s="42"/>
      <c r="AD5044" s="10"/>
    </row>
    <row r="5045" spans="18:30">
      <c r="R5045" s="187"/>
      <c r="S5045" s="42"/>
      <c r="T5045" s="42"/>
      <c r="U5045" s="188"/>
      <c r="V5045" s="42"/>
      <c r="W5045" s="188"/>
      <c r="X5045" s="42"/>
      <c r="AD5045" s="10"/>
    </row>
    <row r="5046" spans="18:30">
      <c r="R5046" s="187"/>
      <c r="S5046" s="42"/>
      <c r="T5046" s="42"/>
      <c r="U5046" s="188"/>
      <c r="V5046" s="42"/>
      <c r="W5046" s="188"/>
      <c r="X5046" s="42"/>
      <c r="AD5046" s="10"/>
    </row>
    <row r="5047" spans="18:30">
      <c r="R5047" s="187"/>
      <c r="S5047" s="42"/>
      <c r="T5047" s="42"/>
      <c r="U5047" s="188"/>
      <c r="V5047" s="42"/>
      <c r="W5047" s="188"/>
      <c r="X5047" s="42"/>
      <c r="AD5047" s="10"/>
    </row>
    <row r="5048" spans="18:30">
      <c r="R5048" s="187"/>
      <c r="S5048" s="42"/>
      <c r="T5048" s="42"/>
      <c r="U5048" s="188"/>
      <c r="V5048" s="42"/>
      <c r="W5048" s="188"/>
      <c r="X5048" s="42"/>
      <c r="AD5048" s="10"/>
    </row>
    <row r="5049" spans="18:30">
      <c r="R5049" s="187"/>
      <c r="S5049" s="42"/>
      <c r="T5049" s="42"/>
      <c r="U5049" s="188"/>
      <c r="V5049" s="42"/>
      <c r="W5049" s="188"/>
      <c r="X5049" s="42"/>
      <c r="AD5049" s="10"/>
    </row>
    <row r="5050" spans="18:30">
      <c r="R5050" s="187"/>
      <c r="S5050" s="42"/>
      <c r="T5050" s="42"/>
      <c r="U5050" s="188"/>
      <c r="V5050" s="42"/>
      <c r="W5050" s="188"/>
      <c r="X5050" s="42"/>
      <c r="AD5050" s="10"/>
    </row>
    <row r="5051" spans="18:30">
      <c r="R5051" s="187"/>
      <c r="S5051" s="42"/>
      <c r="T5051" s="42"/>
      <c r="U5051" s="188"/>
      <c r="V5051" s="42"/>
      <c r="W5051" s="188"/>
      <c r="X5051" s="42"/>
      <c r="AD5051" s="10"/>
    </row>
    <row r="5052" spans="18:30">
      <c r="R5052" s="187"/>
      <c r="S5052" s="42"/>
      <c r="T5052" s="42"/>
      <c r="U5052" s="188"/>
      <c r="V5052" s="42"/>
      <c r="W5052" s="188"/>
      <c r="X5052" s="42"/>
      <c r="AD5052" s="10"/>
    </row>
    <row r="5053" spans="18:30">
      <c r="R5053" s="187"/>
      <c r="S5053" s="42"/>
      <c r="T5053" s="42"/>
      <c r="U5053" s="188"/>
      <c r="V5053" s="42"/>
      <c r="W5053" s="188"/>
      <c r="X5053" s="42"/>
      <c r="AD5053" s="10"/>
    </row>
    <row r="5054" spans="18:30">
      <c r="R5054" s="187"/>
      <c r="S5054" s="42"/>
      <c r="T5054" s="42"/>
      <c r="U5054" s="188"/>
      <c r="V5054" s="42"/>
      <c r="W5054" s="188"/>
      <c r="X5054" s="42"/>
      <c r="AD5054" s="10"/>
    </row>
    <row r="5055" spans="18:30">
      <c r="R5055" s="187"/>
      <c r="S5055" s="42"/>
      <c r="T5055" s="42"/>
      <c r="U5055" s="188"/>
      <c r="V5055" s="42"/>
      <c r="W5055" s="188"/>
      <c r="X5055" s="42"/>
      <c r="AD5055" s="10"/>
    </row>
    <row r="5056" spans="18:30">
      <c r="R5056" s="187"/>
      <c r="S5056" s="42"/>
      <c r="T5056" s="42"/>
      <c r="U5056" s="188"/>
      <c r="V5056" s="42"/>
      <c r="W5056" s="188"/>
      <c r="X5056" s="42"/>
      <c r="AD5056" s="10"/>
    </row>
    <row r="5057" spans="18:30">
      <c r="R5057" s="187"/>
      <c r="S5057" s="42"/>
      <c r="T5057" s="42"/>
      <c r="U5057" s="188"/>
      <c r="V5057" s="42"/>
      <c r="W5057" s="188"/>
      <c r="X5057" s="42"/>
      <c r="AD5057" s="10"/>
    </row>
    <row r="5058" spans="18:30">
      <c r="R5058" s="187"/>
      <c r="S5058" s="42"/>
      <c r="T5058" s="42"/>
      <c r="U5058" s="188"/>
      <c r="V5058" s="42"/>
      <c r="W5058" s="188"/>
      <c r="X5058" s="42"/>
      <c r="AD5058" s="10"/>
    </row>
    <row r="5059" spans="18:30">
      <c r="R5059" s="187"/>
      <c r="S5059" s="42"/>
      <c r="T5059" s="42"/>
      <c r="U5059" s="188"/>
      <c r="V5059" s="42"/>
      <c r="W5059" s="188"/>
      <c r="X5059" s="42"/>
      <c r="AD5059" s="10"/>
    </row>
    <row r="5060" spans="18:30">
      <c r="R5060" s="187"/>
      <c r="S5060" s="42"/>
      <c r="T5060" s="42"/>
      <c r="U5060" s="188"/>
      <c r="V5060" s="42"/>
      <c r="W5060" s="188"/>
      <c r="X5060" s="42"/>
      <c r="AD5060" s="10"/>
    </row>
    <row r="5061" spans="18:30">
      <c r="R5061" s="187"/>
      <c r="S5061" s="42"/>
      <c r="T5061" s="42"/>
      <c r="U5061" s="188"/>
      <c r="V5061" s="42"/>
      <c r="W5061" s="188"/>
      <c r="X5061" s="42"/>
      <c r="AD5061" s="10"/>
    </row>
    <row r="5062" spans="18:30">
      <c r="R5062" s="187"/>
      <c r="S5062" s="42"/>
      <c r="T5062" s="42"/>
      <c r="U5062" s="188"/>
      <c r="V5062" s="42"/>
      <c r="W5062" s="188"/>
      <c r="X5062" s="42"/>
      <c r="AD5062" s="10"/>
    </row>
    <row r="5063" spans="18:30">
      <c r="R5063" s="187"/>
      <c r="S5063" s="42"/>
      <c r="T5063" s="42"/>
      <c r="U5063" s="188"/>
      <c r="V5063" s="42"/>
      <c r="W5063" s="188"/>
      <c r="X5063" s="42"/>
      <c r="AD5063" s="10"/>
    </row>
    <row r="5064" spans="18:30">
      <c r="R5064" s="187"/>
      <c r="S5064" s="42"/>
      <c r="T5064" s="42"/>
      <c r="U5064" s="188"/>
      <c r="V5064" s="42"/>
      <c r="W5064" s="188"/>
      <c r="X5064" s="42"/>
      <c r="AD5064" s="10"/>
    </row>
    <row r="5065" spans="18:30">
      <c r="R5065" s="187"/>
      <c r="S5065" s="42"/>
      <c r="T5065" s="42"/>
      <c r="U5065" s="188"/>
      <c r="V5065" s="42"/>
      <c r="W5065" s="188"/>
      <c r="X5065" s="42"/>
      <c r="AD5065" s="10"/>
    </row>
    <row r="5066" spans="18:30">
      <c r="R5066" s="187"/>
      <c r="S5066" s="42"/>
      <c r="T5066" s="42"/>
      <c r="U5066" s="188"/>
      <c r="V5066" s="42"/>
      <c r="W5066" s="188"/>
      <c r="X5066" s="42"/>
      <c r="AD5066" s="10"/>
    </row>
    <row r="5067" spans="18:30">
      <c r="R5067" s="187"/>
      <c r="S5067" s="42"/>
      <c r="T5067" s="42"/>
      <c r="U5067" s="188"/>
      <c r="V5067" s="42"/>
      <c r="W5067" s="188"/>
      <c r="X5067" s="42"/>
      <c r="AD5067" s="10"/>
    </row>
    <row r="5068" spans="18:30">
      <c r="R5068" s="187"/>
      <c r="S5068" s="42"/>
      <c r="T5068" s="42"/>
      <c r="U5068" s="188"/>
      <c r="V5068" s="42"/>
      <c r="W5068" s="188"/>
      <c r="X5068" s="42"/>
      <c r="AD5068" s="10"/>
    </row>
    <row r="5069" spans="18:30">
      <c r="R5069" s="187"/>
      <c r="S5069" s="42"/>
      <c r="T5069" s="42"/>
      <c r="U5069" s="188"/>
      <c r="V5069" s="42"/>
      <c r="W5069" s="188"/>
      <c r="X5069" s="42"/>
      <c r="AD5069" s="10"/>
    </row>
    <row r="5070" spans="18:30">
      <c r="R5070" s="187"/>
      <c r="S5070" s="42"/>
      <c r="T5070" s="42"/>
      <c r="U5070" s="188"/>
      <c r="V5070" s="42"/>
      <c r="W5070" s="188"/>
      <c r="X5070" s="42"/>
      <c r="AD5070" s="10"/>
    </row>
    <row r="5071" spans="18:30">
      <c r="R5071" s="187"/>
      <c r="S5071" s="42"/>
      <c r="T5071" s="42"/>
      <c r="U5071" s="188"/>
      <c r="V5071" s="42"/>
      <c r="W5071" s="188"/>
      <c r="X5071" s="42"/>
      <c r="AD5071" s="10"/>
    </row>
    <row r="5072" spans="18:30">
      <c r="R5072" s="187"/>
      <c r="S5072" s="42"/>
      <c r="T5072" s="42"/>
      <c r="U5072" s="188"/>
      <c r="V5072" s="42"/>
      <c r="W5072" s="188"/>
      <c r="X5072" s="42"/>
      <c r="AD5072" s="10"/>
    </row>
    <row r="5073" spans="18:30">
      <c r="R5073" s="187"/>
      <c r="S5073" s="42"/>
      <c r="T5073" s="42"/>
      <c r="U5073" s="188"/>
      <c r="V5073" s="42"/>
      <c r="W5073" s="188"/>
      <c r="X5073" s="42"/>
      <c r="AD5073" s="10"/>
    </row>
    <row r="5074" spans="18:30">
      <c r="R5074" s="187"/>
      <c r="S5074" s="42"/>
      <c r="T5074" s="42"/>
      <c r="U5074" s="188"/>
      <c r="V5074" s="42"/>
      <c r="W5074" s="188"/>
      <c r="X5074" s="42"/>
      <c r="AD5074" s="10"/>
    </row>
    <row r="5075" spans="18:30">
      <c r="R5075" s="187"/>
      <c r="S5075" s="42"/>
      <c r="T5075" s="42"/>
      <c r="U5075" s="188"/>
      <c r="V5075" s="42"/>
      <c r="W5075" s="188"/>
      <c r="X5075" s="42"/>
      <c r="AD5075" s="10"/>
    </row>
    <row r="5076" spans="18:30">
      <c r="R5076" s="187"/>
      <c r="S5076" s="42"/>
      <c r="T5076" s="42"/>
      <c r="U5076" s="188"/>
      <c r="V5076" s="42"/>
      <c r="W5076" s="188"/>
      <c r="X5076" s="42"/>
      <c r="AD5076" s="10"/>
    </row>
    <row r="5077" spans="18:30">
      <c r="R5077" s="187"/>
      <c r="S5077" s="42"/>
      <c r="T5077" s="42"/>
      <c r="U5077" s="188"/>
      <c r="V5077" s="42"/>
      <c r="W5077" s="188"/>
      <c r="X5077" s="42"/>
      <c r="AD5077" s="10"/>
    </row>
    <row r="5078" spans="18:30">
      <c r="R5078" s="187"/>
      <c r="S5078" s="42"/>
      <c r="T5078" s="42"/>
      <c r="U5078" s="188"/>
      <c r="V5078" s="42"/>
      <c r="W5078" s="188"/>
      <c r="X5078" s="42"/>
      <c r="AD5078" s="10"/>
    </row>
    <row r="5079" spans="18:30">
      <c r="R5079" s="187"/>
      <c r="S5079" s="42"/>
      <c r="T5079" s="42"/>
      <c r="U5079" s="188"/>
      <c r="V5079" s="42"/>
      <c r="W5079" s="188"/>
      <c r="X5079" s="42"/>
      <c r="AD5079" s="10"/>
    </row>
    <row r="5080" spans="18:30">
      <c r="R5080" s="187"/>
      <c r="S5080" s="42"/>
      <c r="T5080" s="42"/>
      <c r="U5080" s="188"/>
      <c r="V5080" s="42"/>
      <c r="W5080" s="188"/>
      <c r="X5080" s="42"/>
      <c r="AD5080" s="10"/>
    </row>
    <row r="5081" spans="18:30">
      <c r="R5081" s="187"/>
      <c r="S5081" s="42"/>
      <c r="T5081" s="42"/>
      <c r="U5081" s="188"/>
      <c r="V5081" s="42"/>
      <c r="W5081" s="188"/>
      <c r="X5081" s="42"/>
      <c r="AD5081" s="10"/>
    </row>
    <row r="5082" spans="18:30">
      <c r="R5082" s="187"/>
      <c r="S5082" s="42"/>
      <c r="T5082" s="42"/>
      <c r="U5082" s="188"/>
      <c r="V5082" s="42"/>
      <c r="W5082" s="188"/>
      <c r="X5082" s="42"/>
      <c r="AD5082" s="10"/>
    </row>
    <row r="5083" spans="18:30">
      <c r="R5083" s="187"/>
      <c r="S5083" s="42"/>
      <c r="T5083" s="42"/>
      <c r="U5083" s="188"/>
      <c r="V5083" s="42"/>
      <c r="W5083" s="188"/>
      <c r="X5083" s="42"/>
      <c r="AD5083" s="10"/>
    </row>
    <row r="5084" spans="18:30">
      <c r="R5084" s="187"/>
      <c r="S5084" s="42"/>
      <c r="T5084" s="42"/>
      <c r="U5084" s="188"/>
      <c r="V5084" s="42"/>
      <c r="W5084" s="188"/>
      <c r="X5084" s="42"/>
      <c r="AD5084" s="10"/>
    </row>
    <row r="5085" spans="18:30">
      <c r="R5085" s="187"/>
      <c r="S5085" s="42"/>
      <c r="T5085" s="42"/>
      <c r="U5085" s="188"/>
      <c r="V5085" s="42"/>
      <c r="W5085" s="188"/>
      <c r="X5085" s="42"/>
      <c r="AD5085" s="10"/>
    </row>
    <row r="5086" spans="18:30">
      <c r="R5086" s="187"/>
      <c r="S5086" s="42"/>
      <c r="T5086" s="42"/>
      <c r="U5086" s="188"/>
      <c r="V5086" s="42"/>
      <c r="W5086" s="188"/>
      <c r="X5086" s="42"/>
      <c r="AD5086" s="10"/>
    </row>
    <row r="5087" spans="18:30">
      <c r="R5087" s="187"/>
      <c r="S5087" s="42"/>
      <c r="T5087" s="42"/>
      <c r="U5087" s="188"/>
      <c r="V5087" s="42"/>
      <c r="W5087" s="188"/>
      <c r="X5087" s="42"/>
      <c r="AD5087" s="10"/>
    </row>
    <row r="5088" spans="18:30">
      <c r="R5088" s="187"/>
      <c r="S5088" s="42"/>
      <c r="T5088" s="42"/>
      <c r="U5088" s="188"/>
      <c r="V5088" s="42"/>
      <c r="W5088" s="188"/>
      <c r="X5088" s="42"/>
      <c r="AD5088" s="10"/>
    </row>
    <row r="5089" spans="18:30">
      <c r="R5089" s="187"/>
      <c r="S5089" s="42"/>
      <c r="T5089" s="42"/>
      <c r="U5089" s="188"/>
      <c r="V5089" s="42"/>
      <c r="W5089" s="188"/>
      <c r="X5089" s="42"/>
      <c r="AD5089" s="10"/>
    </row>
    <row r="5090" spans="18:30">
      <c r="R5090" s="187"/>
      <c r="S5090" s="42"/>
      <c r="T5090" s="42"/>
      <c r="U5090" s="188"/>
      <c r="V5090" s="42"/>
      <c r="W5090" s="188"/>
      <c r="X5090" s="42"/>
      <c r="AD5090" s="10"/>
    </row>
    <row r="5091" spans="18:30">
      <c r="R5091" s="187"/>
      <c r="S5091" s="42"/>
      <c r="T5091" s="42"/>
      <c r="U5091" s="188"/>
      <c r="V5091" s="42"/>
      <c r="W5091" s="188"/>
      <c r="X5091" s="42"/>
      <c r="AD5091" s="10"/>
    </row>
    <row r="5092" spans="18:30">
      <c r="R5092" s="187"/>
      <c r="S5092" s="42"/>
      <c r="T5092" s="42"/>
      <c r="U5092" s="188"/>
      <c r="V5092" s="42"/>
      <c r="W5092" s="188"/>
      <c r="X5092" s="42"/>
      <c r="AD5092" s="10"/>
    </row>
    <row r="5093" spans="18:30">
      <c r="R5093" s="187"/>
      <c r="S5093" s="42"/>
      <c r="T5093" s="42"/>
      <c r="U5093" s="188"/>
      <c r="V5093" s="42"/>
      <c r="W5093" s="188"/>
      <c r="X5093" s="42"/>
      <c r="AD5093" s="10"/>
    </row>
    <row r="5094" spans="18:30">
      <c r="R5094" s="187"/>
      <c r="S5094" s="42"/>
      <c r="T5094" s="42"/>
      <c r="U5094" s="188"/>
      <c r="V5094" s="42"/>
      <c r="W5094" s="188"/>
      <c r="X5094" s="42"/>
      <c r="AD5094" s="10"/>
    </row>
    <row r="5095" spans="18:30">
      <c r="R5095" s="187"/>
      <c r="S5095" s="42"/>
      <c r="T5095" s="42"/>
      <c r="U5095" s="188"/>
      <c r="V5095" s="42"/>
      <c r="W5095" s="188"/>
      <c r="X5095" s="42"/>
      <c r="AD5095" s="10"/>
    </row>
    <row r="5096" spans="18:30">
      <c r="R5096" s="187"/>
      <c r="S5096" s="42"/>
      <c r="T5096" s="42"/>
      <c r="U5096" s="188"/>
      <c r="V5096" s="42"/>
      <c r="W5096" s="188"/>
      <c r="X5096" s="42"/>
      <c r="AD5096" s="10"/>
    </row>
    <row r="5097" spans="18:30">
      <c r="R5097" s="187"/>
      <c r="S5097" s="42"/>
      <c r="T5097" s="42"/>
      <c r="U5097" s="188"/>
      <c r="V5097" s="42"/>
      <c r="W5097" s="188"/>
      <c r="X5097" s="42"/>
      <c r="AD5097" s="10"/>
    </row>
    <row r="5098" spans="18:30">
      <c r="R5098" s="187"/>
      <c r="S5098" s="42"/>
      <c r="T5098" s="42"/>
      <c r="U5098" s="188"/>
      <c r="V5098" s="42"/>
      <c r="W5098" s="188"/>
      <c r="X5098" s="42"/>
      <c r="AD5098" s="10"/>
    </row>
    <row r="5099" spans="18:30">
      <c r="R5099" s="187"/>
      <c r="S5099" s="42"/>
      <c r="T5099" s="42"/>
      <c r="U5099" s="188"/>
      <c r="V5099" s="42"/>
      <c r="W5099" s="188"/>
      <c r="X5099" s="42"/>
      <c r="AD5099" s="10"/>
    </row>
    <row r="5100" spans="18:30">
      <c r="R5100" s="187"/>
      <c r="S5100" s="42"/>
      <c r="T5100" s="42"/>
      <c r="U5100" s="188"/>
      <c r="V5100" s="42"/>
      <c r="W5100" s="188"/>
      <c r="X5100" s="42"/>
      <c r="AD5100" s="10"/>
    </row>
    <row r="5101" spans="18:30">
      <c r="R5101" s="187"/>
      <c r="S5101" s="42"/>
      <c r="T5101" s="42"/>
      <c r="U5101" s="188"/>
      <c r="V5101" s="42"/>
      <c r="W5101" s="188"/>
      <c r="X5101" s="42"/>
      <c r="AD5101" s="10"/>
    </row>
    <row r="5102" spans="18:30">
      <c r="R5102" s="187"/>
      <c r="S5102" s="42"/>
      <c r="T5102" s="42"/>
      <c r="U5102" s="188"/>
      <c r="V5102" s="42"/>
      <c r="W5102" s="188"/>
      <c r="X5102" s="42"/>
      <c r="AD5102" s="10"/>
    </row>
    <row r="5103" spans="18:30">
      <c r="R5103" s="187"/>
      <c r="S5103" s="42"/>
      <c r="T5103" s="42"/>
      <c r="U5103" s="188"/>
      <c r="V5103" s="42"/>
      <c r="W5103" s="188"/>
      <c r="X5103" s="42"/>
      <c r="AD5103" s="10"/>
    </row>
    <row r="5104" spans="18:30">
      <c r="R5104" s="187"/>
      <c r="S5104" s="42"/>
      <c r="T5104" s="42"/>
      <c r="U5104" s="188"/>
      <c r="V5104" s="42"/>
      <c r="W5104" s="188"/>
      <c r="X5104" s="42"/>
      <c r="AD5104" s="10"/>
    </row>
    <row r="5105" spans="18:30">
      <c r="R5105" s="187"/>
      <c r="S5105" s="42"/>
      <c r="T5105" s="42"/>
      <c r="U5105" s="188"/>
      <c r="V5105" s="42"/>
      <c r="W5105" s="188"/>
      <c r="X5105" s="42"/>
      <c r="AD5105" s="10"/>
    </row>
    <row r="5106" spans="18:30">
      <c r="R5106" s="187"/>
      <c r="S5106" s="42"/>
      <c r="T5106" s="42"/>
      <c r="U5106" s="188"/>
      <c r="V5106" s="42"/>
      <c r="W5106" s="188"/>
      <c r="X5106" s="42"/>
      <c r="AD5106" s="10"/>
    </row>
    <row r="5107" spans="18:30">
      <c r="R5107" s="187"/>
      <c r="S5107" s="42"/>
      <c r="T5107" s="42"/>
      <c r="U5107" s="188"/>
      <c r="V5107" s="42"/>
      <c r="W5107" s="188"/>
      <c r="X5107" s="42"/>
      <c r="AD5107" s="10"/>
    </row>
    <row r="5108" spans="18:30">
      <c r="R5108" s="187"/>
      <c r="S5108" s="42"/>
      <c r="T5108" s="42"/>
      <c r="U5108" s="188"/>
      <c r="V5108" s="42"/>
      <c r="W5108" s="188"/>
      <c r="X5108" s="42"/>
      <c r="AD5108" s="10"/>
    </row>
    <row r="5109" spans="18:30">
      <c r="R5109" s="187"/>
      <c r="S5109" s="42"/>
      <c r="T5109" s="42"/>
      <c r="U5109" s="188"/>
      <c r="V5109" s="42"/>
      <c r="W5109" s="188"/>
      <c r="X5109" s="42"/>
      <c r="AD5109" s="10"/>
    </row>
    <row r="5110" spans="18:30">
      <c r="R5110" s="187"/>
      <c r="S5110" s="42"/>
      <c r="T5110" s="42"/>
      <c r="U5110" s="188"/>
      <c r="V5110" s="42"/>
      <c r="W5110" s="188"/>
      <c r="X5110" s="42"/>
      <c r="AD5110" s="10"/>
    </row>
    <row r="5111" spans="18:30">
      <c r="R5111" s="187"/>
      <c r="S5111" s="42"/>
      <c r="T5111" s="42"/>
      <c r="U5111" s="188"/>
      <c r="V5111" s="42"/>
      <c r="W5111" s="188"/>
      <c r="X5111" s="42"/>
      <c r="AD5111" s="10"/>
    </row>
    <row r="5112" spans="18:30">
      <c r="R5112" s="187"/>
      <c r="S5112" s="42"/>
      <c r="T5112" s="42"/>
      <c r="U5112" s="188"/>
      <c r="V5112" s="42"/>
      <c r="W5112" s="188"/>
      <c r="X5112" s="42"/>
      <c r="AD5112" s="10"/>
    </row>
    <row r="5113" spans="18:30">
      <c r="R5113" s="187"/>
      <c r="S5113" s="42"/>
      <c r="T5113" s="42"/>
      <c r="U5113" s="188"/>
      <c r="V5113" s="42"/>
      <c r="W5113" s="188"/>
      <c r="X5113" s="42"/>
      <c r="AD5113" s="10"/>
    </row>
    <row r="5114" spans="18:30">
      <c r="R5114" s="187"/>
      <c r="S5114" s="42"/>
      <c r="T5114" s="42"/>
      <c r="U5114" s="188"/>
      <c r="V5114" s="42"/>
      <c r="W5114" s="188"/>
      <c r="X5114" s="42"/>
      <c r="AD5114" s="10"/>
    </row>
    <row r="5115" spans="18:30">
      <c r="R5115" s="187"/>
      <c r="S5115" s="42"/>
      <c r="T5115" s="42"/>
      <c r="U5115" s="188"/>
      <c r="V5115" s="42"/>
      <c r="W5115" s="188"/>
      <c r="X5115" s="42"/>
      <c r="AD5115" s="10"/>
    </row>
    <row r="5116" spans="18:30">
      <c r="R5116" s="187"/>
      <c r="S5116" s="42"/>
      <c r="T5116" s="42"/>
      <c r="U5116" s="188"/>
      <c r="V5116" s="42"/>
      <c r="W5116" s="188"/>
      <c r="X5116" s="42"/>
      <c r="AD5116" s="10"/>
    </row>
    <row r="5117" spans="18:30">
      <c r="R5117" s="187"/>
      <c r="S5117" s="42"/>
      <c r="T5117" s="42"/>
      <c r="U5117" s="188"/>
      <c r="V5117" s="42"/>
      <c r="W5117" s="188"/>
      <c r="X5117" s="42"/>
      <c r="AD5117" s="10"/>
    </row>
    <row r="5118" spans="18:30">
      <c r="R5118" s="187"/>
      <c r="S5118" s="42"/>
      <c r="T5118" s="42"/>
      <c r="U5118" s="188"/>
      <c r="V5118" s="42"/>
      <c r="W5118" s="188"/>
      <c r="X5118" s="42"/>
      <c r="AD5118" s="10"/>
    </row>
    <row r="5119" spans="18:30">
      <c r="R5119" s="187"/>
      <c r="S5119" s="42"/>
      <c r="T5119" s="42"/>
      <c r="U5119" s="188"/>
      <c r="V5119" s="42"/>
      <c r="W5119" s="188"/>
      <c r="X5119" s="42"/>
      <c r="AD5119" s="10"/>
    </row>
    <row r="5120" spans="18:30">
      <c r="R5120" s="187"/>
      <c r="S5120" s="42"/>
      <c r="T5120" s="42"/>
      <c r="U5120" s="188"/>
      <c r="V5120" s="42"/>
      <c r="W5120" s="188"/>
      <c r="X5120" s="42"/>
      <c r="AD5120" s="10"/>
    </row>
    <row r="5121" spans="18:30">
      <c r="R5121" s="187"/>
      <c r="S5121" s="42"/>
      <c r="T5121" s="42"/>
      <c r="U5121" s="188"/>
      <c r="V5121" s="42"/>
      <c r="W5121" s="188"/>
      <c r="X5121" s="42"/>
      <c r="AD5121" s="10"/>
    </row>
    <row r="5122" spans="18:30">
      <c r="R5122" s="187"/>
      <c r="S5122" s="42"/>
      <c r="T5122" s="42"/>
      <c r="U5122" s="188"/>
      <c r="V5122" s="42"/>
      <c r="W5122" s="188"/>
      <c r="X5122" s="42"/>
      <c r="AD5122" s="10"/>
    </row>
    <row r="5123" spans="18:30">
      <c r="R5123" s="187"/>
      <c r="S5123" s="42"/>
      <c r="T5123" s="42"/>
      <c r="U5123" s="188"/>
      <c r="V5123" s="42"/>
      <c r="W5123" s="188"/>
      <c r="X5123" s="42"/>
      <c r="AD5123" s="10"/>
    </row>
    <row r="5124" spans="18:30">
      <c r="R5124" s="187"/>
      <c r="S5124" s="42"/>
      <c r="T5124" s="42"/>
      <c r="U5124" s="188"/>
      <c r="V5124" s="42"/>
      <c r="W5124" s="188"/>
      <c r="X5124" s="42"/>
      <c r="AD5124" s="10"/>
    </row>
    <row r="5125" spans="18:30">
      <c r="R5125" s="187"/>
      <c r="S5125" s="42"/>
      <c r="T5125" s="42"/>
      <c r="U5125" s="188"/>
      <c r="V5125" s="42"/>
      <c r="W5125" s="188"/>
      <c r="X5125" s="42"/>
      <c r="AD5125" s="10"/>
    </row>
    <row r="5126" spans="18:30">
      <c r="R5126" s="187"/>
      <c r="S5126" s="42"/>
      <c r="T5126" s="42"/>
      <c r="U5126" s="188"/>
      <c r="V5126" s="42"/>
      <c r="W5126" s="188"/>
      <c r="X5126" s="42"/>
      <c r="AD5126" s="10"/>
    </row>
    <row r="5127" spans="18:30">
      <c r="R5127" s="187"/>
      <c r="S5127" s="42"/>
      <c r="T5127" s="42"/>
      <c r="U5127" s="188"/>
      <c r="V5127" s="42"/>
      <c r="W5127" s="188"/>
      <c r="X5127" s="42"/>
      <c r="AD5127" s="10"/>
    </row>
    <row r="5128" spans="18:30">
      <c r="R5128" s="187"/>
      <c r="S5128" s="42"/>
      <c r="T5128" s="42"/>
      <c r="U5128" s="188"/>
      <c r="V5128" s="42"/>
      <c r="W5128" s="188"/>
      <c r="X5128" s="42"/>
      <c r="AD5128" s="10"/>
    </row>
    <row r="5129" spans="18:30">
      <c r="R5129" s="187"/>
      <c r="S5129" s="42"/>
      <c r="T5129" s="42"/>
      <c r="U5129" s="188"/>
      <c r="V5129" s="42"/>
      <c r="W5129" s="188"/>
      <c r="X5129" s="42"/>
      <c r="AD5129" s="10"/>
    </row>
    <row r="5130" spans="18:30">
      <c r="R5130" s="187"/>
      <c r="S5130" s="42"/>
      <c r="T5130" s="42"/>
      <c r="U5130" s="188"/>
      <c r="V5130" s="42"/>
      <c r="W5130" s="188"/>
      <c r="X5130" s="42"/>
      <c r="AD5130" s="10"/>
    </row>
    <row r="5131" spans="18:30">
      <c r="R5131" s="187"/>
      <c r="S5131" s="42"/>
      <c r="T5131" s="42"/>
      <c r="U5131" s="188"/>
      <c r="V5131" s="42"/>
      <c r="W5131" s="188"/>
      <c r="X5131" s="42"/>
      <c r="AD5131" s="10"/>
    </row>
    <row r="5132" spans="18:30">
      <c r="R5132" s="187"/>
      <c r="S5132" s="42"/>
      <c r="T5132" s="42"/>
      <c r="U5132" s="188"/>
      <c r="V5132" s="42"/>
      <c r="W5132" s="188"/>
      <c r="X5132" s="42"/>
      <c r="AD5132" s="10"/>
    </row>
    <row r="5133" spans="18:30">
      <c r="R5133" s="187"/>
      <c r="S5133" s="42"/>
      <c r="T5133" s="42"/>
      <c r="U5133" s="188"/>
      <c r="V5133" s="42"/>
      <c r="W5133" s="188"/>
      <c r="X5133" s="42"/>
      <c r="AD5133" s="10"/>
    </row>
    <row r="5134" spans="18:30">
      <c r="R5134" s="187"/>
      <c r="S5134" s="42"/>
      <c r="T5134" s="42"/>
      <c r="U5134" s="188"/>
      <c r="V5134" s="42"/>
      <c r="W5134" s="188"/>
      <c r="X5134" s="42"/>
      <c r="AD5134" s="10"/>
    </row>
    <row r="5135" spans="18:30">
      <c r="R5135" s="187"/>
      <c r="S5135" s="42"/>
      <c r="T5135" s="42"/>
      <c r="U5135" s="188"/>
      <c r="V5135" s="42"/>
      <c r="W5135" s="188"/>
      <c r="X5135" s="42"/>
      <c r="AD5135" s="10"/>
    </row>
    <row r="5136" spans="18:30">
      <c r="R5136" s="187"/>
      <c r="S5136" s="42"/>
      <c r="T5136" s="42"/>
      <c r="U5136" s="188"/>
      <c r="V5136" s="42"/>
      <c r="W5136" s="188"/>
      <c r="X5136" s="42"/>
      <c r="AD5136" s="10"/>
    </row>
    <row r="5137" spans="18:30">
      <c r="R5137" s="187"/>
      <c r="S5137" s="42"/>
      <c r="T5137" s="42"/>
      <c r="U5137" s="188"/>
      <c r="V5137" s="42"/>
      <c r="W5137" s="188"/>
      <c r="X5137" s="42"/>
      <c r="AD5137" s="10"/>
    </row>
    <row r="5138" spans="18:30">
      <c r="R5138" s="187"/>
      <c r="S5138" s="42"/>
      <c r="T5138" s="42"/>
      <c r="U5138" s="188"/>
      <c r="V5138" s="42"/>
      <c r="W5138" s="188"/>
      <c r="X5138" s="42"/>
      <c r="AD5138" s="10"/>
    </row>
    <row r="5139" spans="18:30">
      <c r="R5139" s="187"/>
      <c r="S5139" s="42"/>
      <c r="T5139" s="42"/>
      <c r="U5139" s="188"/>
      <c r="V5139" s="42"/>
      <c r="W5139" s="188"/>
      <c r="X5139" s="42"/>
      <c r="AD5139" s="10"/>
    </row>
    <row r="5140" spans="18:30">
      <c r="R5140" s="187"/>
      <c r="S5140" s="42"/>
      <c r="T5140" s="42"/>
      <c r="U5140" s="188"/>
      <c r="V5140" s="42"/>
      <c r="W5140" s="188"/>
      <c r="X5140" s="42"/>
      <c r="AD5140" s="10"/>
    </row>
    <row r="5141" spans="18:30">
      <c r="R5141" s="187"/>
      <c r="S5141" s="42"/>
      <c r="T5141" s="42"/>
      <c r="U5141" s="188"/>
      <c r="V5141" s="42"/>
      <c r="W5141" s="188"/>
      <c r="X5141" s="42"/>
      <c r="AD5141" s="10"/>
    </row>
    <row r="5142" spans="18:30">
      <c r="R5142" s="187"/>
      <c r="S5142" s="42"/>
      <c r="T5142" s="42"/>
      <c r="U5142" s="188"/>
      <c r="V5142" s="42"/>
      <c r="W5142" s="188"/>
      <c r="X5142" s="42"/>
      <c r="AD5142" s="10"/>
    </row>
    <row r="5143" spans="18:30">
      <c r="R5143" s="187"/>
      <c r="S5143" s="42"/>
      <c r="T5143" s="42"/>
      <c r="U5143" s="188"/>
      <c r="V5143" s="42"/>
      <c r="W5143" s="188"/>
      <c r="X5143" s="42"/>
      <c r="AD5143" s="10"/>
    </row>
    <row r="5144" spans="18:30">
      <c r="R5144" s="187"/>
      <c r="S5144" s="42"/>
      <c r="T5144" s="42"/>
      <c r="U5144" s="188"/>
      <c r="V5144" s="42"/>
      <c r="W5144" s="188"/>
      <c r="X5144" s="42"/>
      <c r="AD5144" s="10"/>
    </row>
    <row r="5145" spans="18:30">
      <c r="R5145" s="187"/>
      <c r="S5145" s="42"/>
      <c r="T5145" s="42"/>
      <c r="U5145" s="188"/>
      <c r="V5145" s="42"/>
      <c r="W5145" s="188"/>
      <c r="X5145" s="42"/>
      <c r="AD5145" s="10"/>
    </row>
    <row r="5146" spans="18:30">
      <c r="R5146" s="187"/>
      <c r="S5146" s="42"/>
      <c r="T5146" s="42"/>
      <c r="U5146" s="188"/>
      <c r="V5146" s="42"/>
      <c r="W5146" s="188"/>
      <c r="X5146" s="42"/>
      <c r="AD5146" s="10"/>
    </row>
    <row r="5147" spans="18:30">
      <c r="R5147" s="187"/>
      <c r="S5147" s="42"/>
      <c r="T5147" s="42"/>
      <c r="U5147" s="188"/>
      <c r="V5147" s="42"/>
      <c r="W5147" s="188"/>
      <c r="X5147" s="42"/>
      <c r="AD5147" s="10"/>
    </row>
    <row r="5148" spans="18:30">
      <c r="R5148" s="187"/>
      <c r="S5148" s="42"/>
      <c r="T5148" s="42"/>
      <c r="U5148" s="188"/>
      <c r="V5148" s="42"/>
      <c r="W5148" s="188"/>
      <c r="X5148" s="42"/>
      <c r="AD5148" s="10"/>
    </row>
    <row r="5149" spans="18:30">
      <c r="R5149" s="187"/>
      <c r="S5149" s="42"/>
      <c r="T5149" s="42"/>
      <c r="U5149" s="188"/>
      <c r="V5149" s="42"/>
      <c r="W5149" s="188"/>
      <c r="X5149" s="42"/>
      <c r="AD5149" s="10"/>
    </row>
    <row r="5150" spans="18:30">
      <c r="R5150" s="187"/>
      <c r="S5150" s="42"/>
      <c r="T5150" s="42"/>
      <c r="U5150" s="188"/>
      <c r="V5150" s="42"/>
      <c r="W5150" s="188"/>
      <c r="X5150" s="42"/>
      <c r="AD5150" s="10"/>
    </row>
    <row r="5151" spans="18:30">
      <c r="R5151" s="187"/>
      <c r="S5151" s="42"/>
      <c r="T5151" s="42"/>
      <c r="U5151" s="188"/>
      <c r="V5151" s="42"/>
      <c r="W5151" s="188"/>
      <c r="X5151" s="42"/>
      <c r="AD5151" s="10"/>
    </row>
    <row r="5152" spans="18:30">
      <c r="R5152" s="187"/>
      <c r="S5152" s="42"/>
      <c r="T5152" s="42"/>
      <c r="U5152" s="188"/>
      <c r="V5152" s="42"/>
      <c r="W5152" s="188"/>
      <c r="X5152" s="42"/>
      <c r="AD5152" s="10"/>
    </row>
    <row r="5153" spans="18:30">
      <c r="R5153" s="187"/>
      <c r="S5153" s="42"/>
      <c r="T5153" s="42"/>
      <c r="U5153" s="188"/>
      <c r="V5153" s="42"/>
      <c r="W5153" s="188"/>
      <c r="X5153" s="42"/>
      <c r="AD5153" s="10"/>
    </row>
    <row r="5154" spans="18:30">
      <c r="R5154" s="187"/>
      <c r="S5154" s="42"/>
      <c r="T5154" s="42"/>
      <c r="U5154" s="188"/>
      <c r="V5154" s="42"/>
      <c r="W5154" s="188"/>
      <c r="X5154" s="42"/>
      <c r="AD5154" s="10"/>
    </row>
    <row r="5155" spans="18:30">
      <c r="R5155" s="187"/>
      <c r="S5155" s="42"/>
      <c r="T5155" s="42"/>
      <c r="U5155" s="188"/>
      <c r="V5155" s="42"/>
      <c r="W5155" s="188"/>
      <c r="X5155" s="42"/>
      <c r="AD5155" s="10"/>
    </row>
    <row r="5156" spans="18:30">
      <c r="R5156" s="187"/>
      <c r="S5156" s="42"/>
      <c r="T5156" s="42"/>
      <c r="U5156" s="188"/>
      <c r="V5156" s="42"/>
      <c r="W5156" s="188"/>
      <c r="X5156" s="42"/>
      <c r="AD5156" s="10"/>
    </row>
    <row r="5157" spans="18:30">
      <c r="R5157" s="187"/>
      <c r="S5157" s="42"/>
      <c r="T5157" s="42"/>
      <c r="U5157" s="188"/>
      <c r="V5157" s="42"/>
      <c r="W5157" s="188"/>
      <c r="X5157" s="42"/>
      <c r="AD5157" s="10"/>
    </row>
    <row r="5158" spans="18:30">
      <c r="R5158" s="187"/>
      <c r="S5158" s="42"/>
      <c r="T5158" s="42"/>
      <c r="U5158" s="188"/>
      <c r="V5158" s="42"/>
      <c r="W5158" s="188"/>
      <c r="X5158" s="42"/>
      <c r="AD5158" s="10"/>
    </row>
    <row r="5159" spans="18:30">
      <c r="R5159" s="187"/>
      <c r="S5159" s="42"/>
      <c r="T5159" s="42"/>
      <c r="U5159" s="188"/>
      <c r="V5159" s="42"/>
      <c r="W5159" s="188"/>
      <c r="X5159" s="42"/>
      <c r="AD5159" s="10"/>
    </row>
    <row r="5160" spans="18:30">
      <c r="R5160" s="187"/>
      <c r="S5160" s="42"/>
      <c r="T5160" s="42"/>
      <c r="U5160" s="188"/>
      <c r="V5160" s="42"/>
      <c r="W5160" s="188"/>
      <c r="X5160" s="42"/>
      <c r="AD5160" s="10"/>
    </row>
    <row r="5161" spans="18:30">
      <c r="R5161" s="187"/>
      <c r="S5161" s="42"/>
      <c r="T5161" s="42"/>
      <c r="U5161" s="188"/>
      <c r="V5161" s="42"/>
      <c r="W5161" s="188"/>
      <c r="X5161" s="42"/>
      <c r="AD5161" s="10"/>
    </row>
    <row r="5162" spans="18:30">
      <c r="R5162" s="187"/>
      <c r="S5162" s="42"/>
      <c r="T5162" s="42"/>
      <c r="U5162" s="188"/>
      <c r="V5162" s="42"/>
      <c r="W5162" s="188"/>
      <c r="X5162" s="42"/>
      <c r="AD5162" s="10"/>
    </row>
    <row r="5163" spans="18:30">
      <c r="R5163" s="187"/>
      <c r="S5163" s="42"/>
      <c r="T5163" s="42"/>
      <c r="U5163" s="188"/>
      <c r="V5163" s="42"/>
      <c r="W5163" s="188"/>
      <c r="X5163" s="42"/>
      <c r="AD5163" s="10"/>
    </row>
    <row r="5164" spans="18:30">
      <c r="R5164" s="187"/>
      <c r="S5164" s="42"/>
      <c r="T5164" s="42"/>
      <c r="U5164" s="188"/>
      <c r="V5164" s="42"/>
      <c r="W5164" s="188"/>
      <c r="X5164" s="42"/>
      <c r="AD5164" s="10"/>
    </row>
    <row r="5165" spans="18:30">
      <c r="R5165" s="187"/>
      <c r="S5165" s="42"/>
      <c r="T5165" s="42"/>
      <c r="U5165" s="188"/>
      <c r="V5165" s="42"/>
      <c r="W5165" s="188"/>
      <c r="X5165" s="42"/>
      <c r="AD5165" s="10"/>
    </row>
    <row r="5166" spans="18:30">
      <c r="R5166" s="187"/>
      <c r="S5166" s="42"/>
      <c r="T5166" s="42"/>
      <c r="U5166" s="188"/>
      <c r="V5166" s="42"/>
      <c r="W5166" s="188"/>
      <c r="X5166" s="42"/>
      <c r="AD5166" s="10"/>
    </row>
    <row r="5167" spans="18:30">
      <c r="R5167" s="187"/>
      <c r="S5167" s="42"/>
      <c r="T5167" s="42"/>
      <c r="U5167" s="188"/>
      <c r="V5167" s="42"/>
      <c r="W5167" s="188"/>
      <c r="X5167" s="42"/>
      <c r="AD5167" s="10"/>
    </row>
    <row r="5168" spans="18:30">
      <c r="R5168" s="187"/>
      <c r="S5168" s="42"/>
      <c r="T5168" s="42"/>
      <c r="U5168" s="188"/>
      <c r="V5168" s="42"/>
      <c r="W5168" s="188"/>
      <c r="X5168" s="42"/>
      <c r="AD5168" s="10"/>
    </row>
    <row r="5169" spans="18:30">
      <c r="R5169" s="187"/>
      <c r="S5169" s="42"/>
      <c r="T5169" s="42"/>
      <c r="U5169" s="188"/>
      <c r="V5169" s="42"/>
      <c r="W5169" s="188"/>
      <c r="X5169" s="42"/>
      <c r="AD5169" s="10"/>
    </row>
    <row r="5170" spans="18:30">
      <c r="R5170" s="187"/>
      <c r="S5170" s="42"/>
      <c r="T5170" s="42"/>
      <c r="U5170" s="188"/>
      <c r="V5170" s="42"/>
      <c r="W5170" s="188"/>
      <c r="X5170" s="42"/>
      <c r="AD5170" s="10"/>
    </row>
    <row r="5171" spans="18:30">
      <c r="R5171" s="187"/>
      <c r="S5171" s="42"/>
      <c r="T5171" s="42"/>
      <c r="U5171" s="188"/>
      <c r="V5171" s="42"/>
      <c r="W5171" s="188"/>
      <c r="X5171" s="42"/>
      <c r="AD5171" s="10"/>
    </row>
    <row r="5172" spans="18:30">
      <c r="R5172" s="187"/>
      <c r="S5172" s="42"/>
      <c r="T5172" s="42"/>
      <c r="U5172" s="188"/>
      <c r="V5172" s="42"/>
      <c r="W5172" s="188"/>
      <c r="X5172" s="42"/>
      <c r="AD5172" s="10"/>
    </row>
    <row r="5173" spans="18:30">
      <c r="R5173" s="187"/>
      <c r="S5173" s="42"/>
      <c r="T5173" s="42"/>
      <c r="U5173" s="188"/>
      <c r="V5173" s="42"/>
      <c r="W5173" s="188"/>
      <c r="X5173" s="42"/>
      <c r="AD5173" s="10"/>
    </row>
    <row r="5174" spans="18:30">
      <c r="R5174" s="187"/>
      <c r="S5174" s="42"/>
      <c r="T5174" s="42"/>
      <c r="U5174" s="188"/>
      <c r="V5174" s="42"/>
      <c r="W5174" s="188"/>
      <c r="X5174" s="42"/>
      <c r="AD5174" s="10"/>
    </row>
    <row r="5175" spans="18:30">
      <c r="R5175" s="187"/>
      <c r="S5175" s="42"/>
      <c r="T5175" s="42"/>
      <c r="U5175" s="188"/>
      <c r="V5175" s="42"/>
      <c r="W5175" s="188"/>
      <c r="X5175" s="42"/>
      <c r="AD5175" s="10"/>
    </row>
    <row r="5176" spans="18:30">
      <c r="R5176" s="187"/>
      <c r="S5176" s="42"/>
      <c r="T5176" s="42"/>
      <c r="U5176" s="188"/>
      <c r="V5176" s="42"/>
      <c r="W5176" s="188"/>
      <c r="X5176" s="42"/>
      <c r="AD5176" s="10"/>
    </row>
    <row r="5177" spans="18:30">
      <c r="R5177" s="187"/>
      <c r="S5177" s="42"/>
      <c r="T5177" s="42"/>
      <c r="U5177" s="188"/>
      <c r="V5177" s="42"/>
      <c r="W5177" s="188"/>
      <c r="X5177" s="42"/>
      <c r="AD5177" s="10"/>
    </row>
    <row r="5178" spans="18:30">
      <c r="R5178" s="187"/>
      <c r="S5178" s="42"/>
      <c r="T5178" s="42"/>
      <c r="U5178" s="188"/>
      <c r="V5178" s="42"/>
      <c r="W5178" s="188"/>
      <c r="X5178" s="42"/>
      <c r="AD5178" s="10"/>
    </row>
    <row r="5179" spans="18:30">
      <c r="R5179" s="187"/>
      <c r="S5179" s="42"/>
      <c r="T5179" s="42"/>
      <c r="U5179" s="188"/>
      <c r="V5179" s="42"/>
      <c r="W5179" s="188"/>
      <c r="X5179" s="42"/>
      <c r="AD5179" s="10"/>
    </row>
    <row r="5180" spans="18:30">
      <c r="R5180" s="187"/>
      <c r="S5180" s="42"/>
      <c r="T5180" s="42"/>
      <c r="U5180" s="188"/>
      <c r="V5180" s="42"/>
      <c r="W5180" s="188"/>
      <c r="X5180" s="42"/>
      <c r="AD5180" s="10"/>
    </row>
    <row r="5181" spans="18:30">
      <c r="R5181" s="187"/>
      <c r="S5181" s="42"/>
      <c r="T5181" s="42"/>
      <c r="U5181" s="188"/>
      <c r="V5181" s="42"/>
      <c r="W5181" s="188"/>
      <c r="X5181" s="42"/>
      <c r="AD5181" s="10"/>
    </row>
    <row r="5182" spans="18:30">
      <c r="R5182" s="187"/>
      <c r="S5182" s="42"/>
      <c r="T5182" s="42"/>
      <c r="U5182" s="188"/>
      <c r="V5182" s="42"/>
      <c r="W5182" s="188"/>
      <c r="X5182" s="42"/>
      <c r="AD5182" s="10"/>
    </row>
    <row r="5183" spans="18:30">
      <c r="R5183" s="187"/>
      <c r="S5183" s="42"/>
      <c r="T5183" s="42"/>
      <c r="U5183" s="188"/>
      <c r="V5183" s="42"/>
      <c r="W5183" s="188"/>
      <c r="X5183" s="42"/>
      <c r="AD5183" s="10"/>
    </row>
    <row r="5184" spans="18:30">
      <c r="R5184" s="187"/>
      <c r="S5184" s="42"/>
      <c r="T5184" s="42"/>
      <c r="U5184" s="188"/>
      <c r="V5184" s="42"/>
      <c r="W5184" s="188"/>
      <c r="X5184" s="42"/>
      <c r="AD5184" s="10"/>
    </row>
    <row r="5185" spans="18:30">
      <c r="R5185" s="187"/>
      <c r="S5185" s="42"/>
      <c r="T5185" s="42"/>
      <c r="U5185" s="188"/>
      <c r="V5185" s="42"/>
      <c r="W5185" s="188"/>
      <c r="X5185" s="42"/>
      <c r="AD5185" s="10"/>
    </row>
    <row r="5186" spans="18:30">
      <c r="R5186" s="187"/>
      <c r="S5186" s="42"/>
      <c r="T5186" s="42"/>
      <c r="U5186" s="188"/>
      <c r="V5186" s="42"/>
      <c r="W5186" s="188"/>
      <c r="X5186" s="42"/>
      <c r="AD5186" s="10"/>
    </row>
    <row r="5187" spans="18:30">
      <c r="R5187" s="187"/>
      <c r="S5187" s="42"/>
      <c r="T5187" s="42"/>
      <c r="U5187" s="188"/>
      <c r="V5187" s="42"/>
      <c r="W5187" s="188"/>
      <c r="X5187" s="42"/>
      <c r="AD5187" s="10"/>
    </row>
    <row r="5188" spans="18:30">
      <c r="R5188" s="187"/>
      <c r="S5188" s="42"/>
      <c r="T5188" s="42"/>
      <c r="U5188" s="188"/>
      <c r="V5188" s="42"/>
      <c r="W5188" s="188"/>
      <c r="X5188" s="42"/>
      <c r="AD5188" s="10"/>
    </row>
    <row r="5189" spans="18:30">
      <c r="R5189" s="187"/>
      <c r="S5189" s="42"/>
      <c r="T5189" s="42"/>
      <c r="U5189" s="188"/>
      <c r="V5189" s="42"/>
      <c r="W5189" s="188"/>
      <c r="X5189" s="42"/>
      <c r="AD5189" s="10"/>
    </row>
    <row r="5190" spans="18:30">
      <c r="R5190" s="187"/>
      <c r="S5190" s="42"/>
      <c r="T5190" s="42"/>
      <c r="U5190" s="188"/>
      <c r="V5190" s="42"/>
      <c r="W5190" s="188"/>
      <c r="X5190" s="42"/>
      <c r="AD5190" s="10"/>
    </row>
    <row r="5191" spans="18:30">
      <c r="R5191" s="187"/>
      <c r="S5191" s="42"/>
      <c r="T5191" s="42"/>
      <c r="U5191" s="188"/>
      <c r="V5191" s="42"/>
      <c r="W5191" s="188"/>
      <c r="X5191" s="42"/>
      <c r="AD5191" s="10"/>
    </row>
    <row r="5192" spans="18:30">
      <c r="R5192" s="187"/>
      <c r="S5192" s="42"/>
      <c r="T5192" s="42"/>
      <c r="U5192" s="188"/>
      <c r="V5192" s="42"/>
      <c r="W5192" s="188"/>
      <c r="X5192" s="42"/>
      <c r="AD5192" s="10"/>
    </row>
    <row r="5193" spans="18:30">
      <c r="R5193" s="187"/>
      <c r="S5193" s="42"/>
      <c r="T5193" s="42"/>
      <c r="U5193" s="188"/>
      <c r="V5193" s="42"/>
      <c r="W5193" s="188"/>
      <c r="X5193" s="42"/>
      <c r="AD5193" s="10"/>
    </row>
    <row r="5194" spans="18:30">
      <c r="R5194" s="187"/>
      <c r="S5194" s="42"/>
      <c r="T5194" s="42"/>
      <c r="U5194" s="188"/>
      <c r="V5194" s="42"/>
      <c r="W5194" s="188"/>
      <c r="X5194" s="42"/>
      <c r="AD5194" s="10"/>
    </row>
    <row r="5195" spans="18:30">
      <c r="R5195" s="187"/>
      <c r="S5195" s="42"/>
      <c r="T5195" s="42"/>
      <c r="U5195" s="188"/>
      <c r="V5195" s="42"/>
      <c r="W5195" s="188"/>
      <c r="X5195" s="42"/>
      <c r="AD5195" s="10"/>
    </row>
    <row r="5196" spans="18:30">
      <c r="R5196" s="187"/>
      <c r="S5196" s="42"/>
      <c r="T5196" s="42"/>
      <c r="U5196" s="188"/>
      <c r="V5196" s="42"/>
      <c r="W5196" s="188"/>
      <c r="X5196" s="42"/>
      <c r="AD5196" s="10"/>
    </row>
    <row r="5197" spans="18:30">
      <c r="R5197" s="187"/>
      <c r="S5197" s="42"/>
      <c r="T5197" s="42"/>
      <c r="U5197" s="188"/>
      <c r="V5197" s="42"/>
      <c r="W5197" s="188"/>
      <c r="X5197" s="42"/>
      <c r="AD5197" s="10"/>
    </row>
    <row r="5198" spans="18:30">
      <c r="R5198" s="187"/>
      <c r="S5198" s="42"/>
      <c r="T5198" s="42"/>
      <c r="U5198" s="188"/>
      <c r="V5198" s="42"/>
      <c r="W5198" s="188"/>
      <c r="X5198" s="42"/>
      <c r="AD5198" s="10"/>
    </row>
    <row r="5199" spans="18:30">
      <c r="R5199" s="187"/>
      <c r="S5199" s="42"/>
      <c r="T5199" s="42"/>
      <c r="U5199" s="188"/>
      <c r="V5199" s="42"/>
      <c r="W5199" s="188"/>
      <c r="X5199" s="42"/>
      <c r="AD5199" s="10"/>
    </row>
    <row r="5200" spans="18:30">
      <c r="R5200" s="187"/>
      <c r="S5200" s="42"/>
      <c r="T5200" s="42"/>
      <c r="U5200" s="188"/>
      <c r="V5200" s="42"/>
      <c r="W5200" s="188"/>
      <c r="X5200" s="42"/>
      <c r="AD5200" s="10"/>
    </row>
    <row r="5201" spans="18:30">
      <c r="R5201" s="187"/>
      <c r="S5201" s="42"/>
      <c r="T5201" s="42"/>
      <c r="U5201" s="188"/>
      <c r="V5201" s="42"/>
      <c r="W5201" s="188"/>
      <c r="X5201" s="42"/>
      <c r="AD5201" s="10"/>
    </row>
    <row r="5202" spans="18:30">
      <c r="R5202" s="187"/>
      <c r="S5202" s="42"/>
      <c r="T5202" s="42"/>
      <c r="U5202" s="188"/>
      <c r="V5202" s="42"/>
      <c r="W5202" s="188"/>
      <c r="X5202" s="42"/>
      <c r="AD5202" s="10"/>
    </row>
    <row r="5203" spans="18:30">
      <c r="R5203" s="187"/>
      <c r="S5203" s="42"/>
      <c r="T5203" s="42"/>
      <c r="U5203" s="188"/>
      <c r="V5203" s="42"/>
      <c r="W5203" s="188"/>
      <c r="X5203" s="42"/>
      <c r="AD5203" s="10"/>
    </row>
    <row r="5204" spans="18:30">
      <c r="R5204" s="187"/>
      <c r="S5204" s="42"/>
      <c r="T5204" s="42"/>
      <c r="U5204" s="188"/>
      <c r="V5204" s="42"/>
      <c r="W5204" s="188"/>
      <c r="X5204" s="42"/>
      <c r="AD5204" s="10"/>
    </row>
    <row r="5205" spans="18:30">
      <c r="R5205" s="187"/>
      <c r="S5205" s="42"/>
      <c r="T5205" s="42"/>
      <c r="U5205" s="188"/>
      <c r="V5205" s="42"/>
      <c r="W5205" s="188"/>
      <c r="X5205" s="42"/>
      <c r="AD5205" s="10"/>
    </row>
    <row r="5206" spans="18:30">
      <c r="R5206" s="187"/>
      <c r="S5206" s="42"/>
      <c r="T5206" s="42"/>
      <c r="U5206" s="188"/>
      <c r="V5206" s="42"/>
      <c r="W5206" s="188"/>
      <c r="X5206" s="42"/>
      <c r="AD5206" s="10"/>
    </row>
    <row r="5207" spans="18:30">
      <c r="R5207" s="187"/>
      <c r="S5207" s="42"/>
      <c r="T5207" s="42"/>
      <c r="U5207" s="188"/>
      <c r="V5207" s="42"/>
      <c r="W5207" s="188"/>
      <c r="X5207" s="42"/>
      <c r="AD5207" s="10"/>
    </row>
    <row r="5208" spans="18:30">
      <c r="R5208" s="187"/>
      <c r="S5208" s="42"/>
      <c r="T5208" s="42"/>
      <c r="U5208" s="188"/>
      <c r="V5208" s="42"/>
      <c r="W5208" s="188"/>
      <c r="X5208" s="42"/>
      <c r="AD5208" s="10"/>
    </row>
    <row r="5209" spans="18:30">
      <c r="R5209" s="187"/>
      <c r="S5209" s="42"/>
      <c r="T5209" s="42"/>
      <c r="U5209" s="188"/>
      <c r="V5209" s="42"/>
      <c r="W5209" s="188"/>
      <c r="X5209" s="42"/>
      <c r="AD5209" s="10"/>
    </row>
    <row r="5210" spans="18:30">
      <c r="R5210" s="187"/>
      <c r="S5210" s="42"/>
      <c r="T5210" s="42"/>
      <c r="U5210" s="188"/>
      <c r="V5210" s="42"/>
      <c r="W5210" s="188"/>
      <c r="X5210" s="42"/>
      <c r="AD5210" s="10"/>
    </row>
    <row r="5211" spans="18:30">
      <c r="R5211" s="187"/>
      <c r="S5211" s="42"/>
      <c r="T5211" s="42"/>
      <c r="U5211" s="188"/>
      <c r="V5211" s="42"/>
      <c r="W5211" s="188"/>
      <c r="X5211" s="42"/>
      <c r="AD5211" s="10"/>
    </row>
    <row r="5212" spans="18:30">
      <c r="R5212" s="187"/>
      <c r="S5212" s="42"/>
      <c r="T5212" s="42"/>
      <c r="U5212" s="188"/>
      <c r="V5212" s="42"/>
      <c r="W5212" s="188"/>
      <c r="X5212" s="42"/>
      <c r="AD5212" s="10"/>
    </row>
    <row r="5213" spans="18:30">
      <c r="R5213" s="187"/>
      <c r="S5213" s="42"/>
      <c r="T5213" s="42"/>
      <c r="U5213" s="188"/>
      <c r="V5213" s="42"/>
      <c r="W5213" s="188"/>
      <c r="X5213" s="42"/>
      <c r="AD5213" s="10"/>
    </row>
    <row r="5214" spans="18:30">
      <c r="R5214" s="187"/>
      <c r="S5214" s="42"/>
      <c r="T5214" s="42"/>
      <c r="U5214" s="188"/>
      <c r="V5214" s="42"/>
      <c r="W5214" s="188"/>
      <c r="X5214" s="42"/>
      <c r="AD5214" s="10"/>
    </row>
    <row r="5215" spans="18:30">
      <c r="R5215" s="187"/>
      <c r="S5215" s="42"/>
      <c r="T5215" s="42"/>
      <c r="U5215" s="188"/>
      <c r="V5215" s="42"/>
      <c r="W5215" s="188"/>
      <c r="X5215" s="42"/>
      <c r="AD5215" s="10"/>
    </row>
    <row r="5216" spans="18:30">
      <c r="R5216" s="187"/>
      <c r="S5216" s="42"/>
      <c r="T5216" s="42"/>
      <c r="U5216" s="188"/>
      <c r="V5216" s="42"/>
      <c r="W5216" s="188"/>
      <c r="X5216" s="42"/>
      <c r="AD5216" s="10"/>
    </row>
    <row r="5217" spans="18:30">
      <c r="R5217" s="187"/>
      <c r="S5217" s="42"/>
      <c r="T5217" s="42"/>
      <c r="U5217" s="188"/>
      <c r="V5217" s="42"/>
      <c r="W5217" s="188"/>
      <c r="X5217" s="42"/>
      <c r="AD5217" s="10"/>
    </row>
    <row r="5218" spans="18:30">
      <c r="R5218" s="187"/>
      <c r="S5218" s="42"/>
      <c r="T5218" s="42"/>
      <c r="U5218" s="188"/>
      <c r="V5218" s="42"/>
      <c r="W5218" s="188"/>
      <c r="X5218" s="42"/>
      <c r="AD5218" s="10"/>
    </row>
    <row r="5219" spans="18:30">
      <c r="R5219" s="187"/>
      <c r="S5219" s="42"/>
      <c r="T5219" s="42"/>
      <c r="U5219" s="188"/>
      <c r="V5219" s="42"/>
      <c r="W5219" s="188"/>
      <c r="X5219" s="42"/>
      <c r="AD5219" s="10"/>
    </row>
    <row r="5220" spans="18:30">
      <c r="R5220" s="187"/>
      <c r="S5220" s="42"/>
      <c r="T5220" s="42"/>
      <c r="U5220" s="188"/>
      <c r="V5220" s="42"/>
      <c r="W5220" s="188"/>
      <c r="X5220" s="42"/>
      <c r="AD5220" s="10"/>
    </row>
    <row r="5221" spans="18:30">
      <c r="R5221" s="187"/>
      <c r="S5221" s="42"/>
      <c r="T5221" s="42"/>
      <c r="U5221" s="188"/>
      <c r="V5221" s="42"/>
      <c r="W5221" s="188"/>
      <c r="X5221" s="42"/>
      <c r="AD5221" s="10"/>
    </row>
    <row r="5222" spans="18:30">
      <c r="R5222" s="187"/>
      <c r="S5222" s="42"/>
      <c r="T5222" s="42"/>
      <c r="U5222" s="188"/>
      <c r="V5222" s="42"/>
      <c r="W5222" s="188"/>
      <c r="X5222" s="42"/>
      <c r="AD5222" s="10"/>
    </row>
    <row r="5223" spans="18:30">
      <c r="R5223" s="187"/>
      <c r="S5223" s="42"/>
      <c r="T5223" s="42"/>
      <c r="U5223" s="188"/>
      <c r="V5223" s="42"/>
      <c r="W5223" s="188"/>
      <c r="X5223" s="42"/>
      <c r="AD5223" s="10"/>
    </row>
    <row r="5224" spans="18:30">
      <c r="R5224" s="187"/>
      <c r="S5224" s="42"/>
      <c r="T5224" s="42"/>
      <c r="U5224" s="188"/>
      <c r="V5224" s="42"/>
      <c r="W5224" s="188"/>
      <c r="X5224" s="42"/>
      <c r="AD5224" s="10"/>
    </row>
    <row r="5225" spans="18:30">
      <c r="R5225" s="187"/>
      <c r="S5225" s="42"/>
      <c r="T5225" s="42"/>
      <c r="U5225" s="188"/>
      <c r="V5225" s="42"/>
      <c r="W5225" s="188"/>
      <c r="X5225" s="42"/>
      <c r="AD5225" s="10"/>
    </row>
    <row r="5226" spans="18:30">
      <c r="R5226" s="187"/>
      <c r="S5226" s="42"/>
      <c r="T5226" s="42"/>
      <c r="U5226" s="188"/>
      <c r="V5226" s="42"/>
      <c r="W5226" s="188"/>
      <c r="X5226" s="42"/>
      <c r="AD5226" s="10"/>
    </row>
    <row r="5227" spans="18:30">
      <c r="R5227" s="187"/>
      <c r="S5227" s="42"/>
      <c r="T5227" s="42"/>
      <c r="U5227" s="188"/>
      <c r="V5227" s="42"/>
      <c r="W5227" s="188"/>
      <c r="X5227" s="42"/>
      <c r="AD5227" s="10"/>
    </row>
    <row r="5228" spans="18:30">
      <c r="R5228" s="187"/>
      <c r="S5228" s="42"/>
      <c r="T5228" s="42"/>
      <c r="U5228" s="188"/>
      <c r="V5228" s="42"/>
      <c r="W5228" s="188"/>
      <c r="X5228" s="42"/>
      <c r="AD5228" s="10"/>
    </row>
    <row r="5229" spans="18:30">
      <c r="R5229" s="187"/>
      <c r="S5229" s="42"/>
      <c r="T5229" s="42"/>
      <c r="U5229" s="188"/>
      <c r="V5229" s="42"/>
      <c r="W5229" s="188"/>
      <c r="X5229" s="42"/>
      <c r="AD5229" s="10"/>
    </row>
    <row r="5230" spans="18:30">
      <c r="R5230" s="187"/>
      <c r="S5230" s="42"/>
      <c r="T5230" s="42"/>
      <c r="U5230" s="188"/>
      <c r="V5230" s="42"/>
      <c r="W5230" s="188"/>
      <c r="X5230" s="42"/>
      <c r="AD5230" s="10"/>
    </row>
    <row r="5231" spans="18:30">
      <c r="R5231" s="187"/>
      <c r="S5231" s="42"/>
      <c r="T5231" s="42"/>
      <c r="U5231" s="188"/>
      <c r="V5231" s="42"/>
      <c r="W5231" s="188"/>
      <c r="X5231" s="42"/>
      <c r="AD5231" s="10"/>
    </row>
    <row r="5232" spans="18:30">
      <c r="R5232" s="187"/>
      <c r="S5232" s="42"/>
      <c r="T5232" s="42"/>
      <c r="U5232" s="188"/>
      <c r="V5232" s="42"/>
      <c r="W5232" s="188"/>
      <c r="X5232" s="42"/>
      <c r="AD5232" s="10"/>
    </row>
    <row r="5233" spans="18:30">
      <c r="R5233" s="187"/>
      <c r="S5233" s="42"/>
      <c r="T5233" s="42"/>
      <c r="U5233" s="188"/>
      <c r="V5233" s="42"/>
      <c r="W5233" s="188"/>
      <c r="X5233" s="42"/>
      <c r="AD5233" s="10"/>
    </row>
    <row r="5234" spans="18:30">
      <c r="R5234" s="187"/>
      <c r="S5234" s="42"/>
      <c r="T5234" s="42"/>
      <c r="U5234" s="188"/>
      <c r="V5234" s="42"/>
      <c r="W5234" s="188"/>
      <c r="X5234" s="42"/>
      <c r="AD5234" s="10"/>
    </row>
    <row r="5235" spans="18:30">
      <c r="R5235" s="187"/>
      <c r="S5235" s="42"/>
      <c r="T5235" s="42"/>
      <c r="U5235" s="188"/>
      <c r="V5235" s="42"/>
      <c r="W5235" s="188"/>
      <c r="X5235" s="42"/>
      <c r="AD5235" s="10"/>
    </row>
    <row r="5236" spans="18:30">
      <c r="R5236" s="187"/>
      <c r="S5236" s="42"/>
      <c r="T5236" s="42"/>
      <c r="U5236" s="188"/>
      <c r="V5236" s="42"/>
      <c r="W5236" s="188"/>
      <c r="X5236" s="42"/>
      <c r="AD5236" s="10"/>
    </row>
    <row r="5237" spans="18:30">
      <c r="R5237" s="187"/>
      <c r="S5237" s="42"/>
      <c r="T5237" s="42"/>
      <c r="U5237" s="188"/>
      <c r="V5237" s="42"/>
      <c r="W5237" s="188"/>
      <c r="X5237" s="42"/>
      <c r="AD5237" s="10"/>
    </row>
    <row r="5238" spans="18:30">
      <c r="R5238" s="187"/>
      <c r="S5238" s="42"/>
      <c r="T5238" s="42"/>
      <c r="U5238" s="188"/>
      <c r="V5238" s="42"/>
      <c r="W5238" s="188"/>
      <c r="X5238" s="42"/>
      <c r="AD5238" s="10"/>
    </row>
    <row r="5239" spans="18:30">
      <c r="R5239" s="187"/>
      <c r="S5239" s="42"/>
      <c r="T5239" s="42"/>
      <c r="U5239" s="188"/>
      <c r="V5239" s="42"/>
      <c r="W5239" s="188"/>
      <c r="X5239" s="42"/>
      <c r="AD5239" s="10"/>
    </row>
    <row r="5240" spans="18:30">
      <c r="R5240" s="187"/>
      <c r="S5240" s="42"/>
      <c r="T5240" s="42"/>
      <c r="U5240" s="188"/>
      <c r="V5240" s="42"/>
      <c r="W5240" s="188"/>
      <c r="X5240" s="42"/>
      <c r="AD5240" s="10"/>
    </row>
    <row r="5241" spans="18:30">
      <c r="R5241" s="187"/>
      <c r="S5241" s="42"/>
      <c r="T5241" s="42"/>
      <c r="U5241" s="188"/>
      <c r="V5241" s="42"/>
      <c r="W5241" s="188"/>
      <c r="X5241" s="42"/>
      <c r="AD5241" s="10"/>
    </row>
    <row r="5242" spans="18:30">
      <c r="R5242" s="187"/>
      <c r="S5242" s="42"/>
      <c r="T5242" s="42"/>
      <c r="U5242" s="188"/>
      <c r="V5242" s="42"/>
      <c r="W5242" s="188"/>
      <c r="X5242" s="42"/>
      <c r="AD5242" s="10"/>
    </row>
    <row r="5243" spans="18:30">
      <c r="R5243" s="187"/>
      <c r="S5243" s="42"/>
      <c r="T5243" s="42"/>
      <c r="U5243" s="188"/>
      <c r="V5243" s="42"/>
      <c r="W5243" s="188"/>
      <c r="X5243" s="42"/>
      <c r="AD5243" s="10"/>
    </row>
    <row r="5244" spans="18:30">
      <c r="R5244" s="187"/>
      <c r="S5244" s="42"/>
      <c r="T5244" s="42"/>
      <c r="U5244" s="188"/>
      <c r="V5244" s="42"/>
      <c r="W5244" s="188"/>
      <c r="X5244" s="42"/>
      <c r="AD5244" s="10"/>
    </row>
    <row r="5245" spans="18:30">
      <c r="R5245" s="187"/>
      <c r="S5245" s="42"/>
      <c r="T5245" s="42"/>
      <c r="U5245" s="188"/>
      <c r="V5245" s="42"/>
      <c r="W5245" s="188"/>
      <c r="X5245" s="42"/>
      <c r="AD5245" s="10"/>
    </row>
    <row r="5246" spans="18:30">
      <c r="R5246" s="187"/>
      <c r="S5246" s="42"/>
      <c r="T5246" s="42"/>
      <c r="U5246" s="188"/>
      <c r="V5246" s="42"/>
      <c r="W5246" s="188"/>
      <c r="X5246" s="42"/>
      <c r="AD5246" s="10"/>
    </row>
    <row r="5247" spans="18:30">
      <c r="R5247" s="187"/>
      <c r="S5247" s="42"/>
      <c r="T5247" s="42"/>
      <c r="U5247" s="188"/>
      <c r="V5247" s="42"/>
      <c r="W5247" s="188"/>
      <c r="X5247" s="42"/>
      <c r="AD5247" s="10"/>
    </row>
    <row r="5248" spans="18:30">
      <c r="R5248" s="187"/>
      <c r="S5248" s="42"/>
      <c r="T5248" s="42"/>
      <c r="U5248" s="188"/>
      <c r="V5248" s="42"/>
      <c r="W5248" s="188"/>
      <c r="X5248" s="42"/>
      <c r="AD5248" s="10"/>
    </row>
    <row r="5249" spans="18:30">
      <c r="R5249" s="187"/>
      <c r="S5249" s="42"/>
      <c r="T5249" s="42"/>
      <c r="U5249" s="188"/>
      <c r="V5249" s="42"/>
      <c r="W5249" s="188"/>
      <c r="X5249" s="42"/>
      <c r="AD5249" s="10"/>
    </row>
    <row r="5250" spans="18:30">
      <c r="R5250" s="187"/>
      <c r="S5250" s="42"/>
      <c r="T5250" s="42"/>
      <c r="U5250" s="188"/>
      <c r="V5250" s="42"/>
      <c r="W5250" s="188"/>
      <c r="X5250" s="42"/>
      <c r="AD5250" s="10"/>
    </row>
    <row r="5251" spans="18:30">
      <c r="R5251" s="187"/>
      <c r="S5251" s="42"/>
      <c r="T5251" s="42"/>
      <c r="U5251" s="188"/>
      <c r="V5251" s="42"/>
      <c r="W5251" s="188"/>
      <c r="X5251" s="42"/>
      <c r="AD5251" s="10"/>
    </row>
    <row r="5252" spans="18:30">
      <c r="R5252" s="187"/>
      <c r="S5252" s="42"/>
      <c r="T5252" s="42"/>
      <c r="U5252" s="188"/>
      <c r="V5252" s="42"/>
      <c r="W5252" s="188"/>
      <c r="X5252" s="42"/>
      <c r="AD5252" s="10"/>
    </row>
    <row r="5253" spans="18:30">
      <c r="R5253" s="187"/>
      <c r="S5253" s="42"/>
      <c r="T5253" s="42"/>
      <c r="U5253" s="188"/>
      <c r="V5253" s="42"/>
      <c r="W5253" s="188"/>
      <c r="X5253" s="42"/>
      <c r="AD5253" s="10"/>
    </row>
    <row r="5254" spans="18:30">
      <c r="R5254" s="187"/>
      <c r="S5254" s="42"/>
      <c r="T5254" s="42"/>
      <c r="U5254" s="188"/>
      <c r="V5254" s="42"/>
      <c r="W5254" s="188"/>
      <c r="X5254" s="42"/>
      <c r="AD5254" s="10"/>
    </row>
    <row r="5255" spans="18:30">
      <c r="R5255" s="187"/>
      <c r="S5255" s="42"/>
      <c r="T5255" s="42"/>
      <c r="U5255" s="188"/>
      <c r="V5255" s="42"/>
      <c r="W5255" s="188"/>
      <c r="X5255" s="42"/>
      <c r="AD5255" s="10"/>
    </row>
    <row r="5256" spans="18:30">
      <c r="R5256" s="187"/>
      <c r="S5256" s="42"/>
      <c r="T5256" s="42"/>
      <c r="U5256" s="188"/>
      <c r="V5256" s="42"/>
      <c r="W5256" s="188"/>
      <c r="X5256" s="42"/>
      <c r="AD5256" s="10"/>
    </row>
    <row r="5257" spans="18:30">
      <c r="R5257" s="187"/>
      <c r="S5257" s="42"/>
      <c r="T5257" s="42"/>
      <c r="U5257" s="188"/>
      <c r="V5257" s="42"/>
      <c r="W5257" s="188"/>
      <c r="X5257" s="42"/>
      <c r="AD5257" s="10"/>
    </row>
    <row r="5258" spans="18:30">
      <c r="R5258" s="187"/>
      <c r="S5258" s="42"/>
      <c r="T5258" s="42"/>
      <c r="U5258" s="188"/>
      <c r="V5258" s="42"/>
      <c r="W5258" s="188"/>
      <c r="X5258" s="42"/>
      <c r="AD5258" s="10"/>
    </row>
    <row r="5259" spans="18:30">
      <c r="R5259" s="187"/>
      <c r="S5259" s="42"/>
      <c r="T5259" s="42"/>
      <c r="U5259" s="188"/>
      <c r="V5259" s="42"/>
      <c r="W5259" s="188"/>
      <c r="X5259" s="42"/>
      <c r="AD5259" s="10"/>
    </row>
    <row r="5260" spans="18:30">
      <c r="R5260" s="187"/>
      <c r="S5260" s="42"/>
      <c r="T5260" s="42"/>
      <c r="U5260" s="188"/>
      <c r="V5260" s="42"/>
      <c r="W5260" s="188"/>
      <c r="X5260" s="42"/>
      <c r="AD5260" s="10"/>
    </row>
    <row r="5261" spans="18:30">
      <c r="R5261" s="187"/>
      <c r="S5261" s="42"/>
      <c r="T5261" s="42"/>
      <c r="U5261" s="188"/>
      <c r="V5261" s="42"/>
      <c r="W5261" s="188"/>
      <c r="X5261" s="42"/>
      <c r="AD5261" s="10"/>
    </row>
    <row r="5262" spans="18:30">
      <c r="R5262" s="187"/>
      <c r="S5262" s="42"/>
      <c r="T5262" s="42"/>
      <c r="U5262" s="188"/>
      <c r="V5262" s="42"/>
      <c r="W5262" s="188"/>
      <c r="X5262" s="42"/>
      <c r="AD5262" s="10"/>
    </row>
    <row r="5263" spans="18:30">
      <c r="R5263" s="187"/>
      <c r="S5263" s="42"/>
      <c r="T5263" s="42"/>
      <c r="U5263" s="188"/>
      <c r="V5263" s="42"/>
      <c r="W5263" s="188"/>
      <c r="X5263" s="42"/>
      <c r="AD5263" s="10"/>
    </row>
    <row r="5264" spans="18:30">
      <c r="R5264" s="187"/>
      <c r="S5264" s="42"/>
      <c r="T5264" s="42"/>
      <c r="U5264" s="188"/>
      <c r="V5264" s="42"/>
      <c r="W5264" s="188"/>
      <c r="X5264" s="42"/>
      <c r="AD5264" s="10"/>
    </row>
    <row r="5265" spans="18:30">
      <c r="R5265" s="187"/>
      <c r="S5265" s="42"/>
      <c r="T5265" s="42"/>
      <c r="U5265" s="188"/>
      <c r="V5265" s="42"/>
      <c r="W5265" s="188"/>
      <c r="X5265" s="42"/>
      <c r="AD5265" s="10"/>
    </row>
    <row r="5266" spans="18:30">
      <c r="R5266" s="187"/>
      <c r="S5266" s="42"/>
      <c r="T5266" s="42"/>
      <c r="U5266" s="188"/>
      <c r="V5266" s="42"/>
      <c r="W5266" s="188"/>
      <c r="X5266" s="42"/>
      <c r="AD5266" s="10"/>
    </row>
    <row r="5267" spans="18:30">
      <c r="R5267" s="187"/>
      <c r="S5267" s="42"/>
      <c r="T5267" s="42"/>
      <c r="U5267" s="188"/>
      <c r="V5267" s="42"/>
      <c r="W5267" s="188"/>
      <c r="X5267" s="42"/>
      <c r="AD5267" s="10"/>
    </row>
    <row r="5268" spans="18:30">
      <c r="R5268" s="187"/>
      <c r="S5268" s="42"/>
      <c r="T5268" s="42"/>
      <c r="U5268" s="188"/>
      <c r="V5268" s="42"/>
      <c r="W5268" s="188"/>
      <c r="X5268" s="42"/>
      <c r="AD5268" s="10"/>
    </row>
    <row r="5269" spans="18:30">
      <c r="R5269" s="187"/>
      <c r="S5269" s="42"/>
      <c r="T5269" s="42"/>
      <c r="U5269" s="188"/>
      <c r="V5269" s="42"/>
      <c r="W5269" s="188"/>
      <c r="X5269" s="42"/>
      <c r="AD5269" s="10"/>
    </row>
    <row r="5270" spans="18:30">
      <c r="R5270" s="187"/>
      <c r="S5270" s="42"/>
      <c r="T5270" s="42"/>
      <c r="U5270" s="188"/>
      <c r="V5270" s="42"/>
      <c r="W5270" s="188"/>
      <c r="X5270" s="42"/>
      <c r="AD5270" s="10"/>
    </row>
    <row r="5271" spans="18:30">
      <c r="R5271" s="187"/>
      <c r="S5271" s="42"/>
      <c r="T5271" s="42"/>
      <c r="U5271" s="188"/>
      <c r="V5271" s="42"/>
      <c r="W5271" s="188"/>
      <c r="X5271" s="42"/>
      <c r="AD5271" s="10"/>
    </row>
    <row r="5272" spans="18:30">
      <c r="R5272" s="187"/>
      <c r="S5272" s="42"/>
      <c r="T5272" s="42"/>
      <c r="U5272" s="188"/>
      <c r="V5272" s="42"/>
      <c r="W5272" s="188"/>
      <c r="X5272" s="42"/>
      <c r="AD5272" s="10"/>
    </row>
    <row r="5273" spans="18:30">
      <c r="R5273" s="187"/>
      <c r="S5273" s="42"/>
      <c r="T5273" s="42"/>
      <c r="U5273" s="188"/>
      <c r="V5273" s="42"/>
      <c r="W5273" s="188"/>
      <c r="X5273" s="42"/>
      <c r="AD5273" s="10"/>
    </row>
    <row r="5274" spans="18:30">
      <c r="R5274" s="187"/>
      <c r="S5274" s="42"/>
      <c r="T5274" s="42"/>
      <c r="U5274" s="188"/>
      <c r="V5274" s="42"/>
      <c r="W5274" s="188"/>
      <c r="X5274" s="42"/>
      <c r="AD5274" s="10"/>
    </row>
    <row r="5275" spans="18:30">
      <c r="R5275" s="187"/>
      <c r="S5275" s="42"/>
      <c r="T5275" s="42"/>
      <c r="U5275" s="188"/>
      <c r="V5275" s="42"/>
      <c r="W5275" s="188"/>
      <c r="X5275" s="42"/>
      <c r="AD5275" s="10"/>
    </row>
    <row r="5276" spans="18:30">
      <c r="R5276" s="187"/>
      <c r="S5276" s="42"/>
      <c r="T5276" s="42"/>
      <c r="U5276" s="188"/>
      <c r="V5276" s="42"/>
      <c r="W5276" s="188"/>
      <c r="X5276" s="42"/>
      <c r="AD5276" s="10"/>
    </row>
    <row r="5277" spans="18:30">
      <c r="R5277" s="187"/>
      <c r="S5277" s="42"/>
      <c r="T5277" s="42"/>
      <c r="U5277" s="188"/>
      <c r="V5277" s="42"/>
      <c r="W5277" s="188"/>
      <c r="X5277" s="42"/>
      <c r="AD5277" s="10"/>
    </row>
    <row r="5278" spans="18:30">
      <c r="R5278" s="187"/>
      <c r="S5278" s="42"/>
      <c r="T5278" s="42"/>
      <c r="U5278" s="188"/>
      <c r="V5278" s="42"/>
      <c r="W5278" s="188"/>
      <c r="X5278" s="42"/>
      <c r="AD5278" s="10"/>
    </row>
    <row r="5279" spans="18:30">
      <c r="R5279" s="187"/>
      <c r="S5279" s="42"/>
      <c r="T5279" s="42"/>
      <c r="U5279" s="188"/>
      <c r="V5279" s="42"/>
      <c r="W5279" s="188"/>
      <c r="X5279" s="42"/>
      <c r="AD5279" s="10"/>
    </row>
    <row r="5280" spans="18:30">
      <c r="R5280" s="187"/>
      <c r="S5280" s="42"/>
      <c r="T5280" s="42"/>
      <c r="U5280" s="188"/>
      <c r="V5280" s="42"/>
      <c r="W5280" s="188"/>
      <c r="X5280" s="42"/>
      <c r="AD5280" s="10"/>
    </row>
    <row r="5281" spans="18:30">
      <c r="R5281" s="187"/>
      <c r="S5281" s="42"/>
      <c r="T5281" s="42"/>
      <c r="U5281" s="188"/>
      <c r="V5281" s="42"/>
      <c r="W5281" s="188"/>
      <c r="X5281" s="42"/>
      <c r="AD5281" s="10"/>
    </row>
    <row r="5282" spans="18:30">
      <c r="R5282" s="187"/>
      <c r="S5282" s="42"/>
      <c r="T5282" s="42"/>
      <c r="U5282" s="188"/>
      <c r="V5282" s="42"/>
      <c r="W5282" s="188"/>
      <c r="X5282" s="42"/>
      <c r="AD5282" s="10"/>
    </row>
    <row r="5283" spans="18:30">
      <c r="R5283" s="187"/>
      <c r="S5283" s="42"/>
      <c r="T5283" s="42"/>
      <c r="U5283" s="188"/>
      <c r="V5283" s="42"/>
      <c r="W5283" s="188"/>
      <c r="X5283" s="42"/>
      <c r="AD5283" s="10"/>
    </row>
    <row r="5284" spans="18:30">
      <c r="R5284" s="187"/>
      <c r="S5284" s="42"/>
      <c r="T5284" s="42"/>
      <c r="U5284" s="188"/>
      <c r="V5284" s="42"/>
      <c r="W5284" s="188"/>
      <c r="X5284" s="42"/>
      <c r="AD5284" s="10"/>
    </row>
    <row r="5285" spans="18:30">
      <c r="R5285" s="187"/>
      <c r="S5285" s="42"/>
      <c r="T5285" s="42"/>
      <c r="U5285" s="188"/>
      <c r="V5285" s="42"/>
      <c r="W5285" s="188"/>
      <c r="X5285" s="42"/>
      <c r="AD5285" s="10"/>
    </row>
    <row r="5286" spans="18:30">
      <c r="R5286" s="187"/>
      <c r="S5286" s="42"/>
      <c r="T5286" s="42"/>
      <c r="U5286" s="188"/>
      <c r="V5286" s="42"/>
      <c r="W5286" s="188"/>
      <c r="X5286" s="42"/>
      <c r="AD5286" s="10"/>
    </row>
    <row r="5287" spans="18:30">
      <c r="R5287" s="187"/>
      <c r="S5287" s="42"/>
      <c r="T5287" s="42"/>
      <c r="U5287" s="188"/>
      <c r="V5287" s="42"/>
      <c r="W5287" s="188"/>
      <c r="X5287" s="42"/>
      <c r="AD5287" s="10"/>
    </row>
    <row r="5288" spans="18:30">
      <c r="R5288" s="187"/>
      <c r="S5288" s="42"/>
      <c r="T5288" s="42"/>
      <c r="U5288" s="188"/>
      <c r="V5288" s="42"/>
      <c r="W5288" s="188"/>
      <c r="X5288" s="42"/>
      <c r="AD5288" s="10"/>
    </row>
    <row r="5289" spans="18:30">
      <c r="R5289" s="187"/>
      <c r="S5289" s="42"/>
      <c r="T5289" s="42"/>
      <c r="U5289" s="188"/>
      <c r="V5289" s="42"/>
      <c r="W5289" s="188"/>
      <c r="X5289" s="42"/>
      <c r="AD5289" s="10"/>
    </row>
    <row r="5290" spans="18:30">
      <c r="R5290" s="187"/>
      <c r="S5290" s="42"/>
      <c r="T5290" s="42"/>
      <c r="U5290" s="188"/>
      <c r="V5290" s="42"/>
      <c r="W5290" s="188"/>
      <c r="X5290" s="42"/>
      <c r="AD5290" s="10"/>
    </row>
    <row r="5291" spans="18:30">
      <c r="R5291" s="187"/>
      <c r="S5291" s="42"/>
      <c r="T5291" s="42"/>
      <c r="U5291" s="188"/>
      <c r="V5291" s="42"/>
      <c r="W5291" s="188"/>
      <c r="X5291" s="42"/>
      <c r="AD5291" s="10"/>
    </row>
    <row r="5292" spans="18:30">
      <c r="R5292" s="187"/>
      <c r="S5292" s="42"/>
      <c r="T5292" s="42"/>
      <c r="U5292" s="188"/>
      <c r="V5292" s="42"/>
      <c r="W5292" s="188"/>
      <c r="X5292" s="42"/>
      <c r="AD5292" s="10"/>
    </row>
    <row r="5293" spans="18:30">
      <c r="R5293" s="187"/>
      <c r="S5293" s="42"/>
      <c r="T5293" s="42"/>
      <c r="U5293" s="188"/>
      <c r="V5293" s="42"/>
      <c r="W5293" s="188"/>
      <c r="X5293" s="42"/>
      <c r="AD5293" s="10"/>
    </row>
    <row r="5294" spans="18:30">
      <c r="R5294" s="187"/>
      <c r="S5294" s="42"/>
      <c r="T5294" s="42"/>
      <c r="U5294" s="188"/>
      <c r="V5294" s="42"/>
      <c r="W5294" s="188"/>
      <c r="X5294" s="42"/>
      <c r="AD5294" s="10"/>
    </row>
    <row r="5295" spans="18:30">
      <c r="R5295" s="187"/>
      <c r="S5295" s="42"/>
      <c r="T5295" s="42"/>
      <c r="U5295" s="188"/>
      <c r="V5295" s="42"/>
      <c r="W5295" s="188"/>
      <c r="X5295" s="42"/>
      <c r="AD5295" s="10"/>
    </row>
    <row r="5296" spans="18:30">
      <c r="R5296" s="187"/>
      <c r="S5296" s="42"/>
      <c r="T5296" s="42"/>
      <c r="U5296" s="188"/>
      <c r="V5296" s="42"/>
      <c r="W5296" s="188"/>
      <c r="X5296" s="42"/>
      <c r="AD5296" s="10"/>
    </row>
    <row r="5297" spans="18:30">
      <c r="R5297" s="187"/>
      <c r="S5297" s="42"/>
      <c r="T5297" s="42"/>
      <c r="U5297" s="188"/>
      <c r="V5297" s="42"/>
      <c r="W5297" s="188"/>
      <c r="X5297" s="42"/>
      <c r="AD5297" s="10"/>
    </row>
    <row r="5298" spans="18:30">
      <c r="R5298" s="187"/>
      <c r="S5298" s="42"/>
      <c r="T5298" s="42"/>
      <c r="U5298" s="188"/>
      <c r="V5298" s="42"/>
      <c r="W5298" s="188"/>
      <c r="X5298" s="42"/>
      <c r="AD5298" s="10"/>
    </row>
    <row r="5299" spans="18:30">
      <c r="R5299" s="187"/>
      <c r="S5299" s="42"/>
      <c r="T5299" s="42"/>
      <c r="U5299" s="188"/>
      <c r="V5299" s="42"/>
      <c r="W5299" s="188"/>
      <c r="X5299" s="42"/>
      <c r="AD5299" s="10"/>
    </row>
    <row r="5300" spans="18:30">
      <c r="R5300" s="187"/>
      <c r="S5300" s="42"/>
      <c r="T5300" s="42"/>
      <c r="U5300" s="188"/>
      <c r="V5300" s="42"/>
      <c r="W5300" s="188"/>
      <c r="X5300" s="42"/>
      <c r="AD5300" s="10"/>
    </row>
    <row r="5301" spans="18:30">
      <c r="R5301" s="187"/>
      <c r="S5301" s="42"/>
      <c r="T5301" s="42"/>
      <c r="U5301" s="188"/>
      <c r="V5301" s="42"/>
      <c r="W5301" s="188"/>
      <c r="X5301" s="42"/>
      <c r="AD5301" s="10"/>
    </row>
    <row r="5302" spans="18:30">
      <c r="R5302" s="187"/>
      <c r="S5302" s="42"/>
      <c r="T5302" s="42"/>
      <c r="U5302" s="188"/>
      <c r="V5302" s="42"/>
      <c r="W5302" s="188"/>
      <c r="X5302" s="42"/>
      <c r="AD5302" s="10"/>
    </row>
    <row r="5303" spans="18:30">
      <c r="R5303" s="187"/>
      <c r="S5303" s="42"/>
      <c r="T5303" s="42"/>
      <c r="U5303" s="188"/>
      <c r="V5303" s="42"/>
      <c r="W5303" s="188"/>
      <c r="X5303" s="42"/>
      <c r="AD5303" s="10"/>
    </row>
    <row r="5304" spans="18:30">
      <c r="R5304" s="187"/>
      <c r="S5304" s="42"/>
      <c r="T5304" s="42"/>
      <c r="U5304" s="188"/>
      <c r="V5304" s="42"/>
      <c r="W5304" s="188"/>
      <c r="X5304" s="42"/>
      <c r="AD5304" s="10"/>
    </row>
    <row r="5305" spans="18:30">
      <c r="R5305" s="187"/>
      <c r="S5305" s="42"/>
      <c r="T5305" s="42"/>
      <c r="U5305" s="188"/>
      <c r="V5305" s="42"/>
      <c r="W5305" s="188"/>
      <c r="X5305" s="42"/>
      <c r="AD5305" s="10"/>
    </row>
    <row r="5306" spans="18:30">
      <c r="R5306" s="187"/>
      <c r="S5306" s="42"/>
      <c r="T5306" s="42"/>
      <c r="U5306" s="188"/>
      <c r="V5306" s="42"/>
      <c r="W5306" s="188"/>
      <c r="X5306" s="42"/>
      <c r="AD5306" s="10"/>
    </row>
    <row r="5307" spans="18:30">
      <c r="R5307" s="187"/>
      <c r="S5307" s="42"/>
      <c r="T5307" s="42"/>
      <c r="U5307" s="188"/>
      <c r="V5307" s="42"/>
      <c r="W5307" s="188"/>
      <c r="X5307" s="42"/>
      <c r="AD5307" s="10"/>
    </row>
    <row r="5308" spans="18:30">
      <c r="R5308" s="187"/>
      <c r="S5308" s="42"/>
      <c r="T5308" s="42"/>
      <c r="U5308" s="188"/>
      <c r="V5308" s="42"/>
      <c r="W5308" s="188"/>
      <c r="X5308" s="42"/>
      <c r="AD5308" s="10"/>
    </row>
    <row r="5309" spans="18:30">
      <c r="R5309" s="187"/>
      <c r="S5309" s="42"/>
      <c r="T5309" s="42"/>
      <c r="U5309" s="188"/>
      <c r="V5309" s="42"/>
      <c r="W5309" s="188"/>
      <c r="X5309" s="42"/>
      <c r="AD5309" s="10"/>
    </row>
    <row r="5310" spans="18:30">
      <c r="R5310" s="187"/>
      <c r="S5310" s="42"/>
      <c r="T5310" s="42"/>
      <c r="U5310" s="188"/>
      <c r="V5310" s="42"/>
      <c r="W5310" s="188"/>
      <c r="X5310" s="42"/>
      <c r="AD5310" s="10"/>
    </row>
    <row r="5311" spans="18:30">
      <c r="R5311" s="187"/>
      <c r="S5311" s="42"/>
      <c r="T5311" s="42"/>
      <c r="U5311" s="188"/>
      <c r="V5311" s="42"/>
      <c r="W5311" s="188"/>
      <c r="X5311" s="42"/>
      <c r="AD5311" s="10"/>
    </row>
    <row r="5312" spans="18:30">
      <c r="R5312" s="187"/>
      <c r="S5312" s="42"/>
      <c r="T5312" s="42"/>
      <c r="U5312" s="188"/>
      <c r="V5312" s="42"/>
      <c r="W5312" s="188"/>
      <c r="X5312" s="42"/>
      <c r="AD5312" s="10"/>
    </row>
    <row r="5313" spans="18:30">
      <c r="R5313" s="187"/>
      <c r="S5313" s="42"/>
      <c r="T5313" s="42"/>
      <c r="U5313" s="188"/>
      <c r="V5313" s="42"/>
      <c r="W5313" s="188"/>
      <c r="X5313" s="42"/>
      <c r="AD5313" s="10"/>
    </row>
    <row r="5314" spans="18:30">
      <c r="R5314" s="187"/>
      <c r="S5314" s="42"/>
      <c r="T5314" s="42"/>
      <c r="U5314" s="188"/>
      <c r="V5314" s="42"/>
      <c r="W5314" s="188"/>
      <c r="X5314" s="42"/>
      <c r="AD5314" s="10"/>
    </row>
    <row r="5315" spans="18:30">
      <c r="R5315" s="187"/>
      <c r="S5315" s="42"/>
      <c r="T5315" s="42"/>
      <c r="U5315" s="188"/>
      <c r="V5315" s="42"/>
      <c r="W5315" s="188"/>
      <c r="X5315" s="42"/>
      <c r="AD5315" s="10"/>
    </row>
    <row r="5316" spans="18:30">
      <c r="R5316" s="187"/>
      <c r="S5316" s="42"/>
      <c r="T5316" s="42"/>
      <c r="U5316" s="188"/>
      <c r="V5316" s="42"/>
      <c r="W5316" s="188"/>
      <c r="X5316" s="42"/>
      <c r="AD5316" s="10"/>
    </row>
    <row r="5317" spans="18:30">
      <c r="R5317" s="187"/>
      <c r="S5317" s="42"/>
      <c r="T5317" s="42"/>
      <c r="U5317" s="188"/>
      <c r="V5317" s="42"/>
      <c r="W5317" s="188"/>
      <c r="X5317" s="42"/>
      <c r="AD5317" s="10"/>
    </row>
    <row r="5318" spans="18:30">
      <c r="R5318" s="187"/>
      <c r="S5318" s="42"/>
      <c r="T5318" s="42"/>
      <c r="U5318" s="188"/>
      <c r="V5318" s="42"/>
      <c r="W5318" s="188"/>
      <c r="X5318" s="42"/>
      <c r="AD5318" s="10"/>
    </row>
    <row r="5319" spans="18:30">
      <c r="R5319" s="187"/>
      <c r="S5319" s="42"/>
      <c r="T5319" s="42"/>
      <c r="U5319" s="188"/>
      <c r="V5319" s="42"/>
      <c r="W5319" s="188"/>
      <c r="X5319" s="42"/>
      <c r="AD5319" s="10"/>
    </row>
    <row r="5320" spans="18:30">
      <c r="R5320" s="187"/>
      <c r="S5320" s="42"/>
      <c r="T5320" s="42"/>
      <c r="U5320" s="188"/>
      <c r="V5320" s="42"/>
      <c r="W5320" s="188"/>
      <c r="X5320" s="42"/>
      <c r="AD5320" s="10"/>
    </row>
    <row r="5321" spans="18:30">
      <c r="R5321" s="187"/>
      <c r="S5321" s="42"/>
      <c r="T5321" s="42"/>
      <c r="U5321" s="188"/>
      <c r="V5321" s="42"/>
      <c r="W5321" s="188"/>
      <c r="X5321" s="42"/>
      <c r="AD5321" s="10"/>
    </row>
    <row r="5322" spans="18:30">
      <c r="R5322" s="187"/>
      <c r="S5322" s="42"/>
      <c r="T5322" s="42"/>
      <c r="U5322" s="188"/>
      <c r="V5322" s="42"/>
      <c r="W5322" s="188"/>
      <c r="X5322" s="42"/>
      <c r="AD5322" s="10"/>
    </row>
    <row r="5323" spans="18:30">
      <c r="R5323" s="187"/>
      <c r="S5323" s="42"/>
      <c r="T5323" s="42"/>
      <c r="U5323" s="188"/>
      <c r="V5323" s="42"/>
      <c r="W5323" s="188"/>
      <c r="X5323" s="42"/>
      <c r="AD5323" s="10"/>
    </row>
    <row r="5324" spans="18:30">
      <c r="R5324" s="187"/>
      <c r="S5324" s="42"/>
      <c r="T5324" s="42"/>
      <c r="U5324" s="188"/>
      <c r="V5324" s="42"/>
      <c r="W5324" s="188"/>
      <c r="X5324" s="42"/>
      <c r="AD5324" s="10"/>
    </row>
    <row r="5325" spans="18:30">
      <c r="R5325" s="187"/>
      <c r="S5325" s="42"/>
      <c r="T5325" s="42"/>
      <c r="U5325" s="188"/>
      <c r="V5325" s="42"/>
      <c r="W5325" s="188"/>
      <c r="X5325" s="42"/>
      <c r="AD5325" s="10"/>
    </row>
    <row r="5326" spans="18:30">
      <c r="R5326" s="187"/>
      <c r="S5326" s="42"/>
      <c r="T5326" s="42"/>
      <c r="U5326" s="188"/>
      <c r="V5326" s="42"/>
      <c r="W5326" s="188"/>
      <c r="X5326" s="42"/>
      <c r="AD5326" s="10"/>
    </row>
    <row r="5327" spans="18:30">
      <c r="R5327" s="187"/>
      <c r="S5327" s="42"/>
      <c r="T5327" s="42"/>
      <c r="U5327" s="188"/>
      <c r="V5327" s="42"/>
      <c r="W5327" s="188"/>
      <c r="X5327" s="42"/>
      <c r="AD5327" s="10"/>
    </row>
    <row r="5328" spans="18:30">
      <c r="R5328" s="187"/>
      <c r="S5328" s="42"/>
      <c r="T5328" s="42"/>
      <c r="U5328" s="188"/>
      <c r="V5328" s="42"/>
      <c r="W5328" s="188"/>
      <c r="X5328" s="42"/>
      <c r="AD5328" s="10"/>
    </row>
    <row r="5329" spans="18:30">
      <c r="R5329" s="187"/>
      <c r="S5329" s="42"/>
      <c r="T5329" s="42"/>
      <c r="U5329" s="188"/>
      <c r="V5329" s="42"/>
      <c r="W5329" s="188"/>
      <c r="X5329" s="42"/>
      <c r="AD5329" s="10"/>
    </row>
    <row r="5330" spans="18:30">
      <c r="R5330" s="187"/>
      <c r="S5330" s="42"/>
      <c r="T5330" s="42"/>
      <c r="U5330" s="188"/>
      <c r="V5330" s="42"/>
      <c r="W5330" s="188"/>
      <c r="X5330" s="42"/>
      <c r="AD5330" s="10"/>
    </row>
    <row r="5331" spans="18:30">
      <c r="R5331" s="187"/>
      <c r="S5331" s="42"/>
      <c r="T5331" s="42"/>
      <c r="U5331" s="188"/>
      <c r="V5331" s="42"/>
      <c r="W5331" s="188"/>
      <c r="X5331" s="42"/>
      <c r="AD5331" s="10"/>
    </row>
    <row r="5332" spans="18:30">
      <c r="R5332" s="187"/>
      <c r="S5332" s="42"/>
      <c r="T5332" s="42"/>
      <c r="U5332" s="188"/>
      <c r="V5332" s="42"/>
      <c r="W5332" s="188"/>
      <c r="X5332" s="42"/>
      <c r="AD5332" s="10"/>
    </row>
    <row r="5333" spans="18:30">
      <c r="R5333" s="187"/>
      <c r="S5333" s="42"/>
      <c r="T5333" s="42"/>
      <c r="U5333" s="188"/>
      <c r="V5333" s="42"/>
      <c r="W5333" s="188"/>
      <c r="X5333" s="42"/>
      <c r="AD5333" s="10"/>
    </row>
    <row r="5334" spans="18:30">
      <c r="R5334" s="187"/>
      <c r="S5334" s="42"/>
      <c r="T5334" s="42"/>
      <c r="U5334" s="188"/>
      <c r="V5334" s="42"/>
      <c r="W5334" s="188"/>
      <c r="X5334" s="42"/>
      <c r="AD5334" s="10"/>
    </row>
    <row r="5335" spans="18:30">
      <c r="R5335" s="187"/>
      <c r="S5335" s="42"/>
      <c r="T5335" s="42"/>
      <c r="U5335" s="188"/>
      <c r="V5335" s="42"/>
      <c r="W5335" s="188"/>
      <c r="X5335" s="42"/>
      <c r="AD5335" s="10"/>
    </row>
    <row r="5336" spans="18:30">
      <c r="R5336" s="187"/>
      <c r="S5336" s="42"/>
      <c r="T5336" s="42"/>
      <c r="U5336" s="188"/>
      <c r="V5336" s="42"/>
      <c r="W5336" s="188"/>
      <c r="X5336" s="42"/>
      <c r="AD5336" s="10"/>
    </row>
    <row r="5337" spans="18:30">
      <c r="R5337" s="187"/>
      <c r="S5337" s="42"/>
      <c r="T5337" s="42"/>
      <c r="U5337" s="188"/>
      <c r="V5337" s="42"/>
      <c r="W5337" s="188"/>
      <c r="X5337" s="42"/>
      <c r="AD5337" s="10"/>
    </row>
    <row r="5338" spans="18:30">
      <c r="R5338" s="187"/>
      <c r="S5338" s="42"/>
      <c r="T5338" s="42"/>
      <c r="U5338" s="188"/>
      <c r="V5338" s="42"/>
      <c r="W5338" s="188"/>
      <c r="X5338" s="42"/>
      <c r="AD5338" s="10"/>
    </row>
    <row r="5339" spans="18:30">
      <c r="R5339" s="187"/>
      <c r="S5339" s="42"/>
      <c r="T5339" s="42"/>
      <c r="U5339" s="188"/>
      <c r="V5339" s="42"/>
      <c r="W5339" s="188"/>
      <c r="X5339" s="42"/>
      <c r="AD5339" s="10"/>
    </row>
    <row r="5340" spans="18:30">
      <c r="R5340" s="187"/>
      <c r="S5340" s="42"/>
      <c r="T5340" s="42"/>
      <c r="U5340" s="188"/>
      <c r="V5340" s="42"/>
      <c r="W5340" s="188"/>
      <c r="X5340" s="42"/>
      <c r="AD5340" s="10"/>
    </row>
    <row r="5341" spans="18:30">
      <c r="R5341" s="187"/>
      <c r="S5341" s="42"/>
      <c r="T5341" s="42"/>
      <c r="U5341" s="188"/>
      <c r="V5341" s="42"/>
      <c r="W5341" s="188"/>
      <c r="X5341" s="42"/>
      <c r="AD5341" s="10"/>
    </row>
    <row r="5342" spans="18:30">
      <c r="R5342" s="187"/>
      <c r="S5342" s="42"/>
      <c r="T5342" s="42"/>
      <c r="U5342" s="188"/>
      <c r="V5342" s="42"/>
      <c r="W5342" s="188"/>
      <c r="X5342" s="42"/>
      <c r="AD5342" s="10"/>
    </row>
    <row r="5343" spans="18:30">
      <c r="R5343" s="187"/>
      <c r="S5343" s="42"/>
      <c r="T5343" s="42"/>
      <c r="U5343" s="188"/>
      <c r="V5343" s="42"/>
      <c r="W5343" s="188"/>
      <c r="X5343" s="42"/>
      <c r="AD5343" s="10"/>
    </row>
    <row r="5344" spans="18:30">
      <c r="R5344" s="187"/>
      <c r="S5344" s="42"/>
      <c r="T5344" s="42"/>
      <c r="U5344" s="188"/>
      <c r="V5344" s="42"/>
      <c r="W5344" s="188"/>
      <c r="X5344" s="42"/>
      <c r="AD5344" s="10"/>
    </row>
    <row r="5345" spans="18:30">
      <c r="R5345" s="187"/>
      <c r="S5345" s="42"/>
      <c r="T5345" s="42"/>
      <c r="U5345" s="188"/>
      <c r="V5345" s="42"/>
      <c r="W5345" s="188"/>
      <c r="X5345" s="42"/>
      <c r="AD5345" s="10"/>
    </row>
    <row r="5346" spans="18:30">
      <c r="R5346" s="187"/>
      <c r="S5346" s="42"/>
      <c r="T5346" s="42"/>
      <c r="U5346" s="188"/>
      <c r="V5346" s="42"/>
      <c r="W5346" s="188"/>
      <c r="X5346" s="42"/>
      <c r="AD5346" s="10"/>
    </row>
    <row r="5347" spans="18:30">
      <c r="R5347" s="187"/>
      <c r="S5347" s="42"/>
      <c r="T5347" s="42"/>
      <c r="U5347" s="188"/>
      <c r="V5347" s="42"/>
      <c r="W5347" s="188"/>
      <c r="X5347" s="42"/>
      <c r="AD5347" s="10"/>
    </row>
    <row r="5348" spans="18:30">
      <c r="R5348" s="187"/>
      <c r="S5348" s="42"/>
      <c r="T5348" s="42"/>
      <c r="U5348" s="188"/>
      <c r="V5348" s="42"/>
      <c r="W5348" s="188"/>
      <c r="X5348" s="42"/>
      <c r="AD5348" s="10"/>
    </row>
    <row r="5349" spans="18:30">
      <c r="R5349" s="187"/>
      <c r="S5349" s="42"/>
      <c r="T5349" s="42"/>
      <c r="U5349" s="188"/>
      <c r="V5349" s="42"/>
      <c r="W5349" s="188"/>
      <c r="X5349" s="42"/>
      <c r="AD5349" s="10"/>
    </row>
    <row r="5350" spans="18:30">
      <c r="R5350" s="187"/>
      <c r="S5350" s="42"/>
      <c r="T5350" s="42"/>
      <c r="U5350" s="188"/>
      <c r="V5350" s="42"/>
      <c r="W5350" s="188"/>
      <c r="X5350" s="42"/>
      <c r="AD5350" s="10"/>
    </row>
    <row r="5351" spans="18:30">
      <c r="R5351" s="187"/>
      <c r="S5351" s="42"/>
      <c r="T5351" s="42"/>
      <c r="U5351" s="188"/>
      <c r="V5351" s="42"/>
      <c r="W5351" s="188"/>
      <c r="X5351" s="42"/>
      <c r="AD5351" s="10"/>
    </row>
    <row r="5352" spans="18:30">
      <c r="R5352" s="187"/>
      <c r="S5352" s="42"/>
      <c r="T5352" s="42"/>
      <c r="U5352" s="188"/>
      <c r="V5352" s="42"/>
      <c r="W5352" s="188"/>
      <c r="X5352" s="42"/>
      <c r="AD5352" s="10"/>
    </row>
    <row r="5353" spans="18:30">
      <c r="R5353" s="187"/>
      <c r="S5353" s="42"/>
      <c r="T5353" s="42"/>
      <c r="U5353" s="188"/>
      <c r="V5353" s="42"/>
      <c r="W5353" s="188"/>
      <c r="X5353" s="42"/>
      <c r="AD5353" s="10"/>
    </row>
    <row r="5354" spans="18:30">
      <c r="R5354" s="187"/>
      <c r="S5354" s="42"/>
      <c r="T5354" s="42"/>
      <c r="U5354" s="188"/>
      <c r="V5354" s="42"/>
      <c r="W5354" s="188"/>
      <c r="X5354" s="42"/>
      <c r="AD5354" s="10"/>
    </row>
    <row r="5355" spans="18:30">
      <c r="R5355" s="187"/>
      <c r="S5355" s="42"/>
      <c r="T5355" s="42"/>
      <c r="U5355" s="188"/>
      <c r="V5355" s="42"/>
      <c r="W5355" s="188"/>
      <c r="X5355" s="42"/>
      <c r="AD5355" s="10"/>
    </row>
    <row r="5356" spans="18:30">
      <c r="R5356" s="187"/>
      <c r="S5356" s="42"/>
      <c r="T5356" s="42"/>
      <c r="U5356" s="188"/>
      <c r="V5356" s="42"/>
      <c r="W5356" s="188"/>
      <c r="X5356" s="42"/>
      <c r="AD5356" s="10"/>
    </row>
    <row r="5357" spans="18:30">
      <c r="R5357" s="187"/>
      <c r="S5357" s="42"/>
      <c r="T5357" s="42"/>
      <c r="U5357" s="188"/>
      <c r="V5357" s="42"/>
      <c r="W5357" s="188"/>
      <c r="X5357" s="42"/>
      <c r="AD5357" s="10"/>
    </row>
    <row r="5358" spans="18:30">
      <c r="R5358" s="187"/>
      <c r="S5358" s="42"/>
      <c r="T5358" s="42"/>
      <c r="U5358" s="188"/>
      <c r="V5358" s="42"/>
      <c r="W5358" s="188"/>
      <c r="X5358" s="42"/>
      <c r="AD5358" s="10"/>
    </row>
    <row r="5359" spans="18:30">
      <c r="R5359" s="187"/>
      <c r="S5359" s="42"/>
      <c r="T5359" s="42"/>
      <c r="U5359" s="188"/>
      <c r="V5359" s="42"/>
      <c r="W5359" s="188"/>
      <c r="X5359" s="42"/>
      <c r="AD5359" s="10"/>
    </row>
    <row r="5360" spans="18:30">
      <c r="R5360" s="187"/>
      <c r="S5360" s="42"/>
      <c r="T5360" s="42"/>
      <c r="U5360" s="188"/>
      <c r="V5360" s="42"/>
      <c r="W5360" s="188"/>
      <c r="X5360" s="42"/>
      <c r="AD5360" s="10"/>
    </row>
    <row r="5361" spans="18:30">
      <c r="R5361" s="187"/>
      <c r="S5361" s="42"/>
      <c r="T5361" s="42"/>
      <c r="U5361" s="188"/>
      <c r="V5361" s="42"/>
      <c r="W5361" s="188"/>
      <c r="X5361" s="42"/>
      <c r="AD5361" s="10"/>
    </row>
    <row r="5362" spans="18:30">
      <c r="R5362" s="187"/>
      <c r="S5362" s="42"/>
      <c r="T5362" s="42"/>
      <c r="U5362" s="188"/>
      <c r="V5362" s="42"/>
      <c r="W5362" s="188"/>
      <c r="X5362" s="42"/>
      <c r="AD5362" s="10"/>
    </row>
    <row r="5363" spans="18:30">
      <c r="R5363" s="187"/>
      <c r="S5363" s="42"/>
      <c r="T5363" s="42"/>
      <c r="U5363" s="188"/>
      <c r="V5363" s="42"/>
      <c r="W5363" s="188"/>
      <c r="X5363" s="42"/>
      <c r="AD5363" s="10"/>
    </row>
    <row r="5364" spans="18:30">
      <c r="R5364" s="187"/>
      <c r="S5364" s="42"/>
      <c r="T5364" s="42"/>
      <c r="U5364" s="188"/>
      <c r="V5364" s="42"/>
      <c r="W5364" s="188"/>
      <c r="X5364" s="42"/>
      <c r="AD5364" s="10"/>
    </row>
    <row r="5365" spans="18:30">
      <c r="R5365" s="187"/>
      <c r="S5365" s="42"/>
      <c r="T5365" s="42"/>
      <c r="U5365" s="188"/>
      <c r="V5365" s="42"/>
      <c r="W5365" s="188"/>
      <c r="X5365" s="42"/>
      <c r="AD5365" s="10"/>
    </row>
    <row r="5366" spans="18:30">
      <c r="R5366" s="187"/>
      <c r="S5366" s="42"/>
      <c r="T5366" s="42"/>
      <c r="U5366" s="188"/>
      <c r="V5366" s="42"/>
      <c r="W5366" s="188"/>
      <c r="X5366" s="42"/>
      <c r="AD5366" s="10"/>
    </row>
    <row r="5367" spans="18:30">
      <c r="R5367" s="187"/>
      <c r="S5367" s="42"/>
      <c r="T5367" s="42"/>
      <c r="U5367" s="188"/>
      <c r="V5367" s="42"/>
      <c r="W5367" s="188"/>
      <c r="X5367" s="42"/>
      <c r="AD5367" s="10"/>
    </row>
    <row r="5368" spans="18:30">
      <c r="R5368" s="187"/>
      <c r="S5368" s="42"/>
      <c r="T5368" s="42"/>
      <c r="U5368" s="188"/>
      <c r="V5368" s="42"/>
      <c r="W5368" s="188"/>
      <c r="X5368" s="42"/>
      <c r="AD5368" s="10"/>
    </row>
    <row r="5369" spans="18:30">
      <c r="R5369" s="187"/>
      <c r="S5369" s="42"/>
      <c r="T5369" s="42"/>
      <c r="U5369" s="188"/>
      <c r="V5369" s="42"/>
      <c r="W5369" s="188"/>
      <c r="X5369" s="42"/>
      <c r="AD5369" s="10"/>
    </row>
    <row r="5370" spans="18:30">
      <c r="R5370" s="187"/>
      <c r="S5370" s="42"/>
      <c r="T5370" s="42"/>
      <c r="U5370" s="188"/>
      <c r="V5370" s="42"/>
      <c r="W5370" s="188"/>
      <c r="X5370" s="42"/>
      <c r="AD5370" s="10"/>
    </row>
    <row r="5371" spans="18:30">
      <c r="R5371" s="187"/>
      <c r="S5371" s="42"/>
      <c r="T5371" s="42"/>
      <c r="U5371" s="188"/>
      <c r="V5371" s="42"/>
      <c r="W5371" s="188"/>
      <c r="X5371" s="42"/>
      <c r="AD5371" s="10"/>
    </row>
    <row r="5372" spans="18:30">
      <c r="R5372" s="187"/>
      <c r="S5372" s="42"/>
      <c r="T5372" s="42"/>
      <c r="U5372" s="188"/>
      <c r="V5372" s="42"/>
      <c r="W5372" s="188"/>
      <c r="X5372" s="42"/>
      <c r="AD5372" s="10"/>
    </row>
    <row r="5373" spans="18:30">
      <c r="R5373" s="187"/>
      <c r="S5373" s="42"/>
      <c r="T5373" s="42"/>
      <c r="U5373" s="188"/>
      <c r="V5373" s="42"/>
      <c r="W5373" s="188"/>
      <c r="X5373" s="42"/>
      <c r="AD5373" s="10"/>
    </row>
    <row r="5374" spans="18:30">
      <c r="R5374" s="187"/>
      <c r="S5374" s="42"/>
      <c r="T5374" s="42"/>
      <c r="U5374" s="188"/>
      <c r="V5374" s="42"/>
      <c r="W5374" s="188"/>
      <c r="X5374" s="42"/>
      <c r="AD5374" s="10"/>
    </row>
    <row r="5375" spans="18:30">
      <c r="R5375" s="187"/>
      <c r="S5375" s="42"/>
      <c r="T5375" s="42"/>
      <c r="U5375" s="188"/>
      <c r="V5375" s="42"/>
      <c r="W5375" s="188"/>
      <c r="X5375" s="42"/>
      <c r="AD5375" s="10"/>
    </row>
    <row r="5376" spans="18:30">
      <c r="R5376" s="187"/>
      <c r="S5376" s="42"/>
      <c r="T5376" s="42"/>
      <c r="U5376" s="188"/>
      <c r="V5376" s="42"/>
      <c r="W5376" s="188"/>
      <c r="X5376" s="42"/>
      <c r="AD5376" s="10"/>
    </row>
    <row r="5377" spans="18:30">
      <c r="R5377" s="187"/>
      <c r="S5377" s="42"/>
      <c r="T5377" s="42"/>
      <c r="U5377" s="188"/>
      <c r="V5377" s="42"/>
      <c r="W5377" s="188"/>
      <c r="X5377" s="42"/>
      <c r="AD5377" s="10"/>
    </row>
    <row r="5378" spans="18:30">
      <c r="R5378" s="187"/>
      <c r="S5378" s="42"/>
      <c r="T5378" s="42"/>
      <c r="U5378" s="188"/>
      <c r="V5378" s="42"/>
      <c r="W5378" s="188"/>
      <c r="X5378" s="42"/>
      <c r="AD5378" s="10"/>
    </row>
    <row r="5379" spans="18:30">
      <c r="R5379" s="187"/>
      <c r="S5379" s="42"/>
      <c r="T5379" s="42"/>
      <c r="U5379" s="188"/>
      <c r="V5379" s="42"/>
      <c r="W5379" s="188"/>
      <c r="X5379" s="42"/>
      <c r="AD5379" s="10"/>
    </row>
    <row r="5380" spans="18:30">
      <c r="R5380" s="187"/>
      <c r="S5380" s="42"/>
      <c r="T5380" s="42"/>
      <c r="U5380" s="188"/>
      <c r="V5380" s="42"/>
      <c r="W5380" s="188"/>
      <c r="X5380" s="42"/>
      <c r="AD5380" s="10"/>
    </row>
    <row r="5381" spans="18:30">
      <c r="R5381" s="187"/>
      <c r="S5381" s="42"/>
      <c r="T5381" s="42"/>
      <c r="U5381" s="188"/>
      <c r="V5381" s="42"/>
      <c r="W5381" s="188"/>
      <c r="X5381" s="42"/>
      <c r="AD5381" s="10"/>
    </row>
    <row r="5382" spans="18:30">
      <c r="R5382" s="187"/>
      <c r="S5382" s="42"/>
      <c r="T5382" s="42"/>
      <c r="U5382" s="188"/>
      <c r="V5382" s="42"/>
      <c r="W5382" s="188"/>
      <c r="X5382" s="42"/>
      <c r="AD5382" s="10"/>
    </row>
    <row r="5383" spans="18:30">
      <c r="R5383" s="187"/>
      <c r="S5383" s="42"/>
      <c r="T5383" s="42"/>
      <c r="U5383" s="188"/>
      <c r="V5383" s="42"/>
      <c r="W5383" s="188"/>
      <c r="X5383" s="42"/>
      <c r="AD5383" s="10"/>
    </row>
    <row r="5384" spans="18:30">
      <c r="R5384" s="187"/>
      <c r="S5384" s="42"/>
      <c r="T5384" s="42"/>
      <c r="U5384" s="188"/>
      <c r="V5384" s="42"/>
      <c r="W5384" s="188"/>
      <c r="X5384" s="42"/>
      <c r="AD5384" s="10"/>
    </row>
    <row r="5385" spans="18:30">
      <c r="R5385" s="187"/>
      <c r="S5385" s="42"/>
      <c r="T5385" s="42"/>
      <c r="U5385" s="188"/>
      <c r="V5385" s="42"/>
      <c r="W5385" s="188"/>
      <c r="X5385" s="42"/>
      <c r="AD5385" s="10"/>
    </row>
    <row r="5386" spans="18:30">
      <c r="R5386" s="187"/>
      <c r="S5386" s="42"/>
      <c r="T5386" s="42"/>
      <c r="U5386" s="188"/>
      <c r="V5386" s="42"/>
      <c r="W5386" s="188"/>
      <c r="X5386" s="42"/>
      <c r="AD5386" s="10"/>
    </row>
    <row r="5387" spans="18:30">
      <c r="R5387" s="187"/>
      <c r="S5387" s="42"/>
      <c r="T5387" s="42"/>
      <c r="U5387" s="188"/>
      <c r="V5387" s="42"/>
      <c r="W5387" s="188"/>
      <c r="X5387" s="42"/>
      <c r="AD5387" s="10"/>
    </row>
    <row r="5388" spans="18:30">
      <c r="R5388" s="187"/>
      <c r="S5388" s="42"/>
      <c r="T5388" s="42"/>
      <c r="U5388" s="188"/>
      <c r="V5388" s="42"/>
      <c r="W5388" s="188"/>
      <c r="X5388" s="42"/>
      <c r="AD5388" s="10"/>
    </row>
    <row r="5389" spans="18:30">
      <c r="R5389" s="187"/>
      <c r="S5389" s="42"/>
      <c r="T5389" s="42"/>
      <c r="U5389" s="188"/>
      <c r="V5389" s="42"/>
      <c r="W5389" s="188"/>
      <c r="X5389" s="42"/>
      <c r="AD5389" s="10"/>
    </row>
    <row r="5390" spans="18:30">
      <c r="R5390" s="187"/>
      <c r="S5390" s="42"/>
      <c r="T5390" s="42"/>
      <c r="U5390" s="188"/>
      <c r="V5390" s="42"/>
      <c r="W5390" s="188"/>
      <c r="X5390" s="42"/>
      <c r="AD5390" s="10"/>
    </row>
    <row r="5391" spans="18:30">
      <c r="R5391" s="187"/>
      <c r="S5391" s="42"/>
      <c r="T5391" s="42"/>
      <c r="U5391" s="188"/>
      <c r="V5391" s="42"/>
      <c r="W5391" s="188"/>
      <c r="X5391" s="42"/>
      <c r="AD5391" s="10"/>
    </row>
    <row r="5392" spans="18:30">
      <c r="R5392" s="187"/>
      <c r="S5392" s="42"/>
      <c r="T5392" s="42"/>
      <c r="U5392" s="188"/>
      <c r="V5392" s="42"/>
      <c r="W5392" s="188"/>
      <c r="X5392" s="42"/>
      <c r="AD5392" s="10"/>
    </row>
    <row r="5393" spans="18:30">
      <c r="R5393" s="187"/>
      <c r="S5393" s="42"/>
      <c r="T5393" s="42"/>
      <c r="U5393" s="188"/>
      <c r="V5393" s="42"/>
      <c r="W5393" s="188"/>
      <c r="X5393" s="42"/>
      <c r="AD5393" s="10"/>
    </row>
    <row r="5394" spans="18:30">
      <c r="R5394" s="187"/>
      <c r="S5394" s="42"/>
      <c r="T5394" s="42"/>
      <c r="U5394" s="188"/>
      <c r="V5394" s="42"/>
      <c r="W5394" s="188"/>
      <c r="X5394" s="42"/>
      <c r="AD5394" s="10"/>
    </row>
    <row r="5395" spans="18:30">
      <c r="R5395" s="187"/>
      <c r="S5395" s="42"/>
      <c r="T5395" s="42"/>
      <c r="U5395" s="188"/>
      <c r="V5395" s="42"/>
      <c r="W5395" s="188"/>
      <c r="X5395" s="42"/>
      <c r="AD5395" s="10"/>
    </row>
    <row r="5396" spans="18:30">
      <c r="R5396" s="187"/>
      <c r="S5396" s="42"/>
      <c r="T5396" s="42"/>
      <c r="U5396" s="188"/>
      <c r="V5396" s="42"/>
      <c r="W5396" s="188"/>
      <c r="X5396" s="42"/>
      <c r="AD5396" s="10"/>
    </row>
    <row r="5397" spans="18:30">
      <c r="R5397" s="187"/>
      <c r="S5397" s="42"/>
      <c r="T5397" s="42"/>
      <c r="U5397" s="188"/>
      <c r="V5397" s="42"/>
      <c r="W5397" s="188"/>
      <c r="X5397" s="42"/>
      <c r="AD5397" s="10"/>
    </row>
    <row r="5398" spans="18:30">
      <c r="R5398" s="187"/>
      <c r="S5398" s="42"/>
      <c r="T5398" s="42"/>
      <c r="U5398" s="188"/>
      <c r="V5398" s="42"/>
      <c r="W5398" s="188"/>
      <c r="X5398" s="42"/>
      <c r="AD5398" s="10"/>
    </row>
    <row r="5399" spans="18:30">
      <c r="R5399" s="187"/>
      <c r="S5399" s="42"/>
      <c r="T5399" s="42"/>
      <c r="U5399" s="188"/>
      <c r="V5399" s="42"/>
      <c r="W5399" s="188"/>
      <c r="X5399" s="42"/>
      <c r="AD5399" s="10"/>
    </row>
    <row r="5400" spans="18:30">
      <c r="R5400" s="187"/>
      <c r="S5400" s="42"/>
      <c r="T5400" s="42"/>
      <c r="U5400" s="188"/>
      <c r="V5400" s="42"/>
      <c r="W5400" s="188"/>
      <c r="X5400" s="42"/>
      <c r="AD5400" s="10"/>
    </row>
    <row r="5401" spans="18:30">
      <c r="R5401" s="187"/>
      <c r="S5401" s="42"/>
      <c r="T5401" s="42"/>
      <c r="U5401" s="188"/>
      <c r="V5401" s="42"/>
      <c r="W5401" s="188"/>
      <c r="X5401" s="42"/>
      <c r="AD5401" s="10"/>
    </row>
    <row r="5402" spans="18:30">
      <c r="R5402" s="187"/>
      <c r="S5402" s="42"/>
      <c r="T5402" s="42"/>
      <c r="U5402" s="188"/>
      <c r="V5402" s="42"/>
      <c r="W5402" s="188"/>
      <c r="X5402" s="42"/>
      <c r="AD5402" s="10"/>
    </row>
    <row r="5403" spans="18:30">
      <c r="R5403" s="187"/>
      <c r="S5403" s="42"/>
      <c r="T5403" s="42"/>
      <c r="U5403" s="188"/>
      <c r="V5403" s="42"/>
      <c r="W5403" s="188"/>
      <c r="X5403" s="42"/>
      <c r="AD5403" s="10"/>
    </row>
    <row r="5404" spans="18:30">
      <c r="R5404" s="187"/>
      <c r="S5404" s="42"/>
      <c r="T5404" s="42"/>
      <c r="U5404" s="188"/>
      <c r="V5404" s="42"/>
      <c r="W5404" s="188"/>
      <c r="X5404" s="42"/>
      <c r="AD5404" s="10"/>
    </row>
    <row r="5405" spans="18:30">
      <c r="R5405" s="187"/>
      <c r="S5405" s="42"/>
      <c r="T5405" s="42"/>
      <c r="U5405" s="188"/>
      <c r="V5405" s="42"/>
      <c r="W5405" s="188"/>
      <c r="X5405" s="42"/>
      <c r="AD5405" s="10"/>
    </row>
    <row r="5406" spans="18:30">
      <c r="R5406" s="187"/>
      <c r="S5406" s="42"/>
      <c r="T5406" s="42"/>
      <c r="U5406" s="188"/>
      <c r="V5406" s="42"/>
      <c r="W5406" s="188"/>
      <c r="X5406" s="42"/>
      <c r="AD5406" s="10"/>
    </row>
    <row r="5407" spans="18:30">
      <c r="R5407" s="187"/>
      <c r="S5407" s="42"/>
      <c r="T5407" s="42"/>
      <c r="U5407" s="188"/>
      <c r="V5407" s="42"/>
      <c r="W5407" s="188"/>
      <c r="X5407" s="42"/>
      <c r="AD5407" s="10"/>
    </row>
    <row r="5408" spans="18:30">
      <c r="R5408" s="187"/>
      <c r="S5408" s="42"/>
      <c r="T5408" s="42"/>
      <c r="U5408" s="188"/>
      <c r="V5408" s="42"/>
      <c r="W5408" s="188"/>
      <c r="X5408" s="42"/>
      <c r="AD5408" s="10"/>
    </row>
    <row r="5409" spans="18:30">
      <c r="R5409" s="187"/>
      <c r="S5409" s="42"/>
      <c r="T5409" s="42"/>
      <c r="U5409" s="188"/>
      <c r="V5409" s="42"/>
      <c r="W5409" s="188"/>
      <c r="X5409" s="42"/>
      <c r="AD5409" s="10"/>
    </row>
    <row r="5410" spans="18:30">
      <c r="R5410" s="187"/>
      <c r="S5410" s="42"/>
      <c r="T5410" s="42"/>
      <c r="U5410" s="188"/>
      <c r="V5410" s="42"/>
      <c r="W5410" s="188"/>
      <c r="X5410" s="42"/>
      <c r="AD5410" s="10"/>
    </row>
    <row r="5411" spans="18:30">
      <c r="R5411" s="187"/>
      <c r="S5411" s="42"/>
      <c r="T5411" s="42"/>
      <c r="U5411" s="188"/>
      <c r="V5411" s="42"/>
      <c r="W5411" s="188"/>
      <c r="X5411" s="42"/>
      <c r="AD5411" s="10"/>
    </row>
    <row r="5412" spans="18:30">
      <c r="R5412" s="187"/>
      <c r="S5412" s="42"/>
      <c r="T5412" s="42"/>
      <c r="U5412" s="188"/>
      <c r="V5412" s="42"/>
      <c r="W5412" s="188"/>
      <c r="X5412" s="42"/>
      <c r="AD5412" s="10"/>
    </row>
    <row r="5413" spans="18:30">
      <c r="R5413" s="187"/>
      <c r="S5413" s="42"/>
      <c r="T5413" s="42"/>
      <c r="U5413" s="188"/>
      <c r="V5413" s="42"/>
      <c r="W5413" s="188"/>
      <c r="X5413" s="42"/>
      <c r="AD5413" s="10"/>
    </row>
    <row r="5414" spans="18:30">
      <c r="R5414" s="187"/>
      <c r="S5414" s="42"/>
      <c r="T5414" s="42"/>
      <c r="U5414" s="188"/>
      <c r="V5414" s="42"/>
      <c r="W5414" s="188"/>
      <c r="X5414" s="42"/>
      <c r="AD5414" s="10"/>
    </row>
    <row r="5415" spans="18:30">
      <c r="R5415" s="187"/>
      <c r="S5415" s="42"/>
      <c r="T5415" s="42"/>
      <c r="U5415" s="188"/>
      <c r="V5415" s="42"/>
      <c r="W5415" s="188"/>
      <c r="X5415" s="42"/>
      <c r="AD5415" s="10"/>
    </row>
    <row r="5416" spans="18:30">
      <c r="R5416" s="187"/>
      <c r="S5416" s="42"/>
      <c r="T5416" s="42"/>
      <c r="U5416" s="188"/>
      <c r="V5416" s="42"/>
      <c r="W5416" s="188"/>
      <c r="X5416" s="42"/>
      <c r="AD5416" s="10"/>
    </row>
    <row r="5417" spans="18:30">
      <c r="R5417" s="187"/>
      <c r="S5417" s="42"/>
      <c r="T5417" s="42"/>
      <c r="U5417" s="188"/>
      <c r="V5417" s="42"/>
      <c r="W5417" s="188"/>
      <c r="X5417" s="42"/>
      <c r="AD5417" s="10"/>
    </row>
    <row r="5418" spans="18:30">
      <c r="R5418" s="187"/>
      <c r="S5418" s="42"/>
      <c r="T5418" s="42"/>
      <c r="U5418" s="188"/>
      <c r="V5418" s="42"/>
      <c r="W5418" s="188"/>
      <c r="X5418" s="42"/>
      <c r="AD5418" s="10"/>
    </row>
    <row r="5419" spans="18:30">
      <c r="R5419" s="187"/>
      <c r="S5419" s="42"/>
      <c r="T5419" s="42"/>
      <c r="U5419" s="188"/>
      <c r="V5419" s="42"/>
      <c r="W5419" s="188"/>
      <c r="X5419" s="42"/>
      <c r="AD5419" s="10"/>
    </row>
    <row r="5420" spans="18:30">
      <c r="R5420" s="187"/>
      <c r="S5420" s="42"/>
      <c r="T5420" s="42"/>
      <c r="U5420" s="188"/>
      <c r="V5420" s="42"/>
      <c r="W5420" s="188"/>
      <c r="X5420" s="42"/>
      <c r="AD5420" s="10"/>
    </row>
    <row r="5421" spans="18:30">
      <c r="R5421" s="187"/>
      <c r="S5421" s="42"/>
      <c r="T5421" s="42"/>
      <c r="U5421" s="188"/>
      <c r="V5421" s="42"/>
      <c r="W5421" s="188"/>
      <c r="X5421" s="42"/>
      <c r="AD5421" s="10"/>
    </row>
    <row r="5422" spans="18:30">
      <c r="R5422" s="187"/>
      <c r="S5422" s="42"/>
      <c r="T5422" s="42"/>
      <c r="U5422" s="188"/>
      <c r="V5422" s="42"/>
      <c r="W5422" s="188"/>
      <c r="X5422" s="42"/>
      <c r="AD5422" s="10"/>
    </row>
    <row r="5423" spans="18:30">
      <c r="R5423" s="187"/>
      <c r="S5423" s="42"/>
      <c r="T5423" s="42"/>
      <c r="U5423" s="188"/>
      <c r="V5423" s="42"/>
      <c r="W5423" s="188"/>
      <c r="X5423" s="42"/>
      <c r="AD5423" s="10"/>
    </row>
    <row r="5424" spans="18:30">
      <c r="R5424" s="187"/>
      <c r="S5424" s="42"/>
      <c r="T5424" s="42"/>
      <c r="U5424" s="188"/>
      <c r="V5424" s="42"/>
      <c r="W5424" s="188"/>
      <c r="X5424" s="42"/>
      <c r="AD5424" s="10"/>
    </row>
    <row r="5425" spans="18:30">
      <c r="R5425" s="187"/>
      <c r="S5425" s="42"/>
      <c r="T5425" s="42"/>
      <c r="U5425" s="188"/>
      <c r="V5425" s="42"/>
      <c r="W5425" s="188"/>
      <c r="X5425" s="42"/>
      <c r="AD5425" s="10"/>
    </row>
    <row r="5426" spans="18:30">
      <c r="R5426" s="187"/>
      <c r="S5426" s="42"/>
      <c r="T5426" s="42"/>
      <c r="U5426" s="188"/>
      <c r="V5426" s="42"/>
      <c r="W5426" s="188"/>
      <c r="X5426" s="42"/>
      <c r="AD5426" s="10"/>
    </row>
    <row r="5427" spans="18:30">
      <c r="R5427" s="187"/>
      <c r="S5427" s="42"/>
      <c r="T5427" s="42"/>
      <c r="U5427" s="188"/>
      <c r="V5427" s="42"/>
      <c r="W5427" s="188"/>
      <c r="X5427" s="42"/>
      <c r="AD5427" s="10"/>
    </row>
    <row r="5428" spans="18:30">
      <c r="R5428" s="187"/>
      <c r="S5428" s="42"/>
      <c r="T5428" s="42"/>
      <c r="U5428" s="188"/>
      <c r="V5428" s="42"/>
      <c r="W5428" s="188"/>
      <c r="X5428" s="42"/>
      <c r="AD5428" s="10"/>
    </row>
    <row r="5429" spans="18:30">
      <c r="R5429" s="187"/>
      <c r="S5429" s="42"/>
      <c r="T5429" s="42"/>
      <c r="U5429" s="188"/>
      <c r="V5429" s="42"/>
      <c r="W5429" s="188"/>
      <c r="X5429" s="42"/>
      <c r="AD5429" s="10"/>
    </row>
    <row r="5430" spans="18:30">
      <c r="R5430" s="187"/>
      <c r="S5430" s="42"/>
      <c r="T5430" s="42"/>
      <c r="U5430" s="188"/>
      <c r="V5430" s="42"/>
      <c r="W5430" s="188"/>
      <c r="X5430" s="42"/>
      <c r="AD5430" s="10"/>
    </row>
    <row r="5431" spans="18:30">
      <c r="R5431" s="187"/>
      <c r="S5431" s="42"/>
      <c r="T5431" s="42"/>
      <c r="U5431" s="188"/>
      <c r="V5431" s="42"/>
      <c r="W5431" s="188"/>
      <c r="X5431" s="42"/>
      <c r="AD5431" s="10"/>
    </row>
    <row r="5432" spans="18:30">
      <c r="R5432" s="187"/>
      <c r="S5432" s="42"/>
      <c r="T5432" s="42"/>
      <c r="U5432" s="188"/>
      <c r="V5432" s="42"/>
      <c r="W5432" s="188"/>
      <c r="X5432" s="42"/>
      <c r="AD5432" s="10"/>
    </row>
    <row r="5433" spans="18:30">
      <c r="R5433" s="187"/>
      <c r="S5433" s="42"/>
      <c r="T5433" s="42"/>
      <c r="U5433" s="188"/>
      <c r="V5433" s="42"/>
      <c r="W5433" s="188"/>
      <c r="X5433" s="42"/>
      <c r="AD5433" s="10"/>
    </row>
    <row r="5434" spans="18:30">
      <c r="R5434" s="187"/>
      <c r="S5434" s="42"/>
      <c r="T5434" s="42"/>
      <c r="U5434" s="188"/>
      <c r="V5434" s="42"/>
      <c r="W5434" s="188"/>
      <c r="X5434" s="42"/>
      <c r="AD5434" s="10"/>
    </row>
    <row r="5435" spans="18:30">
      <c r="R5435" s="187"/>
      <c r="S5435" s="42"/>
      <c r="T5435" s="42"/>
      <c r="U5435" s="188"/>
      <c r="V5435" s="42"/>
      <c r="W5435" s="188"/>
      <c r="X5435" s="42"/>
      <c r="AD5435" s="10"/>
    </row>
    <row r="5436" spans="18:30">
      <c r="R5436" s="187"/>
      <c r="S5436" s="42"/>
      <c r="T5436" s="42"/>
      <c r="U5436" s="188"/>
      <c r="V5436" s="42"/>
      <c r="W5436" s="188"/>
      <c r="X5436" s="42"/>
      <c r="AD5436" s="10"/>
    </row>
    <row r="5437" spans="18:30">
      <c r="R5437" s="187"/>
      <c r="S5437" s="42"/>
      <c r="T5437" s="42"/>
      <c r="U5437" s="188"/>
      <c r="V5437" s="42"/>
      <c r="W5437" s="188"/>
      <c r="X5437" s="42"/>
      <c r="AD5437" s="10"/>
    </row>
    <row r="5438" spans="18:30">
      <c r="R5438" s="187"/>
      <c r="S5438" s="42"/>
      <c r="T5438" s="42"/>
      <c r="U5438" s="188"/>
      <c r="V5438" s="42"/>
      <c r="W5438" s="188"/>
      <c r="X5438" s="42"/>
      <c r="AD5438" s="10"/>
    </row>
    <row r="5439" spans="18:30">
      <c r="R5439" s="187"/>
      <c r="S5439" s="42"/>
      <c r="T5439" s="42"/>
      <c r="U5439" s="188"/>
      <c r="V5439" s="42"/>
      <c r="W5439" s="188"/>
      <c r="X5439" s="42"/>
      <c r="AD5439" s="10"/>
    </row>
    <row r="5440" spans="18:30">
      <c r="R5440" s="187"/>
      <c r="S5440" s="42"/>
      <c r="T5440" s="42"/>
      <c r="U5440" s="188"/>
      <c r="V5440" s="42"/>
      <c r="W5440" s="188"/>
      <c r="X5440" s="42"/>
      <c r="AD5440" s="10"/>
    </row>
    <row r="5441" spans="18:30">
      <c r="R5441" s="187"/>
      <c r="S5441" s="42"/>
      <c r="T5441" s="42"/>
      <c r="U5441" s="188"/>
      <c r="V5441" s="42"/>
      <c r="W5441" s="188"/>
      <c r="X5441" s="42"/>
      <c r="AD5441" s="10"/>
    </row>
    <row r="5442" spans="18:30">
      <c r="R5442" s="187"/>
      <c r="S5442" s="42"/>
      <c r="T5442" s="42"/>
      <c r="U5442" s="188"/>
      <c r="V5442" s="42"/>
      <c r="W5442" s="188"/>
      <c r="X5442" s="42"/>
      <c r="AD5442" s="10"/>
    </row>
    <row r="5443" spans="18:30">
      <c r="R5443" s="187"/>
      <c r="S5443" s="42"/>
      <c r="T5443" s="42"/>
      <c r="U5443" s="188"/>
      <c r="V5443" s="42"/>
      <c r="W5443" s="188"/>
      <c r="X5443" s="42"/>
      <c r="AD5443" s="10"/>
    </row>
    <row r="5444" spans="18:30">
      <c r="R5444" s="187"/>
      <c r="S5444" s="42"/>
      <c r="T5444" s="42"/>
      <c r="U5444" s="188"/>
      <c r="V5444" s="42"/>
      <c r="W5444" s="188"/>
      <c r="X5444" s="42"/>
      <c r="AD5444" s="10"/>
    </row>
    <row r="5445" spans="18:30">
      <c r="R5445" s="187"/>
      <c r="S5445" s="42"/>
      <c r="T5445" s="42"/>
      <c r="U5445" s="188"/>
      <c r="V5445" s="42"/>
      <c r="W5445" s="188"/>
      <c r="X5445" s="42"/>
      <c r="AD5445" s="10"/>
    </row>
    <row r="5446" spans="18:30">
      <c r="R5446" s="187"/>
      <c r="S5446" s="42"/>
      <c r="T5446" s="42"/>
      <c r="U5446" s="188"/>
      <c r="V5446" s="42"/>
      <c r="W5446" s="188"/>
      <c r="X5446" s="42"/>
      <c r="AD5446" s="10"/>
    </row>
    <row r="5447" spans="18:30">
      <c r="R5447" s="187"/>
      <c r="S5447" s="42"/>
      <c r="T5447" s="42"/>
      <c r="U5447" s="188"/>
      <c r="V5447" s="42"/>
      <c r="W5447" s="188"/>
      <c r="X5447" s="42"/>
      <c r="AD5447" s="10"/>
    </row>
    <row r="5448" spans="18:30">
      <c r="R5448" s="187"/>
      <c r="S5448" s="42"/>
      <c r="T5448" s="42"/>
      <c r="U5448" s="188"/>
      <c r="V5448" s="42"/>
      <c r="W5448" s="188"/>
      <c r="X5448" s="42"/>
      <c r="AD5448" s="10"/>
    </row>
    <row r="5449" spans="18:30">
      <c r="R5449" s="187"/>
      <c r="S5449" s="42"/>
      <c r="T5449" s="42"/>
      <c r="U5449" s="188"/>
      <c r="V5449" s="42"/>
      <c r="W5449" s="188"/>
      <c r="X5449" s="42"/>
      <c r="AD5449" s="10"/>
    </row>
    <row r="5450" spans="18:30">
      <c r="R5450" s="187"/>
      <c r="S5450" s="42"/>
      <c r="T5450" s="42"/>
      <c r="U5450" s="188"/>
      <c r="V5450" s="42"/>
      <c r="W5450" s="188"/>
      <c r="X5450" s="42"/>
      <c r="AD5450" s="10"/>
    </row>
    <row r="5451" spans="18:30">
      <c r="R5451" s="187"/>
      <c r="S5451" s="42"/>
      <c r="T5451" s="42"/>
      <c r="U5451" s="188"/>
      <c r="V5451" s="42"/>
      <c r="W5451" s="188"/>
      <c r="X5451" s="42"/>
      <c r="AD5451" s="10"/>
    </row>
    <row r="5452" spans="18:30">
      <c r="R5452" s="187"/>
      <c r="S5452" s="42"/>
      <c r="T5452" s="42"/>
      <c r="U5452" s="188"/>
      <c r="V5452" s="42"/>
      <c r="W5452" s="188"/>
      <c r="X5452" s="42"/>
      <c r="AD5452" s="10"/>
    </row>
    <row r="5453" spans="18:30">
      <c r="R5453" s="187"/>
      <c r="S5453" s="42"/>
      <c r="T5453" s="42"/>
      <c r="U5453" s="188"/>
      <c r="V5453" s="42"/>
      <c r="W5453" s="188"/>
      <c r="X5453" s="42"/>
      <c r="AD5453" s="10"/>
    </row>
    <row r="5454" spans="18:30">
      <c r="R5454" s="187"/>
      <c r="S5454" s="42"/>
      <c r="T5454" s="42"/>
      <c r="U5454" s="188"/>
      <c r="V5454" s="42"/>
      <c r="W5454" s="188"/>
      <c r="X5454" s="42"/>
      <c r="AD5454" s="10"/>
    </row>
    <row r="5455" spans="18:30">
      <c r="R5455" s="187"/>
      <c r="S5455" s="42"/>
      <c r="T5455" s="42"/>
      <c r="U5455" s="188"/>
      <c r="V5455" s="42"/>
      <c r="W5455" s="188"/>
      <c r="X5455" s="42"/>
      <c r="AD5455" s="10"/>
    </row>
    <row r="5456" spans="18:30">
      <c r="R5456" s="187"/>
      <c r="S5456" s="42"/>
      <c r="T5456" s="42"/>
      <c r="U5456" s="188"/>
      <c r="V5456" s="42"/>
      <c r="W5456" s="188"/>
      <c r="X5456" s="42"/>
      <c r="AD5456" s="10"/>
    </row>
    <row r="5457" spans="18:30">
      <c r="R5457" s="187"/>
      <c r="S5457" s="42"/>
      <c r="T5457" s="42"/>
      <c r="U5457" s="188"/>
      <c r="V5457" s="42"/>
      <c r="W5457" s="188"/>
      <c r="X5457" s="42"/>
      <c r="AD5457" s="10"/>
    </row>
    <row r="5458" spans="18:30">
      <c r="R5458" s="187"/>
      <c r="S5458" s="42"/>
      <c r="T5458" s="42"/>
      <c r="U5458" s="188"/>
      <c r="V5458" s="42"/>
      <c r="W5458" s="188"/>
      <c r="X5458" s="42"/>
      <c r="AD5458" s="10"/>
    </row>
    <row r="5459" spans="18:30">
      <c r="R5459" s="187"/>
      <c r="S5459" s="42"/>
      <c r="T5459" s="42"/>
      <c r="U5459" s="188"/>
      <c r="V5459" s="42"/>
      <c r="W5459" s="188"/>
      <c r="X5459" s="42"/>
      <c r="AD5459" s="10"/>
    </row>
    <row r="5460" spans="18:30">
      <c r="R5460" s="187"/>
      <c r="S5460" s="42"/>
      <c r="T5460" s="42"/>
      <c r="U5460" s="188"/>
      <c r="V5460" s="42"/>
      <c r="W5460" s="188"/>
      <c r="X5460" s="42"/>
      <c r="AD5460" s="10"/>
    </row>
    <row r="5461" spans="18:30">
      <c r="R5461" s="187"/>
      <c r="S5461" s="42"/>
      <c r="T5461" s="42"/>
      <c r="U5461" s="188"/>
      <c r="V5461" s="42"/>
      <c r="W5461" s="188"/>
      <c r="X5461" s="42"/>
      <c r="AD5461" s="10"/>
    </row>
    <row r="5462" spans="18:30">
      <c r="R5462" s="187"/>
      <c r="S5462" s="42"/>
      <c r="T5462" s="42"/>
      <c r="U5462" s="188"/>
      <c r="V5462" s="42"/>
      <c r="W5462" s="188"/>
      <c r="X5462" s="42"/>
      <c r="AD5462" s="10"/>
    </row>
    <row r="5463" spans="18:30">
      <c r="R5463" s="187"/>
      <c r="S5463" s="42"/>
      <c r="T5463" s="42"/>
      <c r="U5463" s="188"/>
      <c r="V5463" s="42"/>
      <c r="W5463" s="188"/>
      <c r="X5463" s="42"/>
      <c r="AD5463" s="10"/>
    </row>
    <row r="5464" spans="18:30">
      <c r="R5464" s="187"/>
      <c r="S5464" s="42"/>
      <c r="T5464" s="42"/>
      <c r="U5464" s="188"/>
      <c r="V5464" s="42"/>
      <c r="W5464" s="188"/>
      <c r="X5464" s="42"/>
      <c r="AD5464" s="10"/>
    </row>
    <row r="5465" spans="18:30">
      <c r="R5465" s="187"/>
      <c r="S5465" s="42"/>
      <c r="T5465" s="42"/>
      <c r="U5465" s="188"/>
      <c r="V5465" s="42"/>
      <c r="W5465" s="188"/>
      <c r="X5465" s="42"/>
      <c r="AD5465" s="10"/>
    </row>
    <row r="5466" spans="18:30">
      <c r="R5466" s="187"/>
      <c r="S5466" s="42"/>
      <c r="T5466" s="42"/>
      <c r="U5466" s="188"/>
      <c r="V5466" s="42"/>
      <c r="W5466" s="188"/>
      <c r="X5466" s="42"/>
      <c r="AD5466" s="10"/>
    </row>
    <row r="5467" spans="18:30">
      <c r="R5467" s="187"/>
      <c r="S5467" s="42"/>
      <c r="T5467" s="42"/>
      <c r="U5467" s="188"/>
      <c r="V5467" s="42"/>
      <c r="W5467" s="188"/>
      <c r="X5467" s="42"/>
      <c r="AD5467" s="10"/>
    </row>
    <row r="5468" spans="18:30">
      <c r="R5468" s="187"/>
      <c r="S5468" s="42"/>
      <c r="T5468" s="42"/>
      <c r="U5468" s="188"/>
      <c r="V5468" s="42"/>
      <c r="W5468" s="188"/>
      <c r="X5468" s="42"/>
      <c r="AD5468" s="10"/>
    </row>
    <row r="5469" spans="18:30">
      <c r="R5469" s="187"/>
      <c r="S5469" s="42"/>
      <c r="T5469" s="42"/>
      <c r="U5469" s="188"/>
      <c r="V5469" s="42"/>
      <c r="W5469" s="188"/>
      <c r="X5469" s="42"/>
      <c r="AD5469" s="10"/>
    </row>
    <row r="5470" spans="18:30">
      <c r="R5470" s="187"/>
      <c r="S5470" s="42"/>
      <c r="T5470" s="42"/>
      <c r="U5470" s="188"/>
      <c r="V5470" s="42"/>
      <c r="W5470" s="188"/>
      <c r="X5470" s="42"/>
      <c r="AD5470" s="10"/>
    </row>
    <row r="5471" spans="18:30">
      <c r="R5471" s="187"/>
      <c r="S5471" s="42"/>
      <c r="T5471" s="42"/>
      <c r="U5471" s="188"/>
      <c r="V5471" s="42"/>
      <c r="W5471" s="188"/>
      <c r="X5471" s="42"/>
      <c r="AD5471" s="10"/>
    </row>
    <row r="5472" spans="18:30">
      <c r="R5472" s="187"/>
      <c r="S5472" s="42"/>
      <c r="T5472" s="42"/>
      <c r="U5472" s="188"/>
      <c r="V5472" s="42"/>
      <c r="W5472" s="188"/>
      <c r="X5472" s="42"/>
      <c r="AD5472" s="10"/>
    </row>
    <row r="5473" spans="18:30">
      <c r="R5473" s="187"/>
      <c r="S5473" s="42"/>
      <c r="T5473" s="42"/>
      <c r="U5473" s="188"/>
      <c r="V5473" s="42"/>
      <c r="W5473" s="188"/>
      <c r="X5473" s="42"/>
      <c r="AD5473" s="10"/>
    </row>
    <row r="5474" spans="18:30">
      <c r="R5474" s="187"/>
      <c r="S5474" s="42"/>
      <c r="T5474" s="42"/>
      <c r="U5474" s="188"/>
      <c r="V5474" s="42"/>
      <c r="W5474" s="188"/>
      <c r="X5474" s="42"/>
      <c r="AD5474" s="10"/>
    </row>
    <row r="5475" spans="18:30">
      <c r="R5475" s="187"/>
      <c r="S5475" s="42"/>
      <c r="T5475" s="42"/>
      <c r="U5475" s="188"/>
      <c r="V5475" s="42"/>
      <c r="W5475" s="188"/>
      <c r="X5475" s="42"/>
      <c r="AD5475" s="10"/>
    </row>
    <row r="5476" spans="18:30">
      <c r="R5476" s="187"/>
      <c r="S5476" s="42"/>
      <c r="T5476" s="42"/>
      <c r="U5476" s="188"/>
      <c r="V5476" s="42"/>
      <c r="W5476" s="188"/>
      <c r="X5476" s="42"/>
      <c r="AD5476" s="10"/>
    </row>
    <row r="5477" spans="18:30">
      <c r="R5477" s="187"/>
      <c r="S5477" s="42"/>
      <c r="T5477" s="42"/>
      <c r="U5477" s="188"/>
      <c r="V5477" s="42"/>
      <c r="W5477" s="188"/>
      <c r="X5477" s="42"/>
      <c r="AD5477" s="10"/>
    </row>
    <row r="5478" spans="18:30">
      <c r="R5478" s="187"/>
      <c r="S5478" s="42"/>
      <c r="T5478" s="42"/>
      <c r="U5478" s="188"/>
      <c r="V5478" s="42"/>
      <c r="W5478" s="188"/>
      <c r="X5478" s="42"/>
      <c r="AD5478" s="10"/>
    </row>
    <row r="5479" spans="18:30">
      <c r="R5479" s="187"/>
      <c r="S5479" s="42"/>
      <c r="T5479" s="42"/>
      <c r="U5479" s="188"/>
      <c r="V5479" s="42"/>
      <c r="W5479" s="188"/>
      <c r="X5479" s="42"/>
      <c r="AD5479" s="10"/>
    </row>
    <row r="5480" spans="18:30">
      <c r="R5480" s="187"/>
      <c r="S5480" s="42"/>
      <c r="T5480" s="42"/>
      <c r="U5480" s="188"/>
      <c r="V5480" s="42"/>
      <c r="W5480" s="188"/>
      <c r="X5480" s="42"/>
      <c r="AD5480" s="10"/>
    </row>
    <row r="5481" spans="18:30">
      <c r="R5481" s="187"/>
      <c r="S5481" s="42"/>
      <c r="T5481" s="42"/>
      <c r="U5481" s="188"/>
      <c r="V5481" s="42"/>
      <c r="W5481" s="188"/>
      <c r="X5481" s="42"/>
      <c r="AD5481" s="10"/>
    </row>
    <row r="5482" spans="18:30">
      <c r="R5482" s="187"/>
      <c r="S5482" s="42"/>
      <c r="T5482" s="42"/>
      <c r="U5482" s="188"/>
      <c r="V5482" s="42"/>
      <c r="W5482" s="188"/>
      <c r="X5482" s="42"/>
      <c r="AD5482" s="10"/>
    </row>
    <row r="5483" spans="18:30">
      <c r="R5483" s="187"/>
      <c r="S5483" s="42"/>
      <c r="T5483" s="42"/>
      <c r="U5483" s="188"/>
      <c r="V5483" s="42"/>
      <c r="W5483" s="188"/>
      <c r="X5483" s="42"/>
      <c r="AD5483" s="10"/>
    </row>
    <row r="5484" spans="18:30">
      <c r="R5484" s="187"/>
      <c r="S5484" s="42"/>
      <c r="T5484" s="42"/>
      <c r="U5484" s="188"/>
      <c r="V5484" s="42"/>
      <c r="W5484" s="188"/>
      <c r="X5484" s="42"/>
      <c r="AD5484" s="10"/>
    </row>
    <row r="5485" spans="18:30">
      <c r="R5485" s="187"/>
      <c r="S5485" s="42"/>
      <c r="T5485" s="42"/>
      <c r="U5485" s="188"/>
      <c r="V5485" s="42"/>
      <c r="W5485" s="188"/>
      <c r="X5485" s="42"/>
      <c r="AD5485" s="10"/>
    </row>
    <row r="5486" spans="18:30">
      <c r="R5486" s="187"/>
      <c r="S5486" s="42"/>
      <c r="T5486" s="42"/>
      <c r="U5486" s="188"/>
      <c r="V5486" s="42"/>
      <c r="W5486" s="188"/>
      <c r="X5486" s="42"/>
      <c r="AD5486" s="10"/>
    </row>
    <row r="5487" spans="18:30">
      <c r="R5487" s="187"/>
      <c r="S5487" s="42"/>
      <c r="T5487" s="42"/>
      <c r="U5487" s="188"/>
      <c r="V5487" s="42"/>
      <c r="W5487" s="188"/>
      <c r="X5487" s="42"/>
      <c r="AD5487" s="10"/>
    </row>
    <row r="5488" spans="18:30">
      <c r="R5488" s="187"/>
      <c r="S5488" s="42"/>
      <c r="T5488" s="42"/>
      <c r="U5488" s="188"/>
      <c r="V5488" s="42"/>
      <c r="W5488" s="188"/>
      <c r="X5488" s="42"/>
      <c r="AD5488" s="10"/>
    </row>
    <row r="5489" spans="18:30">
      <c r="R5489" s="187"/>
      <c r="S5489" s="42"/>
      <c r="T5489" s="42"/>
      <c r="U5489" s="188"/>
      <c r="V5489" s="42"/>
      <c r="W5489" s="188"/>
      <c r="X5489" s="42"/>
      <c r="AD5489" s="10"/>
    </row>
    <row r="5490" spans="18:30">
      <c r="R5490" s="187"/>
      <c r="S5490" s="42"/>
      <c r="T5490" s="42"/>
      <c r="U5490" s="188"/>
      <c r="V5490" s="42"/>
      <c r="W5490" s="188"/>
      <c r="X5490" s="42"/>
      <c r="AD5490" s="10"/>
    </row>
    <row r="5491" spans="18:30">
      <c r="R5491" s="187"/>
      <c r="S5491" s="42"/>
      <c r="T5491" s="42"/>
      <c r="U5491" s="188"/>
      <c r="V5491" s="42"/>
      <c r="W5491" s="188"/>
      <c r="X5491" s="42"/>
      <c r="AD5491" s="10"/>
    </row>
    <row r="5492" spans="18:30">
      <c r="R5492" s="187"/>
      <c r="S5492" s="42"/>
      <c r="T5492" s="42"/>
      <c r="U5492" s="188"/>
      <c r="V5492" s="42"/>
      <c r="W5492" s="188"/>
      <c r="X5492" s="42"/>
      <c r="AD5492" s="10"/>
    </row>
    <row r="5493" spans="18:30">
      <c r="R5493" s="187"/>
      <c r="S5493" s="42"/>
      <c r="T5493" s="42"/>
      <c r="U5493" s="188"/>
      <c r="V5493" s="42"/>
      <c r="W5493" s="188"/>
      <c r="X5493" s="42"/>
      <c r="AD5493" s="10"/>
    </row>
    <row r="5494" spans="18:30">
      <c r="R5494" s="187"/>
      <c r="S5494" s="42"/>
      <c r="T5494" s="42"/>
      <c r="U5494" s="188"/>
      <c r="V5494" s="42"/>
      <c r="W5494" s="188"/>
      <c r="X5494" s="42"/>
      <c r="AD5494" s="10"/>
    </row>
    <row r="5495" spans="18:30">
      <c r="R5495" s="187"/>
      <c r="S5495" s="42"/>
      <c r="T5495" s="42"/>
      <c r="U5495" s="188"/>
      <c r="V5495" s="42"/>
      <c r="W5495" s="188"/>
      <c r="X5495" s="42"/>
      <c r="AD5495" s="10"/>
    </row>
    <row r="5496" spans="18:30">
      <c r="R5496" s="187"/>
      <c r="S5496" s="42"/>
      <c r="T5496" s="42"/>
      <c r="U5496" s="188"/>
      <c r="V5496" s="42"/>
      <c r="W5496" s="188"/>
      <c r="X5496" s="42"/>
      <c r="AD5496" s="10"/>
    </row>
    <row r="5497" spans="18:30">
      <c r="R5497" s="187"/>
      <c r="S5497" s="42"/>
      <c r="T5497" s="42"/>
      <c r="U5497" s="188"/>
      <c r="V5497" s="42"/>
      <c r="W5497" s="188"/>
      <c r="X5497" s="42"/>
      <c r="AD5497" s="10"/>
    </row>
    <row r="5498" spans="18:30">
      <c r="R5498" s="187"/>
      <c r="S5498" s="42"/>
      <c r="T5498" s="42"/>
      <c r="U5498" s="188"/>
      <c r="V5498" s="42"/>
      <c r="W5498" s="188"/>
      <c r="X5498" s="42"/>
      <c r="AD5498" s="10"/>
    </row>
    <row r="5499" spans="18:30">
      <c r="R5499" s="187"/>
      <c r="S5499" s="42"/>
      <c r="T5499" s="42"/>
      <c r="U5499" s="188"/>
      <c r="V5499" s="42"/>
      <c r="W5499" s="188"/>
      <c r="X5499" s="42"/>
      <c r="AD5499" s="10"/>
    </row>
    <row r="5500" spans="18:30">
      <c r="R5500" s="187"/>
      <c r="S5500" s="42"/>
      <c r="T5500" s="42"/>
      <c r="U5500" s="188"/>
      <c r="V5500" s="42"/>
      <c r="W5500" s="188"/>
      <c r="X5500" s="42"/>
      <c r="AD5500" s="10"/>
    </row>
    <row r="5501" spans="18:30">
      <c r="R5501" s="187"/>
      <c r="S5501" s="42"/>
      <c r="T5501" s="42"/>
      <c r="U5501" s="188"/>
      <c r="V5501" s="42"/>
      <c r="W5501" s="188"/>
      <c r="X5501" s="42"/>
      <c r="AD5501" s="10"/>
    </row>
    <row r="5502" spans="18:30">
      <c r="R5502" s="187"/>
      <c r="S5502" s="42"/>
      <c r="T5502" s="42"/>
      <c r="U5502" s="188"/>
      <c r="V5502" s="42"/>
      <c r="W5502" s="188"/>
      <c r="X5502" s="42"/>
      <c r="AD5502" s="10"/>
    </row>
    <row r="5503" spans="18:30">
      <c r="R5503" s="187"/>
      <c r="S5503" s="42"/>
      <c r="T5503" s="42"/>
      <c r="U5503" s="188"/>
      <c r="V5503" s="42"/>
      <c r="W5503" s="188"/>
      <c r="X5503" s="42"/>
      <c r="AD5503" s="10"/>
    </row>
    <row r="5504" spans="18:30">
      <c r="R5504" s="187"/>
      <c r="S5504" s="42"/>
      <c r="T5504" s="42"/>
      <c r="U5504" s="188"/>
      <c r="V5504" s="42"/>
      <c r="W5504" s="188"/>
      <c r="X5504" s="42"/>
      <c r="AD5504" s="10"/>
    </row>
    <row r="5505" spans="18:30">
      <c r="R5505" s="187"/>
      <c r="S5505" s="42"/>
      <c r="T5505" s="42"/>
      <c r="U5505" s="188"/>
      <c r="V5505" s="42"/>
      <c r="W5505" s="188"/>
      <c r="X5505" s="42"/>
      <c r="AD5505" s="10"/>
    </row>
    <row r="5506" spans="18:30">
      <c r="R5506" s="187"/>
      <c r="S5506" s="42"/>
      <c r="T5506" s="42"/>
      <c r="U5506" s="188"/>
      <c r="V5506" s="42"/>
      <c r="W5506" s="188"/>
      <c r="X5506" s="42"/>
      <c r="AD5506" s="10"/>
    </row>
    <row r="5507" spans="18:30">
      <c r="R5507" s="187"/>
      <c r="S5507" s="42"/>
      <c r="T5507" s="42"/>
      <c r="U5507" s="188"/>
      <c r="V5507" s="42"/>
      <c r="W5507" s="188"/>
      <c r="X5507" s="42"/>
      <c r="AD5507" s="10"/>
    </row>
    <row r="5508" spans="18:30">
      <c r="R5508" s="187"/>
      <c r="S5508" s="42"/>
      <c r="T5508" s="42"/>
      <c r="U5508" s="188"/>
      <c r="V5508" s="42"/>
      <c r="W5508" s="188"/>
      <c r="X5508" s="42"/>
      <c r="AD5508" s="10"/>
    </row>
    <row r="5509" spans="18:30">
      <c r="R5509" s="187"/>
      <c r="S5509" s="42"/>
      <c r="T5509" s="42"/>
      <c r="U5509" s="188"/>
      <c r="V5509" s="42"/>
      <c r="W5509" s="188"/>
      <c r="X5509" s="42"/>
      <c r="AD5509" s="10"/>
    </row>
    <row r="5510" spans="18:30">
      <c r="R5510" s="187"/>
      <c r="S5510" s="42"/>
      <c r="T5510" s="42"/>
      <c r="U5510" s="188"/>
      <c r="V5510" s="42"/>
      <c r="W5510" s="188"/>
      <c r="X5510" s="42"/>
      <c r="AD5510" s="10"/>
    </row>
    <row r="5511" spans="18:30">
      <c r="R5511" s="187"/>
      <c r="S5511" s="42"/>
      <c r="T5511" s="42"/>
      <c r="U5511" s="188"/>
      <c r="V5511" s="42"/>
      <c r="W5511" s="188"/>
      <c r="X5511" s="42"/>
      <c r="AD5511" s="10"/>
    </row>
    <row r="5512" spans="18:30">
      <c r="R5512" s="187"/>
      <c r="S5512" s="42"/>
      <c r="T5512" s="42"/>
      <c r="U5512" s="188"/>
      <c r="V5512" s="42"/>
      <c r="W5512" s="188"/>
      <c r="X5512" s="42"/>
      <c r="AD5512" s="10"/>
    </row>
    <row r="5513" spans="18:30">
      <c r="R5513" s="187"/>
      <c r="S5513" s="42"/>
      <c r="T5513" s="42"/>
      <c r="U5513" s="188"/>
      <c r="V5513" s="42"/>
      <c r="W5513" s="188"/>
      <c r="X5513" s="42"/>
      <c r="AD5513" s="10"/>
    </row>
    <row r="5514" spans="18:30">
      <c r="R5514" s="187"/>
      <c r="S5514" s="42"/>
      <c r="T5514" s="42"/>
      <c r="U5514" s="188"/>
      <c r="V5514" s="42"/>
      <c r="W5514" s="188"/>
      <c r="X5514" s="42"/>
      <c r="AD5514" s="10"/>
    </row>
    <row r="5515" spans="18:30">
      <c r="R5515" s="187"/>
      <c r="S5515" s="42"/>
      <c r="T5515" s="42"/>
      <c r="U5515" s="188"/>
      <c r="V5515" s="42"/>
      <c r="W5515" s="188"/>
      <c r="X5515" s="42"/>
      <c r="AD5515" s="10"/>
    </row>
    <row r="5516" spans="18:30">
      <c r="R5516" s="187"/>
      <c r="S5516" s="42"/>
      <c r="T5516" s="42"/>
      <c r="U5516" s="188"/>
      <c r="V5516" s="42"/>
      <c r="W5516" s="188"/>
      <c r="X5516" s="42"/>
      <c r="AD5516" s="10"/>
    </row>
    <row r="5517" spans="18:30">
      <c r="R5517" s="187"/>
      <c r="S5517" s="42"/>
      <c r="T5517" s="42"/>
      <c r="U5517" s="188"/>
      <c r="V5517" s="42"/>
      <c r="W5517" s="188"/>
      <c r="X5517" s="42"/>
      <c r="AD5517" s="10"/>
    </row>
    <row r="5518" spans="18:30">
      <c r="R5518" s="187"/>
      <c r="S5518" s="42"/>
      <c r="T5518" s="42"/>
      <c r="U5518" s="188"/>
      <c r="V5518" s="42"/>
      <c r="W5518" s="188"/>
      <c r="X5518" s="42"/>
      <c r="AD5518" s="10"/>
    </row>
    <row r="5519" spans="18:30">
      <c r="R5519" s="187"/>
      <c r="S5519" s="42"/>
      <c r="T5519" s="42"/>
      <c r="U5519" s="188"/>
      <c r="V5519" s="42"/>
      <c r="W5519" s="188"/>
      <c r="X5519" s="42"/>
      <c r="AD5519" s="10"/>
    </row>
    <row r="5520" spans="18:30">
      <c r="R5520" s="187"/>
      <c r="S5520" s="42"/>
      <c r="T5520" s="42"/>
      <c r="U5520" s="188"/>
      <c r="V5520" s="42"/>
      <c r="W5520" s="188"/>
      <c r="X5520" s="42"/>
      <c r="AD5520" s="10"/>
    </row>
    <row r="5521" spans="18:30">
      <c r="R5521" s="187"/>
      <c r="S5521" s="42"/>
      <c r="T5521" s="42"/>
      <c r="U5521" s="188"/>
      <c r="V5521" s="42"/>
      <c r="W5521" s="188"/>
      <c r="X5521" s="42"/>
      <c r="AD5521" s="10"/>
    </row>
    <row r="5522" spans="18:30">
      <c r="R5522" s="187"/>
      <c r="S5522" s="42"/>
      <c r="T5522" s="42"/>
      <c r="U5522" s="188"/>
      <c r="V5522" s="42"/>
      <c r="W5522" s="188"/>
      <c r="X5522" s="42"/>
      <c r="AD5522" s="10"/>
    </row>
    <row r="5523" spans="18:30">
      <c r="R5523" s="187"/>
      <c r="S5523" s="42"/>
      <c r="T5523" s="42"/>
      <c r="U5523" s="188"/>
      <c r="V5523" s="42"/>
      <c r="W5523" s="188"/>
      <c r="X5523" s="42"/>
      <c r="AD5523" s="10"/>
    </row>
    <row r="5524" spans="18:30">
      <c r="R5524" s="187"/>
      <c r="S5524" s="42"/>
      <c r="T5524" s="42"/>
      <c r="U5524" s="188"/>
      <c r="V5524" s="42"/>
      <c r="W5524" s="188"/>
      <c r="X5524" s="42"/>
      <c r="AD5524" s="10"/>
    </row>
    <row r="5525" spans="18:30">
      <c r="R5525" s="187"/>
      <c r="S5525" s="42"/>
      <c r="T5525" s="42"/>
      <c r="U5525" s="188"/>
      <c r="V5525" s="42"/>
      <c r="W5525" s="188"/>
      <c r="X5525" s="42"/>
      <c r="AD5525" s="10"/>
    </row>
    <row r="5526" spans="18:30">
      <c r="R5526" s="187"/>
      <c r="S5526" s="42"/>
      <c r="T5526" s="42"/>
      <c r="U5526" s="188"/>
      <c r="V5526" s="42"/>
      <c r="W5526" s="188"/>
      <c r="X5526" s="42"/>
      <c r="AD5526" s="10"/>
    </row>
    <row r="5527" spans="18:30">
      <c r="R5527" s="187"/>
      <c r="S5527" s="42"/>
      <c r="T5527" s="42"/>
      <c r="U5527" s="188"/>
      <c r="V5527" s="42"/>
      <c r="W5527" s="188"/>
      <c r="X5527" s="42"/>
      <c r="AD5527" s="10"/>
    </row>
    <row r="5528" spans="18:30">
      <c r="R5528" s="187"/>
      <c r="S5528" s="42"/>
      <c r="T5528" s="42"/>
      <c r="U5528" s="188"/>
      <c r="V5528" s="42"/>
      <c r="W5528" s="188"/>
      <c r="X5528" s="42"/>
      <c r="AD5528" s="10"/>
    </row>
    <row r="5529" spans="18:30">
      <c r="R5529" s="187"/>
      <c r="S5529" s="42"/>
      <c r="T5529" s="42"/>
      <c r="U5529" s="188"/>
      <c r="V5529" s="42"/>
      <c r="W5529" s="188"/>
      <c r="X5529" s="42"/>
      <c r="AD5529" s="10"/>
    </row>
    <row r="5530" spans="18:30">
      <c r="R5530" s="187"/>
      <c r="S5530" s="42"/>
      <c r="T5530" s="42"/>
      <c r="U5530" s="188"/>
      <c r="V5530" s="42"/>
      <c r="W5530" s="188"/>
      <c r="X5530" s="42"/>
      <c r="AD5530" s="10"/>
    </row>
    <row r="5531" spans="18:30">
      <c r="R5531" s="187"/>
      <c r="S5531" s="42"/>
      <c r="T5531" s="42"/>
      <c r="U5531" s="188"/>
      <c r="V5531" s="42"/>
      <c r="W5531" s="188"/>
      <c r="X5531" s="42"/>
      <c r="AD5531" s="10"/>
    </row>
    <row r="5532" spans="18:30">
      <c r="R5532" s="187"/>
      <c r="S5532" s="42"/>
      <c r="T5532" s="42"/>
      <c r="U5532" s="188"/>
      <c r="V5532" s="42"/>
      <c r="W5532" s="188"/>
      <c r="X5532" s="42"/>
      <c r="AD5532" s="10"/>
    </row>
    <row r="5533" spans="18:30">
      <c r="R5533" s="187"/>
      <c r="S5533" s="42"/>
      <c r="T5533" s="42"/>
      <c r="U5533" s="188"/>
      <c r="V5533" s="42"/>
      <c r="W5533" s="188"/>
      <c r="X5533" s="42"/>
      <c r="AD5533" s="10"/>
    </row>
    <row r="5534" spans="18:30">
      <c r="R5534" s="187"/>
      <c r="S5534" s="42"/>
      <c r="T5534" s="42"/>
      <c r="U5534" s="188"/>
      <c r="V5534" s="42"/>
      <c r="W5534" s="188"/>
      <c r="X5534" s="42"/>
      <c r="AD5534" s="10"/>
    </row>
    <row r="5535" spans="18:30">
      <c r="R5535" s="187"/>
      <c r="S5535" s="42"/>
      <c r="T5535" s="42"/>
      <c r="U5535" s="188"/>
      <c r="V5535" s="42"/>
      <c r="W5535" s="188"/>
      <c r="X5535" s="42"/>
      <c r="AD5535" s="10"/>
    </row>
    <row r="5536" spans="18:30">
      <c r="R5536" s="187"/>
      <c r="S5536" s="42"/>
      <c r="T5536" s="42"/>
      <c r="U5536" s="188"/>
      <c r="V5536" s="42"/>
      <c r="W5536" s="188"/>
      <c r="X5536" s="42"/>
      <c r="AD5536" s="10"/>
    </row>
    <row r="5537" spans="18:30">
      <c r="R5537" s="187"/>
      <c r="S5537" s="42"/>
      <c r="T5537" s="42"/>
      <c r="U5537" s="188"/>
      <c r="V5537" s="42"/>
      <c r="W5537" s="188"/>
      <c r="X5537" s="42"/>
      <c r="AD5537" s="10"/>
    </row>
    <row r="5538" spans="18:30">
      <c r="R5538" s="187"/>
      <c r="S5538" s="42"/>
      <c r="T5538" s="42"/>
      <c r="U5538" s="188"/>
      <c r="V5538" s="42"/>
      <c r="W5538" s="188"/>
      <c r="X5538" s="42"/>
      <c r="AD5538" s="10"/>
    </row>
    <row r="5539" spans="18:30">
      <c r="R5539" s="187"/>
      <c r="S5539" s="42"/>
      <c r="T5539" s="42"/>
      <c r="U5539" s="188"/>
      <c r="V5539" s="42"/>
      <c r="W5539" s="188"/>
      <c r="X5539" s="42"/>
      <c r="AD5539" s="10"/>
    </row>
    <row r="5540" spans="18:30">
      <c r="R5540" s="187"/>
      <c r="S5540" s="42"/>
      <c r="T5540" s="42"/>
      <c r="U5540" s="188"/>
      <c r="V5540" s="42"/>
      <c r="W5540" s="188"/>
      <c r="X5540" s="42"/>
      <c r="AD5540" s="10"/>
    </row>
    <row r="5541" spans="18:30">
      <c r="R5541" s="187"/>
      <c r="S5541" s="42"/>
      <c r="T5541" s="42"/>
      <c r="U5541" s="188"/>
      <c r="V5541" s="42"/>
      <c r="W5541" s="188"/>
      <c r="X5541" s="42"/>
      <c r="AD5541" s="10"/>
    </row>
    <row r="5542" spans="18:30">
      <c r="R5542" s="187"/>
      <c r="S5542" s="42"/>
      <c r="T5542" s="42"/>
      <c r="U5542" s="188"/>
      <c r="V5542" s="42"/>
      <c r="W5542" s="188"/>
      <c r="X5542" s="42"/>
      <c r="AD5542" s="10"/>
    </row>
    <row r="5543" spans="18:30">
      <c r="R5543" s="187"/>
      <c r="S5543" s="42"/>
      <c r="T5543" s="42"/>
      <c r="U5543" s="188"/>
      <c r="V5543" s="42"/>
      <c r="W5543" s="188"/>
      <c r="X5543" s="42"/>
      <c r="AD5543" s="10"/>
    </row>
    <row r="5544" spans="18:30">
      <c r="R5544" s="187"/>
      <c r="S5544" s="42"/>
      <c r="T5544" s="42"/>
      <c r="U5544" s="188"/>
      <c r="V5544" s="42"/>
      <c r="W5544" s="188"/>
      <c r="X5544" s="42"/>
      <c r="AD5544" s="10"/>
    </row>
    <row r="5545" spans="18:30">
      <c r="R5545" s="187"/>
      <c r="S5545" s="42"/>
      <c r="T5545" s="42"/>
      <c r="U5545" s="188"/>
      <c r="V5545" s="42"/>
      <c r="W5545" s="188"/>
      <c r="X5545" s="42"/>
      <c r="AD5545" s="10"/>
    </row>
    <row r="5546" spans="18:30">
      <c r="R5546" s="187"/>
      <c r="S5546" s="42"/>
      <c r="T5546" s="42"/>
      <c r="U5546" s="188"/>
      <c r="V5546" s="42"/>
      <c r="W5546" s="188"/>
      <c r="X5546" s="42"/>
      <c r="AD5546" s="10"/>
    </row>
    <row r="5547" spans="18:30">
      <c r="R5547" s="187"/>
      <c r="S5547" s="42"/>
      <c r="T5547" s="42"/>
      <c r="U5547" s="188"/>
      <c r="V5547" s="42"/>
      <c r="W5547" s="188"/>
      <c r="X5547" s="42"/>
      <c r="AD5547" s="10"/>
    </row>
    <row r="5548" spans="18:30">
      <c r="R5548" s="187"/>
      <c r="S5548" s="42"/>
      <c r="T5548" s="42"/>
      <c r="U5548" s="188"/>
      <c r="V5548" s="42"/>
      <c r="W5548" s="188"/>
      <c r="X5548" s="42"/>
      <c r="AD5548" s="10"/>
    </row>
    <row r="5549" spans="18:30">
      <c r="R5549" s="187"/>
      <c r="S5549" s="42"/>
      <c r="T5549" s="42"/>
      <c r="U5549" s="188"/>
      <c r="V5549" s="42"/>
      <c r="W5549" s="188"/>
      <c r="X5549" s="42"/>
      <c r="AD5549" s="10"/>
    </row>
    <row r="5550" spans="18:30">
      <c r="R5550" s="187"/>
      <c r="S5550" s="42"/>
      <c r="T5550" s="42"/>
      <c r="U5550" s="188"/>
      <c r="V5550" s="42"/>
      <c r="W5550" s="188"/>
      <c r="X5550" s="42"/>
      <c r="AD5550" s="10"/>
    </row>
    <row r="5551" spans="18:30">
      <c r="R5551" s="187"/>
      <c r="S5551" s="42"/>
      <c r="T5551" s="42"/>
      <c r="U5551" s="188"/>
      <c r="V5551" s="42"/>
      <c r="W5551" s="188"/>
      <c r="X5551" s="42"/>
      <c r="AD5551" s="10"/>
    </row>
    <row r="5552" spans="18:30">
      <c r="R5552" s="187"/>
      <c r="S5552" s="42"/>
      <c r="T5552" s="42"/>
      <c r="U5552" s="188"/>
      <c r="V5552" s="42"/>
      <c r="W5552" s="188"/>
      <c r="X5552" s="42"/>
      <c r="AD5552" s="10"/>
    </row>
    <row r="5553" spans="18:30">
      <c r="R5553" s="187"/>
      <c r="S5553" s="42"/>
      <c r="T5553" s="42"/>
      <c r="U5553" s="188"/>
      <c r="V5553" s="42"/>
      <c r="W5553" s="188"/>
      <c r="X5553" s="42"/>
      <c r="AD5553" s="10"/>
    </row>
    <row r="5554" spans="18:30">
      <c r="R5554" s="187"/>
      <c r="S5554" s="42"/>
      <c r="T5554" s="42"/>
      <c r="U5554" s="188"/>
      <c r="V5554" s="42"/>
      <c r="W5554" s="188"/>
      <c r="X5554" s="42"/>
      <c r="AD5554" s="10"/>
    </row>
    <row r="5555" spans="18:30">
      <c r="R5555" s="187"/>
      <c r="S5555" s="42"/>
      <c r="T5555" s="42"/>
      <c r="U5555" s="188"/>
      <c r="V5555" s="42"/>
      <c r="W5555" s="188"/>
      <c r="X5555" s="42"/>
      <c r="AD5555" s="10"/>
    </row>
    <row r="5556" spans="18:30">
      <c r="R5556" s="187"/>
      <c r="S5556" s="42"/>
      <c r="T5556" s="42"/>
      <c r="U5556" s="188"/>
      <c r="V5556" s="42"/>
      <c r="W5556" s="188"/>
      <c r="X5556" s="42"/>
      <c r="AD5556" s="10"/>
    </row>
    <row r="5557" spans="18:30">
      <c r="R5557" s="187"/>
      <c r="S5557" s="42"/>
      <c r="T5557" s="42"/>
      <c r="U5557" s="188"/>
      <c r="V5557" s="42"/>
      <c r="W5557" s="188"/>
      <c r="X5557" s="42"/>
      <c r="AD5557" s="10"/>
    </row>
    <row r="5558" spans="18:30">
      <c r="R5558" s="187"/>
      <c r="S5558" s="42"/>
      <c r="T5558" s="42"/>
      <c r="U5558" s="188"/>
      <c r="V5558" s="42"/>
      <c r="W5558" s="188"/>
      <c r="X5558" s="42"/>
      <c r="AD5558" s="10"/>
    </row>
    <row r="5559" spans="18:30">
      <c r="R5559" s="187"/>
      <c r="S5559" s="42"/>
      <c r="T5559" s="42"/>
      <c r="U5559" s="188"/>
      <c r="V5559" s="42"/>
      <c r="W5559" s="188"/>
      <c r="X5559" s="42"/>
      <c r="AD5559" s="10"/>
    </row>
    <row r="5560" spans="18:30">
      <c r="R5560" s="187"/>
      <c r="S5560" s="42"/>
      <c r="T5560" s="42"/>
      <c r="U5560" s="188"/>
      <c r="V5560" s="42"/>
      <c r="W5560" s="188"/>
      <c r="X5560" s="42"/>
      <c r="AD5560" s="10"/>
    </row>
    <row r="5561" spans="18:30">
      <c r="R5561" s="187"/>
      <c r="S5561" s="42"/>
      <c r="T5561" s="42"/>
      <c r="U5561" s="188"/>
      <c r="V5561" s="42"/>
      <c r="W5561" s="188"/>
      <c r="X5561" s="42"/>
      <c r="AD5561" s="10"/>
    </row>
    <row r="5562" spans="18:30">
      <c r="R5562" s="187"/>
      <c r="S5562" s="42"/>
      <c r="T5562" s="42"/>
      <c r="U5562" s="188"/>
      <c r="V5562" s="42"/>
      <c r="W5562" s="188"/>
      <c r="X5562" s="42"/>
      <c r="AD5562" s="10"/>
    </row>
    <row r="5563" spans="18:30">
      <c r="R5563" s="187"/>
      <c r="S5563" s="42"/>
      <c r="T5563" s="42"/>
      <c r="U5563" s="188"/>
      <c r="V5563" s="42"/>
      <c r="W5563" s="188"/>
      <c r="X5563" s="42"/>
      <c r="AD5563" s="10"/>
    </row>
    <row r="5564" spans="18:30">
      <c r="R5564" s="187"/>
      <c r="S5564" s="42"/>
      <c r="T5564" s="42"/>
      <c r="U5564" s="188"/>
      <c r="V5564" s="42"/>
      <c r="W5564" s="188"/>
      <c r="X5564" s="42"/>
      <c r="AD5564" s="10"/>
    </row>
    <row r="5565" spans="18:30">
      <c r="R5565" s="187"/>
      <c r="S5565" s="42"/>
      <c r="T5565" s="42"/>
      <c r="U5565" s="188"/>
      <c r="V5565" s="42"/>
      <c r="W5565" s="188"/>
      <c r="X5565" s="42"/>
      <c r="AD5565" s="10"/>
    </row>
    <row r="5566" spans="18:30">
      <c r="R5566" s="187"/>
      <c r="S5566" s="42"/>
      <c r="T5566" s="42"/>
      <c r="U5566" s="188"/>
      <c r="V5566" s="42"/>
      <c r="W5566" s="188"/>
      <c r="X5566" s="42"/>
      <c r="AD5566" s="10"/>
    </row>
    <row r="5567" spans="18:30">
      <c r="R5567" s="187"/>
      <c r="S5567" s="42"/>
      <c r="T5567" s="42"/>
      <c r="U5567" s="188"/>
      <c r="V5567" s="42"/>
      <c r="W5567" s="188"/>
      <c r="X5567" s="42"/>
      <c r="AD5567" s="10"/>
    </row>
    <row r="5568" spans="18:30">
      <c r="R5568" s="187"/>
      <c r="S5568" s="42"/>
      <c r="T5568" s="42"/>
      <c r="U5568" s="188"/>
      <c r="V5568" s="42"/>
      <c r="W5568" s="188"/>
      <c r="X5568" s="42"/>
      <c r="AD5568" s="10"/>
    </row>
    <row r="5569" spans="18:30">
      <c r="R5569" s="187"/>
      <c r="S5569" s="42"/>
      <c r="T5569" s="42"/>
      <c r="U5569" s="188"/>
      <c r="V5569" s="42"/>
      <c r="W5569" s="188"/>
      <c r="X5569" s="42"/>
      <c r="AD5569" s="10"/>
    </row>
    <row r="5570" spans="18:30">
      <c r="R5570" s="187"/>
      <c r="S5570" s="42"/>
      <c r="T5570" s="42"/>
      <c r="U5570" s="188"/>
      <c r="V5570" s="42"/>
      <c r="W5570" s="188"/>
      <c r="X5570" s="42"/>
      <c r="AD5570" s="10"/>
    </row>
    <row r="5571" spans="18:30">
      <c r="R5571" s="187"/>
      <c r="S5571" s="42"/>
      <c r="T5571" s="42"/>
      <c r="U5571" s="188"/>
      <c r="V5571" s="42"/>
      <c r="W5571" s="188"/>
      <c r="X5571" s="42"/>
      <c r="AD5571" s="10"/>
    </row>
    <row r="5572" spans="18:30">
      <c r="R5572" s="187"/>
      <c r="S5572" s="42"/>
      <c r="T5572" s="42"/>
      <c r="U5572" s="188"/>
      <c r="V5572" s="42"/>
      <c r="W5572" s="188"/>
      <c r="X5572" s="42"/>
      <c r="AD5572" s="10"/>
    </row>
    <row r="5573" spans="18:30">
      <c r="R5573" s="187"/>
      <c r="S5573" s="42"/>
      <c r="T5573" s="42"/>
      <c r="U5573" s="188"/>
      <c r="V5573" s="42"/>
      <c r="W5573" s="188"/>
      <c r="X5573" s="42"/>
      <c r="AD5573" s="10"/>
    </row>
    <row r="5574" spans="18:30">
      <c r="R5574" s="187"/>
      <c r="S5574" s="42"/>
      <c r="T5574" s="42"/>
      <c r="U5574" s="188"/>
      <c r="V5574" s="42"/>
      <c r="W5574" s="188"/>
      <c r="X5574" s="42"/>
      <c r="AD5574" s="10"/>
    </row>
    <row r="5575" spans="18:30">
      <c r="R5575" s="187"/>
      <c r="S5575" s="42"/>
      <c r="T5575" s="42"/>
      <c r="U5575" s="188"/>
      <c r="V5575" s="42"/>
      <c r="W5575" s="188"/>
      <c r="X5575" s="42"/>
      <c r="AD5575" s="10"/>
    </row>
    <row r="5576" spans="18:30">
      <c r="R5576" s="187"/>
      <c r="S5576" s="42"/>
      <c r="T5576" s="42"/>
      <c r="U5576" s="188"/>
      <c r="V5576" s="42"/>
      <c r="W5576" s="188"/>
      <c r="X5576" s="42"/>
      <c r="AD5576" s="10"/>
    </row>
    <row r="5577" spans="18:30">
      <c r="R5577" s="187"/>
      <c r="S5577" s="42"/>
      <c r="T5577" s="42"/>
      <c r="U5577" s="188"/>
      <c r="V5577" s="42"/>
      <c r="W5577" s="188"/>
      <c r="X5577" s="42"/>
      <c r="AD5577" s="10"/>
    </row>
    <row r="5578" spans="18:30">
      <c r="R5578" s="187"/>
      <c r="S5578" s="42"/>
      <c r="T5578" s="42"/>
      <c r="U5578" s="188"/>
      <c r="V5578" s="42"/>
      <c r="W5578" s="188"/>
      <c r="X5578" s="42"/>
      <c r="AD5578" s="10"/>
    </row>
    <row r="5579" spans="18:30">
      <c r="R5579" s="187"/>
      <c r="S5579" s="42"/>
      <c r="T5579" s="42"/>
      <c r="U5579" s="188"/>
      <c r="V5579" s="42"/>
      <c r="W5579" s="188"/>
      <c r="X5579" s="42"/>
      <c r="AD5579" s="10"/>
    </row>
    <row r="5580" spans="18:30">
      <c r="R5580" s="187"/>
      <c r="S5580" s="42"/>
      <c r="T5580" s="42"/>
      <c r="U5580" s="188"/>
      <c r="V5580" s="42"/>
      <c r="W5580" s="188"/>
      <c r="X5580" s="42"/>
      <c r="AD5580" s="10"/>
    </row>
    <row r="5581" spans="18:30">
      <c r="R5581" s="187"/>
      <c r="S5581" s="42"/>
      <c r="T5581" s="42"/>
      <c r="U5581" s="188"/>
      <c r="V5581" s="42"/>
      <c r="W5581" s="188"/>
      <c r="X5581" s="42"/>
      <c r="AD5581" s="10"/>
    </row>
    <row r="5582" spans="18:30">
      <c r="R5582" s="187"/>
      <c r="S5582" s="42"/>
      <c r="T5582" s="42"/>
      <c r="U5582" s="188"/>
      <c r="V5582" s="42"/>
      <c r="W5582" s="188"/>
      <c r="X5582" s="42"/>
      <c r="AD5582" s="10"/>
    </row>
    <row r="5583" spans="18:30">
      <c r="R5583" s="187"/>
      <c r="S5583" s="42"/>
      <c r="T5583" s="42"/>
      <c r="U5583" s="188"/>
      <c r="V5583" s="42"/>
      <c r="W5583" s="188"/>
      <c r="X5583" s="42"/>
      <c r="AD5583" s="10"/>
    </row>
    <row r="5584" spans="18:30">
      <c r="R5584" s="187"/>
      <c r="S5584" s="42"/>
      <c r="T5584" s="42"/>
      <c r="U5584" s="188"/>
      <c r="V5584" s="42"/>
      <c r="W5584" s="188"/>
      <c r="X5584" s="42"/>
      <c r="AD5584" s="10"/>
    </row>
    <row r="5585" spans="18:30">
      <c r="R5585" s="187"/>
      <c r="S5585" s="42"/>
      <c r="T5585" s="42"/>
      <c r="U5585" s="188"/>
      <c r="V5585" s="42"/>
      <c r="W5585" s="188"/>
      <c r="X5585" s="42"/>
      <c r="AD5585" s="10"/>
    </row>
    <row r="5586" spans="18:30">
      <c r="R5586" s="187"/>
      <c r="S5586" s="42"/>
      <c r="T5586" s="42"/>
      <c r="U5586" s="188"/>
      <c r="V5586" s="42"/>
      <c r="W5586" s="188"/>
      <c r="X5586" s="42"/>
      <c r="AD5586" s="10"/>
    </row>
    <row r="5587" spans="18:30">
      <c r="R5587" s="187"/>
      <c r="S5587" s="42"/>
      <c r="T5587" s="42"/>
      <c r="U5587" s="188"/>
      <c r="V5587" s="42"/>
      <c r="W5587" s="188"/>
      <c r="X5587" s="42"/>
      <c r="AD5587" s="10"/>
    </row>
    <row r="5588" spans="18:30">
      <c r="R5588" s="187"/>
      <c r="S5588" s="42"/>
      <c r="T5588" s="42"/>
      <c r="U5588" s="188"/>
      <c r="V5588" s="42"/>
      <c r="W5588" s="188"/>
      <c r="X5588" s="42"/>
      <c r="AD5588" s="10"/>
    </row>
    <row r="5589" spans="18:30">
      <c r="R5589" s="187"/>
      <c r="S5589" s="42"/>
      <c r="T5589" s="42"/>
      <c r="U5589" s="188"/>
      <c r="V5589" s="42"/>
      <c r="W5589" s="188"/>
      <c r="X5589" s="42"/>
      <c r="AD5589" s="10"/>
    </row>
    <row r="5590" spans="18:30">
      <c r="R5590" s="187"/>
      <c r="S5590" s="42"/>
      <c r="T5590" s="42"/>
      <c r="U5590" s="188"/>
      <c r="V5590" s="42"/>
      <c r="W5590" s="188"/>
      <c r="X5590" s="42"/>
      <c r="AD5590" s="10"/>
    </row>
    <row r="5591" spans="18:30">
      <c r="R5591" s="187"/>
      <c r="S5591" s="42"/>
      <c r="T5591" s="42"/>
      <c r="U5591" s="188"/>
      <c r="V5591" s="42"/>
      <c r="W5591" s="188"/>
      <c r="X5591" s="42"/>
      <c r="AD5591" s="10"/>
    </row>
    <row r="5592" spans="18:30">
      <c r="R5592" s="187"/>
      <c r="S5592" s="42"/>
      <c r="T5592" s="42"/>
      <c r="U5592" s="188"/>
      <c r="V5592" s="42"/>
      <c r="W5592" s="188"/>
      <c r="X5592" s="42"/>
      <c r="AD5592" s="10"/>
    </row>
    <row r="5593" spans="18:30">
      <c r="R5593" s="187"/>
      <c r="S5593" s="42"/>
      <c r="T5593" s="42"/>
      <c r="U5593" s="188"/>
      <c r="V5593" s="42"/>
      <c r="W5593" s="188"/>
      <c r="X5593" s="42"/>
      <c r="AD5593" s="10"/>
    </row>
    <row r="5594" spans="18:30">
      <c r="R5594" s="187"/>
      <c r="S5594" s="42"/>
      <c r="T5594" s="42"/>
      <c r="U5594" s="188"/>
      <c r="V5594" s="42"/>
      <c r="W5594" s="188"/>
      <c r="X5594" s="42"/>
      <c r="AD5594" s="10"/>
    </row>
    <row r="5595" spans="18:30">
      <c r="R5595" s="187"/>
      <c r="S5595" s="42"/>
      <c r="T5595" s="42"/>
      <c r="U5595" s="188"/>
      <c r="V5595" s="42"/>
      <c r="W5595" s="188"/>
      <c r="X5595" s="42"/>
      <c r="AD5595" s="10"/>
    </row>
    <row r="5596" spans="18:30">
      <c r="R5596" s="187"/>
      <c r="S5596" s="42"/>
      <c r="T5596" s="42"/>
      <c r="U5596" s="188"/>
      <c r="V5596" s="42"/>
      <c r="W5596" s="188"/>
      <c r="X5596" s="42"/>
      <c r="AD5596" s="10"/>
    </row>
    <row r="5597" spans="18:30">
      <c r="R5597" s="187"/>
      <c r="S5597" s="42"/>
      <c r="T5597" s="42"/>
      <c r="U5597" s="188"/>
      <c r="V5597" s="42"/>
      <c r="W5597" s="188"/>
      <c r="X5597" s="42"/>
      <c r="AD5597" s="10"/>
    </row>
    <row r="5598" spans="18:30">
      <c r="R5598" s="187"/>
      <c r="S5598" s="42"/>
      <c r="T5598" s="42"/>
      <c r="U5598" s="188"/>
      <c r="V5598" s="42"/>
      <c r="W5598" s="188"/>
      <c r="X5598" s="42"/>
      <c r="AD5598" s="10"/>
    </row>
    <row r="5599" spans="18:30">
      <c r="R5599" s="187"/>
      <c r="S5599" s="42"/>
      <c r="T5599" s="42"/>
      <c r="U5599" s="188"/>
      <c r="V5599" s="42"/>
      <c r="W5599" s="188"/>
      <c r="X5599" s="42"/>
      <c r="AD5599" s="10"/>
    </row>
    <row r="5600" spans="18:30">
      <c r="R5600" s="187"/>
      <c r="S5600" s="42"/>
      <c r="T5600" s="42"/>
      <c r="U5600" s="188"/>
      <c r="V5600" s="42"/>
      <c r="W5600" s="188"/>
      <c r="X5600" s="42"/>
      <c r="AD5600" s="10"/>
    </row>
    <row r="5601" spans="18:30">
      <c r="R5601" s="187"/>
      <c r="S5601" s="42"/>
      <c r="T5601" s="42"/>
      <c r="U5601" s="188"/>
      <c r="V5601" s="42"/>
      <c r="W5601" s="188"/>
      <c r="X5601" s="42"/>
      <c r="AD5601" s="10"/>
    </row>
    <row r="5602" spans="18:30">
      <c r="R5602" s="187"/>
      <c r="S5602" s="42"/>
      <c r="T5602" s="42"/>
      <c r="U5602" s="188"/>
      <c r="V5602" s="42"/>
      <c r="W5602" s="188"/>
      <c r="X5602" s="42"/>
      <c r="AD5602" s="10"/>
    </row>
    <row r="5603" spans="18:30">
      <c r="R5603" s="187"/>
      <c r="S5603" s="42"/>
      <c r="T5603" s="42"/>
      <c r="U5603" s="188"/>
      <c r="V5603" s="42"/>
      <c r="W5603" s="188"/>
      <c r="X5603" s="42"/>
      <c r="AD5603" s="10"/>
    </row>
    <row r="5604" spans="18:30">
      <c r="R5604" s="187"/>
      <c r="S5604" s="42"/>
      <c r="T5604" s="42"/>
      <c r="U5604" s="188"/>
      <c r="V5604" s="42"/>
      <c r="W5604" s="188"/>
      <c r="X5604" s="42"/>
      <c r="AD5604" s="10"/>
    </row>
    <row r="5605" spans="18:30">
      <c r="R5605" s="187"/>
      <c r="S5605" s="42"/>
      <c r="T5605" s="42"/>
      <c r="U5605" s="188"/>
      <c r="V5605" s="42"/>
      <c r="W5605" s="188"/>
      <c r="X5605" s="42"/>
      <c r="AD5605" s="10"/>
    </row>
    <row r="5606" spans="18:30">
      <c r="R5606" s="187"/>
      <c r="S5606" s="42"/>
      <c r="T5606" s="42"/>
      <c r="U5606" s="188"/>
      <c r="V5606" s="42"/>
      <c r="W5606" s="188"/>
      <c r="X5606" s="42"/>
      <c r="AD5606" s="10"/>
    </row>
    <row r="5607" spans="18:30">
      <c r="R5607" s="187"/>
      <c r="S5607" s="42"/>
      <c r="T5607" s="42"/>
      <c r="U5607" s="188"/>
      <c r="V5607" s="42"/>
      <c r="W5607" s="188"/>
      <c r="X5607" s="42"/>
      <c r="AD5607" s="10"/>
    </row>
    <row r="5608" spans="18:30">
      <c r="R5608" s="187"/>
      <c r="S5608" s="42"/>
      <c r="T5608" s="42"/>
      <c r="U5608" s="188"/>
      <c r="V5608" s="42"/>
      <c r="W5608" s="188"/>
      <c r="X5608" s="42"/>
      <c r="AD5608" s="10"/>
    </row>
    <row r="5609" spans="18:30">
      <c r="R5609" s="187"/>
      <c r="S5609" s="42"/>
      <c r="T5609" s="42"/>
      <c r="U5609" s="188"/>
      <c r="V5609" s="42"/>
      <c r="W5609" s="188"/>
      <c r="X5609" s="42"/>
      <c r="AD5609" s="10"/>
    </row>
    <row r="5610" spans="18:30">
      <c r="R5610" s="187"/>
      <c r="S5610" s="42"/>
      <c r="T5610" s="42"/>
      <c r="U5610" s="188"/>
      <c r="V5610" s="42"/>
      <c r="W5610" s="188"/>
      <c r="X5610" s="42"/>
      <c r="AD5610" s="10"/>
    </row>
    <row r="5611" spans="18:30">
      <c r="R5611" s="187"/>
      <c r="S5611" s="42"/>
      <c r="T5611" s="42"/>
      <c r="U5611" s="188"/>
      <c r="V5611" s="42"/>
      <c r="W5611" s="188"/>
      <c r="X5611" s="42"/>
      <c r="AD5611" s="10"/>
    </row>
    <row r="5612" spans="18:30">
      <c r="R5612" s="187"/>
      <c r="S5612" s="42"/>
      <c r="T5612" s="42"/>
      <c r="U5612" s="188"/>
      <c r="V5612" s="42"/>
      <c r="W5612" s="188"/>
      <c r="X5612" s="42"/>
      <c r="AD5612" s="10"/>
    </row>
    <row r="5613" spans="18:30">
      <c r="R5613" s="187"/>
      <c r="S5613" s="42"/>
      <c r="T5613" s="42"/>
      <c r="U5613" s="188"/>
      <c r="V5613" s="42"/>
      <c r="W5613" s="188"/>
      <c r="X5613" s="42"/>
      <c r="AD5613" s="10"/>
    </row>
    <row r="5614" spans="18:30">
      <c r="R5614" s="187"/>
      <c r="S5614" s="42"/>
      <c r="T5614" s="42"/>
      <c r="U5614" s="188"/>
      <c r="V5614" s="42"/>
      <c r="W5614" s="188"/>
      <c r="X5614" s="42"/>
      <c r="AD5614" s="10"/>
    </row>
    <row r="5615" spans="18:30">
      <c r="R5615" s="187"/>
      <c r="S5615" s="42"/>
      <c r="T5615" s="42"/>
      <c r="U5615" s="188"/>
      <c r="V5615" s="42"/>
      <c r="W5615" s="188"/>
      <c r="X5615" s="42"/>
      <c r="AD5615" s="10"/>
    </row>
    <row r="5616" spans="18:30">
      <c r="R5616" s="187"/>
      <c r="S5616" s="42"/>
      <c r="T5616" s="42"/>
      <c r="U5616" s="188"/>
      <c r="V5616" s="42"/>
      <c r="W5616" s="188"/>
      <c r="X5616" s="42"/>
      <c r="AD5616" s="10"/>
    </row>
    <row r="5617" spans="18:30">
      <c r="R5617" s="187"/>
      <c r="S5617" s="42"/>
      <c r="T5617" s="42"/>
      <c r="U5617" s="188"/>
      <c r="V5617" s="42"/>
      <c r="W5617" s="188"/>
      <c r="X5617" s="42"/>
      <c r="AD5617" s="10"/>
    </row>
    <row r="5618" spans="18:30">
      <c r="R5618" s="187"/>
      <c r="S5618" s="42"/>
      <c r="T5618" s="42"/>
      <c r="U5618" s="188"/>
      <c r="V5618" s="42"/>
      <c r="W5618" s="188"/>
      <c r="X5618" s="42"/>
      <c r="AD5618" s="10"/>
    </row>
    <row r="5619" spans="18:30">
      <c r="R5619" s="187"/>
      <c r="S5619" s="42"/>
      <c r="T5619" s="42"/>
      <c r="U5619" s="188"/>
      <c r="V5619" s="42"/>
      <c r="W5619" s="188"/>
      <c r="X5619" s="42"/>
      <c r="AD5619" s="10"/>
    </row>
    <row r="5620" spans="18:30">
      <c r="R5620" s="187"/>
      <c r="S5620" s="42"/>
      <c r="T5620" s="42"/>
      <c r="U5620" s="188"/>
      <c r="V5620" s="42"/>
      <c r="W5620" s="188"/>
      <c r="X5620" s="42"/>
      <c r="AD5620" s="10"/>
    </row>
    <row r="5621" spans="18:30">
      <c r="R5621" s="187"/>
      <c r="S5621" s="42"/>
      <c r="T5621" s="42"/>
      <c r="U5621" s="188"/>
      <c r="V5621" s="42"/>
      <c r="W5621" s="188"/>
      <c r="X5621" s="42"/>
      <c r="AD5621" s="10"/>
    </row>
    <row r="5622" spans="18:30">
      <c r="R5622" s="187"/>
      <c r="S5622" s="42"/>
      <c r="T5622" s="42"/>
      <c r="U5622" s="188"/>
      <c r="V5622" s="42"/>
      <c r="W5622" s="188"/>
      <c r="X5622" s="42"/>
      <c r="AD5622" s="10"/>
    </row>
    <row r="5623" spans="18:30">
      <c r="R5623" s="187"/>
      <c r="S5623" s="42"/>
      <c r="T5623" s="42"/>
      <c r="U5623" s="188"/>
      <c r="V5623" s="42"/>
      <c r="W5623" s="188"/>
      <c r="X5623" s="42"/>
      <c r="AD5623" s="10"/>
    </row>
    <row r="5624" spans="18:30">
      <c r="R5624" s="187"/>
      <c r="S5624" s="42"/>
      <c r="T5624" s="42"/>
      <c r="U5624" s="188"/>
      <c r="V5624" s="42"/>
      <c r="W5624" s="188"/>
      <c r="X5624" s="42"/>
      <c r="AD5624" s="10"/>
    </row>
    <row r="5625" spans="18:30">
      <c r="R5625" s="187"/>
      <c r="S5625" s="42"/>
      <c r="T5625" s="42"/>
      <c r="U5625" s="188"/>
      <c r="V5625" s="42"/>
      <c r="W5625" s="188"/>
      <c r="X5625" s="42"/>
      <c r="AD5625" s="10"/>
    </row>
    <row r="5626" spans="18:30">
      <c r="R5626" s="187"/>
      <c r="S5626" s="42"/>
      <c r="T5626" s="42"/>
      <c r="U5626" s="188"/>
      <c r="V5626" s="42"/>
      <c r="W5626" s="188"/>
      <c r="X5626" s="42"/>
      <c r="AD5626" s="10"/>
    </row>
    <row r="5627" spans="18:30">
      <c r="R5627" s="187"/>
      <c r="S5627" s="42"/>
      <c r="T5627" s="42"/>
      <c r="U5627" s="188"/>
      <c r="V5627" s="42"/>
      <c r="W5627" s="188"/>
      <c r="X5627" s="42"/>
      <c r="AD5627" s="10"/>
    </row>
    <row r="5628" spans="18:30">
      <c r="R5628" s="187"/>
      <c r="S5628" s="42"/>
      <c r="T5628" s="42"/>
      <c r="U5628" s="188"/>
      <c r="V5628" s="42"/>
      <c r="W5628" s="188"/>
      <c r="X5628" s="42"/>
      <c r="AD5628" s="10"/>
    </row>
    <row r="5629" spans="18:30">
      <c r="R5629" s="187"/>
      <c r="S5629" s="42"/>
      <c r="T5629" s="42"/>
      <c r="U5629" s="188"/>
      <c r="V5629" s="42"/>
      <c r="W5629" s="188"/>
      <c r="X5629" s="42"/>
      <c r="AD5629" s="10"/>
    </row>
    <row r="5630" spans="18:30">
      <c r="R5630" s="187"/>
      <c r="S5630" s="42"/>
      <c r="T5630" s="42"/>
      <c r="U5630" s="188"/>
      <c r="V5630" s="42"/>
      <c r="W5630" s="188"/>
      <c r="X5630" s="42"/>
      <c r="AD5630" s="10"/>
    </row>
    <row r="5631" spans="18:30">
      <c r="R5631" s="187"/>
      <c r="S5631" s="42"/>
      <c r="T5631" s="42"/>
      <c r="U5631" s="188"/>
      <c r="V5631" s="42"/>
      <c r="W5631" s="188"/>
      <c r="X5631" s="42"/>
      <c r="AD5631" s="10"/>
    </row>
    <row r="5632" spans="18:30">
      <c r="R5632" s="187"/>
      <c r="S5632" s="42"/>
      <c r="T5632" s="42"/>
      <c r="U5632" s="188"/>
      <c r="V5632" s="42"/>
      <c r="W5632" s="188"/>
      <c r="X5632" s="42"/>
      <c r="AD5632" s="10"/>
    </row>
    <row r="5633" spans="18:30">
      <c r="R5633" s="187"/>
      <c r="S5633" s="42"/>
      <c r="T5633" s="42"/>
      <c r="U5633" s="188"/>
      <c r="V5633" s="42"/>
      <c r="W5633" s="188"/>
      <c r="X5633" s="42"/>
      <c r="AD5633" s="10"/>
    </row>
    <row r="5634" spans="18:30">
      <c r="R5634" s="187"/>
      <c r="S5634" s="42"/>
      <c r="T5634" s="42"/>
      <c r="U5634" s="188"/>
      <c r="V5634" s="42"/>
      <c r="W5634" s="188"/>
      <c r="X5634" s="42"/>
      <c r="AD5634" s="10"/>
    </row>
    <row r="5635" spans="18:30">
      <c r="R5635" s="187"/>
      <c r="S5635" s="42"/>
      <c r="T5635" s="42"/>
      <c r="U5635" s="188"/>
      <c r="V5635" s="42"/>
      <c r="W5635" s="188"/>
      <c r="X5635" s="42"/>
      <c r="AD5635" s="10"/>
    </row>
    <row r="5636" spans="18:30">
      <c r="R5636" s="187"/>
      <c r="S5636" s="42"/>
      <c r="T5636" s="42"/>
      <c r="U5636" s="188"/>
      <c r="V5636" s="42"/>
      <c r="W5636" s="188"/>
      <c r="X5636" s="42"/>
      <c r="AD5636" s="10"/>
    </row>
    <row r="5637" spans="18:30">
      <c r="R5637" s="187"/>
      <c r="S5637" s="42"/>
      <c r="T5637" s="42"/>
      <c r="U5637" s="188"/>
      <c r="V5637" s="42"/>
      <c r="W5637" s="188"/>
      <c r="X5637" s="42"/>
      <c r="AD5637" s="10"/>
    </row>
    <row r="5638" spans="18:30">
      <c r="R5638" s="187"/>
      <c r="S5638" s="42"/>
      <c r="T5638" s="42"/>
      <c r="U5638" s="188"/>
      <c r="V5638" s="42"/>
      <c r="W5638" s="188"/>
      <c r="X5638" s="42"/>
      <c r="AD5638" s="10"/>
    </row>
    <row r="5639" spans="18:30">
      <c r="R5639" s="187"/>
      <c r="S5639" s="42"/>
      <c r="T5639" s="42"/>
      <c r="U5639" s="188"/>
      <c r="V5639" s="42"/>
      <c r="W5639" s="188"/>
      <c r="X5639" s="42"/>
      <c r="AD5639" s="10"/>
    </row>
    <row r="5640" spans="18:30">
      <c r="R5640" s="187"/>
      <c r="S5640" s="42"/>
      <c r="T5640" s="42"/>
      <c r="U5640" s="188"/>
      <c r="V5640" s="42"/>
      <c r="W5640" s="188"/>
      <c r="X5640" s="42"/>
      <c r="AD5640" s="10"/>
    </row>
    <row r="5641" spans="18:30">
      <c r="R5641" s="187"/>
      <c r="S5641" s="42"/>
      <c r="T5641" s="42"/>
      <c r="U5641" s="188"/>
      <c r="V5641" s="42"/>
      <c r="W5641" s="188"/>
      <c r="X5641" s="42"/>
      <c r="AD5641" s="10"/>
    </row>
    <row r="5642" spans="18:30">
      <c r="R5642" s="187"/>
      <c r="S5642" s="42"/>
      <c r="T5642" s="42"/>
      <c r="U5642" s="188"/>
      <c r="V5642" s="42"/>
      <c r="W5642" s="188"/>
      <c r="X5642" s="42"/>
      <c r="AD5642" s="10"/>
    </row>
    <row r="5643" spans="18:30">
      <c r="R5643" s="187"/>
      <c r="S5643" s="42"/>
      <c r="T5643" s="42"/>
      <c r="U5643" s="188"/>
      <c r="V5643" s="42"/>
      <c r="W5643" s="188"/>
      <c r="X5643" s="42"/>
      <c r="AD5643" s="10"/>
    </row>
    <row r="5644" spans="18:30">
      <c r="R5644" s="187"/>
      <c r="S5644" s="42"/>
      <c r="T5644" s="42"/>
      <c r="U5644" s="188"/>
      <c r="V5644" s="42"/>
      <c r="W5644" s="188"/>
      <c r="X5644" s="42"/>
      <c r="AD5644" s="10"/>
    </row>
    <row r="5645" spans="18:30">
      <c r="R5645" s="187"/>
      <c r="S5645" s="42"/>
      <c r="T5645" s="42"/>
      <c r="U5645" s="188"/>
      <c r="V5645" s="42"/>
      <c r="W5645" s="188"/>
      <c r="X5645" s="42"/>
      <c r="AD5645" s="10"/>
    </row>
    <row r="5646" spans="18:30">
      <c r="R5646" s="187"/>
      <c r="S5646" s="42"/>
      <c r="T5646" s="42"/>
      <c r="U5646" s="188"/>
      <c r="V5646" s="42"/>
      <c r="W5646" s="188"/>
      <c r="X5646" s="42"/>
      <c r="AD5646" s="10"/>
    </row>
    <row r="5647" spans="18:30">
      <c r="R5647" s="187"/>
      <c r="S5647" s="42"/>
      <c r="T5647" s="42"/>
      <c r="U5647" s="188"/>
      <c r="V5647" s="42"/>
      <c r="W5647" s="188"/>
      <c r="X5647" s="42"/>
      <c r="AD5647" s="10"/>
    </row>
    <row r="5648" spans="18:30">
      <c r="R5648" s="187"/>
      <c r="S5648" s="42"/>
      <c r="T5648" s="42"/>
      <c r="U5648" s="188"/>
      <c r="V5648" s="42"/>
      <c r="W5648" s="188"/>
      <c r="X5648" s="42"/>
      <c r="AD5648" s="10"/>
    </row>
    <row r="5649" spans="18:30">
      <c r="R5649" s="187"/>
      <c r="S5649" s="42"/>
      <c r="T5649" s="42"/>
      <c r="U5649" s="188"/>
      <c r="V5649" s="42"/>
      <c r="W5649" s="188"/>
      <c r="X5649" s="42"/>
      <c r="AD5649" s="10"/>
    </row>
    <row r="5650" spans="18:30">
      <c r="R5650" s="187"/>
      <c r="S5650" s="42"/>
      <c r="T5650" s="42"/>
      <c r="U5650" s="188"/>
      <c r="V5650" s="42"/>
      <c r="W5650" s="188"/>
      <c r="X5650" s="42"/>
      <c r="AD5650" s="10"/>
    </row>
    <row r="5651" spans="18:30">
      <c r="R5651" s="187"/>
      <c r="S5651" s="42"/>
      <c r="T5651" s="42"/>
      <c r="U5651" s="188"/>
      <c r="V5651" s="42"/>
      <c r="W5651" s="188"/>
      <c r="X5651" s="42"/>
      <c r="AD5651" s="10"/>
    </row>
    <row r="5652" spans="18:30">
      <c r="R5652" s="187"/>
      <c r="S5652" s="42"/>
      <c r="T5652" s="42"/>
      <c r="U5652" s="188"/>
      <c r="V5652" s="42"/>
      <c r="W5652" s="188"/>
      <c r="X5652" s="42"/>
      <c r="AD5652" s="10"/>
    </row>
    <row r="5653" spans="18:30">
      <c r="R5653" s="187"/>
      <c r="S5653" s="42"/>
      <c r="T5653" s="42"/>
      <c r="U5653" s="188"/>
      <c r="V5653" s="42"/>
      <c r="W5653" s="188"/>
      <c r="X5653" s="42"/>
      <c r="AD5653" s="10"/>
    </row>
    <row r="5654" spans="18:30">
      <c r="R5654" s="187"/>
      <c r="S5654" s="42"/>
      <c r="T5654" s="42"/>
      <c r="U5654" s="188"/>
      <c r="V5654" s="42"/>
      <c r="W5654" s="188"/>
      <c r="X5654" s="42"/>
      <c r="AD5654" s="10"/>
    </row>
    <row r="5655" spans="18:30">
      <c r="R5655" s="187"/>
      <c r="S5655" s="42"/>
      <c r="T5655" s="42"/>
      <c r="U5655" s="188"/>
      <c r="V5655" s="42"/>
      <c r="W5655" s="188"/>
      <c r="X5655" s="42"/>
      <c r="AD5655" s="10"/>
    </row>
    <row r="5656" spans="18:30">
      <c r="R5656" s="187"/>
      <c r="S5656" s="42"/>
      <c r="T5656" s="42"/>
      <c r="U5656" s="188"/>
      <c r="V5656" s="42"/>
      <c r="W5656" s="188"/>
      <c r="X5656" s="42"/>
      <c r="AD5656" s="10"/>
    </row>
    <row r="5657" spans="18:30">
      <c r="R5657" s="187"/>
      <c r="S5657" s="42"/>
      <c r="T5657" s="42"/>
      <c r="U5657" s="188"/>
      <c r="V5657" s="42"/>
      <c r="W5657" s="188"/>
      <c r="X5657" s="42"/>
      <c r="AD5657" s="10"/>
    </row>
    <row r="5658" spans="18:30">
      <c r="R5658" s="187"/>
      <c r="S5658" s="42"/>
      <c r="T5658" s="42"/>
      <c r="U5658" s="188"/>
      <c r="V5658" s="42"/>
      <c r="W5658" s="188"/>
      <c r="X5658" s="42"/>
      <c r="AD5658" s="10"/>
    </row>
    <row r="5659" spans="18:30">
      <c r="R5659" s="187"/>
      <c r="S5659" s="42"/>
      <c r="T5659" s="42"/>
      <c r="U5659" s="188"/>
      <c r="V5659" s="42"/>
      <c r="W5659" s="188"/>
      <c r="X5659" s="42"/>
      <c r="AD5659" s="10"/>
    </row>
    <row r="5660" spans="18:30">
      <c r="R5660" s="187"/>
      <c r="S5660" s="42"/>
      <c r="T5660" s="42"/>
      <c r="U5660" s="188"/>
      <c r="V5660" s="42"/>
      <c r="W5660" s="188"/>
      <c r="X5660" s="42"/>
      <c r="AD5660" s="10"/>
    </row>
    <row r="5661" spans="18:30">
      <c r="R5661" s="187"/>
      <c r="S5661" s="42"/>
      <c r="T5661" s="42"/>
      <c r="U5661" s="188"/>
      <c r="V5661" s="42"/>
      <c r="W5661" s="188"/>
      <c r="X5661" s="42"/>
      <c r="AD5661" s="10"/>
    </row>
    <row r="5662" spans="18:30">
      <c r="R5662" s="187"/>
      <c r="S5662" s="42"/>
      <c r="T5662" s="42"/>
      <c r="U5662" s="188"/>
      <c r="V5662" s="42"/>
      <c r="W5662" s="188"/>
      <c r="X5662" s="42"/>
      <c r="AD5662" s="10"/>
    </row>
    <row r="5663" spans="18:30">
      <c r="R5663" s="187"/>
      <c r="S5663" s="42"/>
      <c r="T5663" s="42"/>
      <c r="U5663" s="188"/>
      <c r="V5663" s="42"/>
      <c r="W5663" s="188"/>
      <c r="X5663" s="42"/>
      <c r="AD5663" s="10"/>
    </row>
    <row r="5664" spans="18:30">
      <c r="R5664" s="187"/>
      <c r="S5664" s="42"/>
      <c r="T5664" s="42"/>
      <c r="U5664" s="188"/>
      <c r="V5664" s="42"/>
      <c r="W5664" s="188"/>
      <c r="X5664" s="42"/>
      <c r="AD5664" s="10"/>
    </row>
    <row r="5665" spans="18:30">
      <c r="R5665" s="187"/>
      <c r="S5665" s="42"/>
      <c r="T5665" s="42"/>
      <c r="U5665" s="188"/>
      <c r="V5665" s="42"/>
      <c r="W5665" s="188"/>
      <c r="X5665" s="42"/>
      <c r="AD5665" s="10"/>
    </row>
    <row r="5666" spans="18:30">
      <c r="R5666" s="187"/>
      <c r="S5666" s="42"/>
      <c r="T5666" s="42"/>
      <c r="U5666" s="188"/>
      <c r="V5666" s="42"/>
      <c r="W5666" s="188"/>
      <c r="X5666" s="42"/>
      <c r="AD5666" s="10"/>
    </row>
    <row r="5667" spans="18:30">
      <c r="R5667" s="187"/>
      <c r="S5667" s="42"/>
      <c r="T5667" s="42"/>
      <c r="U5667" s="188"/>
      <c r="V5667" s="42"/>
      <c r="W5667" s="188"/>
      <c r="X5667" s="42"/>
      <c r="AD5667" s="10"/>
    </row>
    <row r="5668" spans="18:30">
      <c r="R5668" s="187"/>
      <c r="S5668" s="42"/>
      <c r="T5668" s="42"/>
      <c r="U5668" s="188"/>
      <c r="V5668" s="42"/>
      <c r="W5668" s="188"/>
      <c r="X5668" s="42"/>
      <c r="AD5668" s="10"/>
    </row>
    <row r="5669" spans="18:30">
      <c r="R5669" s="187"/>
      <c r="S5669" s="42"/>
      <c r="T5669" s="42"/>
      <c r="U5669" s="188"/>
      <c r="V5669" s="42"/>
      <c r="W5669" s="188"/>
      <c r="X5669" s="42"/>
      <c r="AD5669" s="10"/>
    </row>
    <row r="5670" spans="18:30">
      <c r="R5670" s="187"/>
      <c r="S5670" s="42"/>
      <c r="T5670" s="42"/>
      <c r="U5670" s="188"/>
      <c r="V5670" s="42"/>
      <c r="W5670" s="188"/>
      <c r="X5670" s="42"/>
      <c r="AD5670" s="10"/>
    </row>
    <row r="5671" spans="18:30">
      <c r="R5671" s="187"/>
      <c r="S5671" s="42"/>
      <c r="T5671" s="42"/>
      <c r="U5671" s="188"/>
      <c r="V5671" s="42"/>
      <c r="W5671" s="188"/>
      <c r="X5671" s="42"/>
      <c r="AD5671" s="10"/>
    </row>
    <row r="5672" spans="18:30">
      <c r="R5672" s="187"/>
      <c r="S5672" s="42"/>
      <c r="T5672" s="42"/>
      <c r="U5672" s="188"/>
      <c r="V5672" s="42"/>
      <c r="W5672" s="188"/>
      <c r="X5672" s="42"/>
      <c r="AD5672" s="10"/>
    </row>
    <row r="5673" spans="18:30">
      <c r="R5673" s="187"/>
      <c r="S5673" s="42"/>
      <c r="T5673" s="42"/>
      <c r="U5673" s="188"/>
      <c r="V5673" s="42"/>
      <c r="W5673" s="188"/>
      <c r="X5673" s="42"/>
      <c r="AD5673" s="10"/>
    </row>
    <row r="5674" spans="18:30">
      <c r="R5674" s="187"/>
      <c r="S5674" s="42"/>
      <c r="T5674" s="42"/>
      <c r="U5674" s="188"/>
      <c r="V5674" s="42"/>
      <c r="W5674" s="188"/>
      <c r="X5674" s="42"/>
      <c r="AD5674" s="10"/>
    </row>
    <row r="5675" spans="18:30">
      <c r="R5675" s="187"/>
      <c r="S5675" s="42"/>
      <c r="T5675" s="42"/>
      <c r="U5675" s="188"/>
      <c r="V5675" s="42"/>
      <c r="W5675" s="188"/>
      <c r="X5675" s="42"/>
      <c r="AD5675" s="10"/>
    </row>
    <row r="5676" spans="18:30">
      <c r="R5676" s="187"/>
      <c r="S5676" s="42"/>
      <c r="T5676" s="42"/>
      <c r="U5676" s="188"/>
      <c r="V5676" s="42"/>
      <c r="W5676" s="188"/>
      <c r="X5676" s="42"/>
      <c r="AD5676" s="10"/>
    </row>
    <row r="5677" spans="18:30">
      <c r="R5677" s="187"/>
      <c r="S5677" s="42"/>
      <c r="T5677" s="42"/>
      <c r="U5677" s="188"/>
      <c r="V5677" s="42"/>
      <c r="W5677" s="188"/>
      <c r="X5677" s="42"/>
      <c r="AD5677" s="10"/>
    </row>
    <row r="5678" spans="18:30">
      <c r="R5678" s="187"/>
      <c r="S5678" s="42"/>
      <c r="T5678" s="42"/>
      <c r="U5678" s="188"/>
      <c r="V5678" s="42"/>
      <c r="W5678" s="188"/>
      <c r="X5678" s="42"/>
      <c r="AD5678" s="10"/>
    </row>
    <row r="5679" spans="18:30">
      <c r="R5679" s="187"/>
      <c r="S5679" s="42"/>
      <c r="T5679" s="42"/>
      <c r="U5679" s="188"/>
      <c r="V5679" s="42"/>
      <c r="W5679" s="188"/>
      <c r="X5679" s="42"/>
      <c r="AD5679" s="10"/>
    </row>
    <row r="5680" spans="18:30">
      <c r="R5680" s="187"/>
      <c r="S5680" s="42"/>
      <c r="T5680" s="42"/>
      <c r="U5680" s="188"/>
      <c r="V5680" s="42"/>
      <c r="W5680" s="188"/>
      <c r="X5680" s="42"/>
      <c r="AD5680" s="10"/>
    </row>
    <row r="5681" spans="18:30">
      <c r="R5681" s="187"/>
      <c r="S5681" s="42"/>
      <c r="T5681" s="42"/>
      <c r="U5681" s="188"/>
      <c r="V5681" s="42"/>
      <c r="W5681" s="188"/>
      <c r="X5681" s="42"/>
      <c r="AD5681" s="10"/>
    </row>
    <row r="5682" spans="18:30">
      <c r="R5682" s="187"/>
      <c r="S5682" s="42"/>
      <c r="T5682" s="42"/>
      <c r="U5682" s="188"/>
      <c r="V5682" s="42"/>
      <c r="W5682" s="188"/>
      <c r="X5682" s="42"/>
      <c r="AD5682" s="10"/>
    </row>
    <row r="5683" spans="18:30">
      <c r="R5683" s="187"/>
      <c r="S5683" s="42"/>
      <c r="T5683" s="42"/>
      <c r="U5683" s="188"/>
      <c r="V5683" s="42"/>
      <c r="W5683" s="188"/>
      <c r="X5683" s="42"/>
      <c r="AD5683" s="10"/>
    </row>
    <row r="5684" spans="18:30">
      <c r="R5684" s="187"/>
      <c r="S5684" s="42"/>
      <c r="T5684" s="42"/>
      <c r="U5684" s="188"/>
      <c r="V5684" s="42"/>
      <c r="W5684" s="188"/>
      <c r="X5684" s="42"/>
      <c r="AD5684" s="10"/>
    </row>
    <row r="5685" spans="18:30">
      <c r="R5685" s="187"/>
      <c r="S5685" s="42"/>
      <c r="T5685" s="42"/>
      <c r="U5685" s="188"/>
      <c r="V5685" s="42"/>
      <c r="W5685" s="188"/>
      <c r="X5685" s="42"/>
      <c r="AD5685" s="10"/>
    </row>
    <row r="5686" spans="18:30">
      <c r="R5686" s="187"/>
      <c r="S5686" s="42"/>
      <c r="T5686" s="42"/>
      <c r="U5686" s="188"/>
      <c r="V5686" s="42"/>
      <c r="W5686" s="188"/>
      <c r="X5686" s="42"/>
      <c r="AD5686" s="10"/>
    </row>
    <row r="5687" spans="18:30">
      <c r="R5687" s="187"/>
      <c r="S5687" s="42"/>
      <c r="T5687" s="42"/>
      <c r="U5687" s="188"/>
      <c r="V5687" s="42"/>
      <c r="W5687" s="188"/>
      <c r="X5687" s="42"/>
      <c r="AD5687" s="10"/>
    </row>
    <row r="5688" spans="18:30">
      <c r="R5688" s="187"/>
      <c r="S5688" s="42"/>
      <c r="T5688" s="42"/>
      <c r="U5688" s="188"/>
      <c r="V5688" s="42"/>
      <c r="W5688" s="188"/>
      <c r="X5688" s="42"/>
      <c r="AD5688" s="10"/>
    </row>
    <row r="5689" spans="18:30">
      <c r="R5689" s="187"/>
      <c r="S5689" s="42"/>
      <c r="T5689" s="42"/>
      <c r="U5689" s="188"/>
      <c r="V5689" s="42"/>
      <c r="W5689" s="188"/>
      <c r="X5689" s="42"/>
      <c r="AD5689" s="10"/>
    </row>
    <row r="5690" spans="18:30">
      <c r="R5690" s="187"/>
      <c r="S5690" s="42"/>
      <c r="T5690" s="42"/>
      <c r="U5690" s="188"/>
      <c r="V5690" s="42"/>
      <c r="W5690" s="188"/>
      <c r="X5690" s="42"/>
      <c r="AD5690" s="10"/>
    </row>
    <row r="5691" spans="18:30">
      <c r="R5691" s="187"/>
      <c r="S5691" s="42"/>
      <c r="T5691" s="42"/>
      <c r="U5691" s="188"/>
      <c r="V5691" s="42"/>
      <c r="W5691" s="188"/>
      <c r="X5691" s="42"/>
      <c r="AD5691" s="10"/>
    </row>
    <row r="5692" spans="18:30">
      <c r="R5692" s="187"/>
      <c r="S5692" s="42"/>
      <c r="T5692" s="42"/>
      <c r="U5692" s="188"/>
      <c r="V5692" s="42"/>
      <c r="W5692" s="188"/>
      <c r="X5692" s="42"/>
      <c r="AD5692" s="10"/>
    </row>
    <row r="5693" spans="18:30">
      <c r="R5693" s="187"/>
      <c r="S5693" s="42"/>
      <c r="T5693" s="42"/>
      <c r="U5693" s="188"/>
      <c r="V5693" s="42"/>
      <c r="W5693" s="188"/>
      <c r="X5693" s="42"/>
      <c r="AD5693" s="10"/>
    </row>
    <row r="5694" spans="18:30">
      <c r="R5694" s="187"/>
      <c r="S5694" s="42"/>
      <c r="T5694" s="42"/>
      <c r="U5694" s="188"/>
      <c r="V5694" s="42"/>
      <c r="W5694" s="188"/>
      <c r="X5694" s="42"/>
      <c r="AD5694" s="10"/>
    </row>
    <row r="5695" spans="18:30">
      <c r="R5695" s="187"/>
      <c r="S5695" s="42"/>
      <c r="T5695" s="42"/>
      <c r="U5695" s="188"/>
      <c r="V5695" s="42"/>
      <c r="W5695" s="188"/>
      <c r="X5695" s="42"/>
      <c r="AD5695" s="10"/>
    </row>
    <row r="5696" spans="18:30">
      <c r="R5696" s="187"/>
      <c r="S5696" s="42"/>
      <c r="T5696" s="42"/>
      <c r="U5696" s="188"/>
      <c r="V5696" s="42"/>
      <c r="W5696" s="188"/>
      <c r="X5696" s="42"/>
      <c r="AD5696" s="10"/>
    </row>
    <row r="5697" spans="18:30">
      <c r="R5697" s="187"/>
      <c r="S5697" s="42"/>
      <c r="T5697" s="42"/>
      <c r="U5697" s="188"/>
      <c r="V5697" s="42"/>
      <c r="W5697" s="188"/>
      <c r="X5697" s="42"/>
      <c r="AD5697" s="10"/>
    </row>
    <row r="5698" spans="18:30">
      <c r="R5698" s="187"/>
      <c r="S5698" s="42"/>
      <c r="T5698" s="42"/>
      <c r="U5698" s="188"/>
      <c r="V5698" s="42"/>
      <c r="W5698" s="188"/>
      <c r="X5698" s="42"/>
      <c r="AD5698" s="10"/>
    </row>
    <row r="5699" spans="18:30">
      <c r="R5699" s="187"/>
      <c r="S5699" s="42"/>
      <c r="T5699" s="42"/>
      <c r="U5699" s="188"/>
      <c r="V5699" s="42"/>
      <c r="W5699" s="188"/>
      <c r="X5699" s="42"/>
      <c r="AD5699" s="10"/>
    </row>
    <row r="5700" spans="18:30">
      <c r="R5700" s="187"/>
      <c r="S5700" s="42"/>
      <c r="T5700" s="42"/>
      <c r="U5700" s="188"/>
      <c r="V5700" s="42"/>
      <c r="W5700" s="188"/>
      <c r="X5700" s="42"/>
      <c r="AD5700" s="10"/>
    </row>
    <row r="5701" spans="18:30">
      <c r="R5701" s="187"/>
      <c r="S5701" s="42"/>
      <c r="T5701" s="42"/>
      <c r="U5701" s="188"/>
      <c r="V5701" s="42"/>
      <c r="W5701" s="188"/>
      <c r="X5701" s="42"/>
      <c r="AD5701" s="10"/>
    </row>
    <row r="5702" spans="18:30">
      <c r="R5702" s="187"/>
      <c r="S5702" s="42"/>
      <c r="T5702" s="42"/>
      <c r="U5702" s="188"/>
      <c r="V5702" s="42"/>
      <c r="W5702" s="188"/>
      <c r="X5702" s="42"/>
      <c r="AD5702" s="10"/>
    </row>
    <row r="5703" spans="18:30">
      <c r="R5703" s="187"/>
      <c r="S5703" s="42"/>
      <c r="T5703" s="42"/>
      <c r="U5703" s="188"/>
      <c r="V5703" s="42"/>
      <c r="W5703" s="188"/>
      <c r="X5703" s="42"/>
      <c r="AD5703" s="10"/>
    </row>
    <row r="5704" spans="18:30">
      <c r="R5704" s="187"/>
      <c r="S5704" s="42"/>
      <c r="T5704" s="42"/>
      <c r="U5704" s="188"/>
      <c r="V5704" s="42"/>
      <c r="W5704" s="188"/>
      <c r="X5704" s="42"/>
      <c r="AD5704" s="10"/>
    </row>
    <row r="5705" spans="18:30">
      <c r="R5705" s="187"/>
      <c r="S5705" s="42"/>
      <c r="T5705" s="42"/>
      <c r="U5705" s="188"/>
      <c r="V5705" s="42"/>
      <c r="W5705" s="188"/>
      <c r="X5705" s="42"/>
      <c r="AD5705" s="10"/>
    </row>
    <row r="5706" spans="18:30">
      <c r="R5706" s="187"/>
      <c r="S5706" s="42"/>
      <c r="T5706" s="42"/>
      <c r="U5706" s="188"/>
      <c r="V5706" s="42"/>
      <c r="W5706" s="188"/>
      <c r="X5706" s="42"/>
      <c r="AD5706" s="10"/>
    </row>
    <row r="5707" spans="18:30">
      <c r="R5707" s="187"/>
      <c r="S5707" s="42"/>
      <c r="T5707" s="42"/>
      <c r="U5707" s="188"/>
      <c r="V5707" s="42"/>
      <c r="W5707" s="188"/>
      <c r="X5707" s="42"/>
      <c r="AD5707" s="10"/>
    </row>
    <row r="5708" spans="18:30">
      <c r="R5708" s="187"/>
      <c r="S5708" s="42"/>
      <c r="T5708" s="42"/>
      <c r="U5708" s="188"/>
      <c r="V5708" s="42"/>
      <c r="W5708" s="188"/>
      <c r="X5708" s="42"/>
      <c r="AD5708" s="10"/>
    </row>
    <row r="5709" spans="18:30">
      <c r="R5709" s="187"/>
      <c r="S5709" s="42"/>
      <c r="T5709" s="42"/>
      <c r="U5709" s="188"/>
      <c r="V5709" s="42"/>
      <c r="W5709" s="188"/>
      <c r="X5709" s="42"/>
      <c r="AD5709" s="10"/>
    </row>
    <row r="5710" spans="18:30">
      <c r="R5710" s="187"/>
      <c r="S5710" s="42"/>
      <c r="T5710" s="42"/>
      <c r="U5710" s="188"/>
      <c r="V5710" s="42"/>
      <c r="W5710" s="188"/>
      <c r="X5710" s="42"/>
      <c r="AD5710" s="10"/>
    </row>
    <row r="5711" spans="18:30">
      <c r="R5711" s="187"/>
      <c r="S5711" s="42"/>
      <c r="T5711" s="42"/>
      <c r="U5711" s="188"/>
      <c r="V5711" s="42"/>
      <c r="W5711" s="188"/>
      <c r="X5711" s="42"/>
      <c r="AD5711" s="10"/>
    </row>
    <row r="5712" spans="18:30">
      <c r="R5712" s="187"/>
      <c r="S5712" s="42"/>
      <c r="T5712" s="42"/>
      <c r="U5712" s="188"/>
      <c r="V5712" s="42"/>
      <c r="W5712" s="188"/>
      <c r="X5712" s="42"/>
      <c r="AD5712" s="10"/>
    </row>
    <row r="5713" spans="18:30">
      <c r="R5713" s="187"/>
      <c r="S5713" s="42"/>
      <c r="T5713" s="42"/>
      <c r="U5713" s="188"/>
      <c r="V5713" s="42"/>
      <c r="W5713" s="188"/>
      <c r="X5713" s="42"/>
      <c r="AD5713" s="10"/>
    </row>
    <row r="5714" spans="18:30">
      <c r="R5714" s="187"/>
      <c r="S5714" s="42"/>
      <c r="T5714" s="42"/>
      <c r="U5714" s="188"/>
      <c r="V5714" s="42"/>
      <c r="W5714" s="188"/>
      <c r="X5714" s="42"/>
      <c r="AD5714" s="10"/>
    </row>
    <row r="5715" spans="18:30">
      <c r="R5715" s="187"/>
      <c r="S5715" s="42"/>
      <c r="T5715" s="42"/>
      <c r="U5715" s="188"/>
      <c r="V5715" s="42"/>
      <c r="W5715" s="188"/>
      <c r="X5715" s="42"/>
      <c r="AD5715" s="10"/>
    </row>
    <row r="5716" spans="18:30">
      <c r="R5716" s="187"/>
      <c r="S5716" s="42"/>
      <c r="T5716" s="42"/>
      <c r="U5716" s="188"/>
      <c r="V5716" s="42"/>
      <c r="W5716" s="188"/>
      <c r="X5716" s="42"/>
      <c r="AD5716" s="10"/>
    </row>
    <row r="5717" spans="18:30">
      <c r="R5717" s="187"/>
      <c r="S5717" s="42"/>
      <c r="T5717" s="42"/>
      <c r="U5717" s="188"/>
      <c r="V5717" s="42"/>
      <c r="W5717" s="188"/>
      <c r="X5717" s="42"/>
      <c r="AD5717" s="10"/>
    </row>
    <row r="5718" spans="18:30">
      <c r="R5718" s="187"/>
      <c r="S5718" s="42"/>
      <c r="T5718" s="42"/>
      <c r="U5718" s="188"/>
      <c r="V5718" s="42"/>
      <c r="W5718" s="188"/>
      <c r="X5718" s="42"/>
      <c r="AD5718" s="10"/>
    </row>
    <row r="5719" spans="18:30">
      <c r="R5719" s="187"/>
      <c r="S5719" s="42"/>
      <c r="T5719" s="42"/>
      <c r="U5719" s="188"/>
      <c r="V5719" s="42"/>
      <c r="W5719" s="188"/>
      <c r="X5719" s="42"/>
      <c r="AD5719" s="10"/>
    </row>
    <row r="5720" spans="18:30">
      <c r="R5720" s="187"/>
      <c r="S5720" s="42"/>
      <c r="T5720" s="42"/>
      <c r="U5720" s="188"/>
      <c r="V5720" s="42"/>
      <c r="W5720" s="188"/>
      <c r="X5720" s="42"/>
      <c r="AD5720" s="10"/>
    </row>
    <row r="5721" spans="18:30">
      <c r="R5721" s="187"/>
      <c r="S5721" s="42"/>
      <c r="T5721" s="42"/>
      <c r="U5721" s="188"/>
      <c r="V5721" s="42"/>
      <c r="W5721" s="188"/>
      <c r="X5721" s="42"/>
      <c r="AD5721" s="10"/>
    </row>
    <row r="5722" spans="18:30">
      <c r="R5722" s="187"/>
      <c r="S5722" s="42"/>
      <c r="T5722" s="42"/>
      <c r="U5722" s="188"/>
      <c r="V5722" s="42"/>
      <c r="W5722" s="188"/>
      <c r="X5722" s="42"/>
      <c r="AD5722" s="10"/>
    </row>
    <row r="5723" spans="18:30">
      <c r="R5723" s="187"/>
      <c r="S5723" s="42"/>
      <c r="T5723" s="42"/>
      <c r="U5723" s="188"/>
      <c r="V5723" s="42"/>
      <c r="W5723" s="188"/>
      <c r="X5723" s="42"/>
      <c r="AD5723" s="10"/>
    </row>
    <row r="5724" spans="18:30">
      <c r="R5724" s="187"/>
      <c r="S5724" s="42"/>
      <c r="T5724" s="42"/>
      <c r="U5724" s="188"/>
      <c r="V5724" s="42"/>
      <c r="W5724" s="188"/>
      <c r="X5724" s="42"/>
      <c r="AD5724" s="10"/>
    </row>
    <row r="5725" spans="18:30">
      <c r="R5725" s="187"/>
      <c r="S5725" s="42"/>
      <c r="T5725" s="42"/>
      <c r="U5725" s="188"/>
      <c r="V5725" s="42"/>
      <c r="W5725" s="188"/>
      <c r="X5725" s="42"/>
      <c r="AD5725" s="10"/>
    </row>
    <row r="5726" spans="18:30">
      <c r="R5726" s="187"/>
      <c r="S5726" s="42"/>
      <c r="T5726" s="42"/>
      <c r="U5726" s="188"/>
      <c r="V5726" s="42"/>
      <c r="W5726" s="188"/>
      <c r="X5726" s="42"/>
      <c r="AD5726" s="10"/>
    </row>
    <row r="5727" spans="18:30">
      <c r="R5727" s="187"/>
      <c r="S5727" s="42"/>
      <c r="T5727" s="42"/>
      <c r="U5727" s="188"/>
      <c r="V5727" s="42"/>
      <c r="W5727" s="188"/>
      <c r="X5727" s="42"/>
      <c r="AD5727" s="10"/>
    </row>
    <row r="5728" spans="18:30">
      <c r="R5728" s="187"/>
      <c r="S5728" s="42"/>
      <c r="T5728" s="42"/>
      <c r="U5728" s="188"/>
      <c r="V5728" s="42"/>
      <c r="W5728" s="188"/>
      <c r="X5728" s="42"/>
      <c r="AD5728" s="10"/>
    </row>
    <row r="5729" spans="18:30">
      <c r="R5729" s="187"/>
      <c r="S5729" s="42"/>
      <c r="T5729" s="42"/>
      <c r="U5729" s="188"/>
      <c r="V5729" s="42"/>
      <c r="W5729" s="188"/>
      <c r="X5729" s="42"/>
      <c r="AD5729" s="10"/>
    </row>
    <row r="5730" spans="18:30">
      <c r="R5730" s="187"/>
      <c r="S5730" s="42"/>
      <c r="T5730" s="42"/>
      <c r="U5730" s="188"/>
      <c r="V5730" s="42"/>
      <c r="W5730" s="188"/>
      <c r="X5730" s="42"/>
      <c r="AD5730" s="10"/>
    </row>
    <row r="5731" spans="18:30">
      <c r="R5731" s="187"/>
      <c r="S5731" s="42"/>
      <c r="T5731" s="42"/>
      <c r="U5731" s="188"/>
      <c r="V5731" s="42"/>
      <c r="W5731" s="188"/>
      <c r="X5731" s="42"/>
      <c r="AD5731" s="10"/>
    </row>
    <row r="5732" spans="18:30">
      <c r="R5732" s="187"/>
      <c r="S5732" s="42"/>
      <c r="T5732" s="42"/>
      <c r="U5732" s="188"/>
      <c r="V5732" s="42"/>
      <c r="W5732" s="188"/>
      <c r="X5732" s="42"/>
      <c r="AD5732" s="10"/>
    </row>
    <row r="5733" spans="18:30">
      <c r="R5733" s="187"/>
      <c r="S5733" s="42"/>
      <c r="T5733" s="42"/>
      <c r="U5733" s="188"/>
      <c r="V5733" s="42"/>
      <c r="W5733" s="188"/>
      <c r="X5733" s="42"/>
      <c r="AD5733" s="10"/>
    </row>
    <row r="5734" spans="18:30">
      <c r="R5734" s="187"/>
      <c r="S5734" s="42"/>
      <c r="T5734" s="42"/>
      <c r="U5734" s="188"/>
      <c r="V5734" s="42"/>
      <c r="W5734" s="188"/>
      <c r="X5734" s="42"/>
      <c r="AD5734" s="10"/>
    </row>
    <row r="5735" spans="18:30">
      <c r="R5735" s="187"/>
      <c r="S5735" s="42"/>
      <c r="T5735" s="42"/>
      <c r="U5735" s="188"/>
      <c r="V5735" s="42"/>
      <c r="W5735" s="188"/>
      <c r="X5735" s="42"/>
      <c r="AD5735" s="10"/>
    </row>
    <row r="5736" spans="18:30">
      <c r="R5736" s="187"/>
      <c r="S5736" s="42"/>
      <c r="T5736" s="42"/>
      <c r="U5736" s="188"/>
      <c r="V5736" s="42"/>
      <c r="W5736" s="188"/>
      <c r="X5736" s="42"/>
      <c r="AD5736" s="10"/>
    </row>
    <row r="5737" spans="18:30">
      <c r="R5737" s="187"/>
      <c r="S5737" s="42"/>
      <c r="T5737" s="42"/>
      <c r="U5737" s="188"/>
      <c r="V5737" s="42"/>
      <c r="W5737" s="188"/>
      <c r="X5737" s="42"/>
      <c r="AD5737" s="10"/>
    </row>
    <row r="5738" spans="18:30">
      <c r="R5738" s="187"/>
      <c r="S5738" s="42"/>
      <c r="T5738" s="42"/>
      <c r="U5738" s="188"/>
      <c r="V5738" s="42"/>
      <c r="W5738" s="188"/>
      <c r="X5738" s="42"/>
      <c r="AD5738" s="10"/>
    </row>
    <row r="5739" spans="18:30">
      <c r="R5739" s="187"/>
      <c r="S5739" s="42"/>
      <c r="T5739" s="42"/>
      <c r="U5739" s="188"/>
      <c r="V5739" s="42"/>
      <c r="W5739" s="188"/>
      <c r="X5739" s="42"/>
      <c r="AD5739" s="10"/>
    </row>
    <row r="5740" spans="18:30">
      <c r="R5740" s="187"/>
      <c r="S5740" s="42"/>
      <c r="T5740" s="42"/>
      <c r="U5740" s="188"/>
      <c r="V5740" s="42"/>
      <c r="W5740" s="188"/>
      <c r="X5740" s="42"/>
      <c r="AD5740" s="10"/>
    </row>
    <row r="5741" spans="18:30">
      <c r="R5741" s="187"/>
      <c r="S5741" s="42"/>
      <c r="T5741" s="42"/>
      <c r="U5741" s="188"/>
      <c r="V5741" s="42"/>
      <c r="W5741" s="188"/>
      <c r="X5741" s="42"/>
      <c r="AD5741" s="10"/>
    </row>
    <row r="5742" spans="18:30">
      <c r="R5742" s="187"/>
      <c r="S5742" s="42"/>
      <c r="T5742" s="42"/>
      <c r="U5742" s="188"/>
      <c r="V5742" s="42"/>
      <c r="W5742" s="188"/>
      <c r="X5742" s="42"/>
      <c r="AD5742" s="10"/>
    </row>
    <row r="5743" spans="18:30">
      <c r="R5743" s="187"/>
      <c r="S5743" s="42"/>
      <c r="T5743" s="42"/>
      <c r="U5743" s="188"/>
      <c r="V5743" s="42"/>
      <c r="W5743" s="188"/>
      <c r="X5743" s="42"/>
      <c r="AD5743" s="10"/>
    </row>
    <row r="5744" spans="18:30">
      <c r="R5744" s="187"/>
      <c r="S5744" s="42"/>
      <c r="T5744" s="42"/>
      <c r="U5744" s="188"/>
      <c r="V5744" s="42"/>
      <c r="W5744" s="188"/>
      <c r="X5744" s="42"/>
      <c r="AD5744" s="10"/>
    </row>
    <row r="5745" spans="18:30">
      <c r="R5745" s="187"/>
      <c r="S5745" s="42"/>
      <c r="T5745" s="42"/>
      <c r="U5745" s="188"/>
      <c r="V5745" s="42"/>
      <c r="W5745" s="188"/>
      <c r="X5745" s="42"/>
      <c r="AD5745" s="10"/>
    </row>
    <row r="5746" spans="18:30">
      <c r="R5746" s="187"/>
      <c r="S5746" s="42"/>
      <c r="T5746" s="42"/>
      <c r="U5746" s="188"/>
      <c r="V5746" s="42"/>
      <c r="W5746" s="188"/>
      <c r="X5746" s="42"/>
      <c r="AD5746" s="10"/>
    </row>
    <row r="5747" spans="18:30">
      <c r="R5747" s="187"/>
      <c r="S5747" s="42"/>
      <c r="T5747" s="42"/>
      <c r="U5747" s="188"/>
      <c r="V5747" s="42"/>
      <c r="W5747" s="188"/>
      <c r="X5747" s="42"/>
      <c r="AD5747" s="10"/>
    </row>
    <row r="5748" spans="18:30">
      <c r="R5748" s="187"/>
      <c r="S5748" s="42"/>
      <c r="T5748" s="42"/>
      <c r="U5748" s="188"/>
      <c r="V5748" s="42"/>
      <c r="W5748" s="188"/>
      <c r="X5748" s="42"/>
      <c r="AD5748" s="10"/>
    </row>
    <row r="5749" spans="18:30">
      <c r="R5749" s="187"/>
      <c r="S5749" s="42"/>
      <c r="T5749" s="42"/>
      <c r="U5749" s="188"/>
      <c r="V5749" s="42"/>
      <c r="W5749" s="188"/>
      <c r="X5749" s="42"/>
      <c r="AD5749" s="10"/>
    </row>
    <row r="5750" spans="18:30">
      <c r="R5750" s="187"/>
      <c r="S5750" s="42"/>
      <c r="T5750" s="42"/>
      <c r="U5750" s="188"/>
      <c r="V5750" s="42"/>
      <c r="W5750" s="188"/>
      <c r="X5750" s="42"/>
      <c r="AD5750" s="10"/>
    </row>
    <row r="5751" spans="18:30">
      <c r="R5751" s="187"/>
      <c r="S5751" s="42"/>
      <c r="T5751" s="42"/>
      <c r="U5751" s="188"/>
      <c r="V5751" s="42"/>
      <c r="W5751" s="188"/>
      <c r="X5751" s="42"/>
      <c r="AD5751" s="10"/>
    </row>
    <row r="5752" spans="18:30">
      <c r="R5752" s="187"/>
      <c r="S5752" s="42"/>
      <c r="T5752" s="42"/>
      <c r="U5752" s="188"/>
      <c r="V5752" s="42"/>
      <c r="W5752" s="188"/>
      <c r="X5752" s="42"/>
      <c r="AD5752" s="10"/>
    </row>
    <row r="5753" spans="18:30">
      <c r="R5753" s="187"/>
      <c r="S5753" s="42"/>
      <c r="T5753" s="42"/>
      <c r="U5753" s="188"/>
      <c r="V5753" s="42"/>
      <c r="W5753" s="188"/>
      <c r="X5753" s="42"/>
      <c r="AD5753" s="10"/>
    </row>
    <row r="5754" spans="18:30">
      <c r="R5754" s="187"/>
      <c r="S5754" s="42"/>
      <c r="T5754" s="42"/>
      <c r="U5754" s="188"/>
      <c r="V5754" s="42"/>
      <c r="W5754" s="188"/>
      <c r="X5754" s="42"/>
      <c r="AD5754" s="10"/>
    </row>
    <row r="5755" spans="18:30">
      <c r="R5755" s="187"/>
      <c r="S5755" s="42"/>
      <c r="T5755" s="42"/>
      <c r="U5755" s="188"/>
      <c r="V5755" s="42"/>
      <c r="W5755" s="188"/>
      <c r="X5755" s="42"/>
      <c r="AD5755" s="10"/>
    </row>
    <row r="5756" spans="18:30">
      <c r="R5756" s="187"/>
      <c r="S5756" s="42"/>
      <c r="T5756" s="42"/>
      <c r="U5756" s="188"/>
      <c r="V5756" s="42"/>
      <c r="W5756" s="188"/>
      <c r="X5756" s="42"/>
      <c r="AD5756" s="10"/>
    </row>
    <row r="5757" spans="18:30">
      <c r="R5757" s="187"/>
      <c r="S5757" s="42"/>
      <c r="T5757" s="42"/>
      <c r="U5757" s="188"/>
      <c r="V5757" s="42"/>
      <c r="W5757" s="188"/>
      <c r="X5757" s="42"/>
      <c r="AD5757" s="10"/>
    </row>
    <row r="5758" spans="18:30">
      <c r="R5758" s="187"/>
      <c r="S5758" s="42"/>
      <c r="T5758" s="42"/>
      <c r="U5758" s="188"/>
      <c r="V5758" s="42"/>
      <c r="W5758" s="188"/>
      <c r="X5758" s="42"/>
      <c r="AD5758" s="10"/>
    </row>
    <row r="5759" spans="18:30">
      <c r="R5759" s="187"/>
      <c r="S5759" s="42"/>
      <c r="T5759" s="42"/>
      <c r="U5759" s="188"/>
      <c r="V5759" s="42"/>
      <c r="W5759" s="188"/>
      <c r="X5759" s="42"/>
      <c r="AD5759" s="10"/>
    </row>
    <row r="5760" spans="18:30">
      <c r="R5760" s="187"/>
      <c r="S5760" s="42"/>
      <c r="T5760" s="42"/>
      <c r="U5760" s="188"/>
      <c r="V5760" s="42"/>
      <c r="W5760" s="188"/>
      <c r="X5760" s="42"/>
      <c r="AD5760" s="10"/>
    </row>
    <row r="5761" spans="18:30">
      <c r="R5761" s="187"/>
      <c r="S5761" s="42"/>
      <c r="T5761" s="42"/>
      <c r="U5761" s="188"/>
      <c r="V5761" s="42"/>
      <c r="W5761" s="188"/>
      <c r="X5761" s="42"/>
      <c r="AD5761" s="10"/>
    </row>
    <row r="5762" spans="18:30">
      <c r="R5762" s="187"/>
      <c r="S5762" s="42"/>
      <c r="T5762" s="42"/>
      <c r="U5762" s="188"/>
      <c r="V5762" s="42"/>
      <c r="W5762" s="188"/>
      <c r="X5762" s="42"/>
      <c r="AD5762" s="10"/>
    </row>
    <row r="5763" spans="18:30">
      <c r="R5763" s="187"/>
      <c r="S5763" s="42"/>
      <c r="T5763" s="42"/>
      <c r="U5763" s="188"/>
      <c r="V5763" s="42"/>
      <c r="W5763" s="188"/>
      <c r="X5763" s="42"/>
      <c r="AD5763" s="10"/>
    </row>
    <row r="5764" spans="18:30">
      <c r="R5764" s="187"/>
      <c r="S5764" s="42"/>
      <c r="T5764" s="42"/>
      <c r="U5764" s="188"/>
      <c r="V5764" s="42"/>
      <c r="W5764" s="188"/>
      <c r="X5764" s="42"/>
      <c r="AD5764" s="10"/>
    </row>
    <row r="5765" spans="18:30">
      <c r="R5765" s="187"/>
      <c r="S5765" s="42"/>
      <c r="T5765" s="42"/>
      <c r="U5765" s="188"/>
      <c r="V5765" s="42"/>
      <c r="W5765" s="188"/>
      <c r="X5765" s="42"/>
      <c r="AD5765" s="10"/>
    </row>
    <row r="5766" spans="18:30">
      <c r="R5766" s="187"/>
      <c r="S5766" s="42"/>
      <c r="T5766" s="42"/>
      <c r="U5766" s="188"/>
      <c r="V5766" s="42"/>
      <c r="W5766" s="188"/>
      <c r="X5766" s="42"/>
      <c r="AD5766" s="10"/>
    </row>
    <row r="5767" spans="18:30">
      <c r="R5767" s="187"/>
      <c r="S5767" s="42"/>
      <c r="T5767" s="42"/>
      <c r="U5767" s="188"/>
      <c r="V5767" s="42"/>
      <c r="W5767" s="188"/>
      <c r="X5767" s="42"/>
      <c r="AD5767" s="10"/>
    </row>
    <row r="5768" spans="18:30">
      <c r="R5768" s="187"/>
      <c r="S5768" s="42"/>
      <c r="T5768" s="42"/>
      <c r="U5768" s="188"/>
      <c r="V5768" s="42"/>
      <c r="W5768" s="188"/>
      <c r="X5768" s="42"/>
      <c r="AD5768" s="10"/>
    </row>
    <row r="5769" spans="18:30">
      <c r="R5769" s="187"/>
      <c r="S5769" s="42"/>
      <c r="T5769" s="42"/>
      <c r="U5769" s="188"/>
      <c r="V5769" s="42"/>
      <c r="W5769" s="188"/>
      <c r="X5769" s="42"/>
      <c r="AD5769" s="10"/>
    </row>
    <row r="5770" spans="18:30">
      <c r="R5770" s="187"/>
      <c r="S5770" s="42"/>
      <c r="T5770" s="42"/>
      <c r="U5770" s="188"/>
      <c r="V5770" s="42"/>
      <c r="W5770" s="188"/>
      <c r="X5770" s="42"/>
      <c r="AD5770" s="10"/>
    </row>
    <row r="5771" spans="18:30">
      <c r="R5771" s="187"/>
      <c r="S5771" s="42"/>
      <c r="T5771" s="42"/>
      <c r="U5771" s="188"/>
      <c r="V5771" s="42"/>
      <c r="W5771" s="188"/>
      <c r="X5771" s="42"/>
      <c r="AD5771" s="10"/>
    </row>
    <row r="5772" spans="18:30">
      <c r="R5772" s="187"/>
      <c r="S5772" s="42"/>
      <c r="T5772" s="42"/>
      <c r="U5772" s="188"/>
      <c r="V5772" s="42"/>
      <c r="W5772" s="188"/>
      <c r="X5772" s="42"/>
      <c r="AD5772" s="10"/>
    </row>
    <row r="5773" spans="18:30">
      <c r="R5773" s="187"/>
      <c r="S5773" s="42"/>
      <c r="T5773" s="42"/>
      <c r="U5773" s="188"/>
      <c r="V5773" s="42"/>
      <c r="W5773" s="188"/>
      <c r="X5773" s="42"/>
      <c r="AD5773" s="10"/>
    </row>
    <row r="5774" spans="18:30">
      <c r="R5774" s="187"/>
      <c r="S5774" s="42"/>
      <c r="T5774" s="42"/>
      <c r="U5774" s="188"/>
      <c r="V5774" s="42"/>
      <c r="W5774" s="188"/>
      <c r="X5774" s="42"/>
      <c r="AD5774" s="10"/>
    </row>
    <row r="5775" spans="18:30">
      <c r="R5775" s="187"/>
      <c r="S5775" s="42"/>
      <c r="T5775" s="42"/>
      <c r="U5775" s="188"/>
      <c r="V5775" s="42"/>
      <c r="W5775" s="188"/>
      <c r="X5775" s="42"/>
      <c r="AD5775" s="10"/>
    </row>
    <row r="5776" spans="18:30">
      <c r="R5776" s="187"/>
      <c r="S5776" s="42"/>
      <c r="T5776" s="42"/>
      <c r="U5776" s="188"/>
      <c r="V5776" s="42"/>
      <c r="W5776" s="188"/>
      <c r="X5776" s="42"/>
      <c r="AD5776" s="10"/>
    </row>
    <row r="5777" spans="18:30">
      <c r="R5777" s="187"/>
      <c r="S5777" s="42"/>
      <c r="T5777" s="42"/>
      <c r="U5777" s="188"/>
      <c r="V5777" s="42"/>
      <c r="W5777" s="188"/>
      <c r="X5777" s="42"/>
      <c r="AD5777" s="10"/>
    </row>
    <row r="5778" spans="18:30">
      <c r="R5778" s="187"/>
      <c r="S5778" s="42"/>
      <c r="T5778" s="42"/>
      <c r="U5778" s="188"/>
      <c r="V5778" s="42"/>
      <c r="W5778" s="188"/>
      <c r="X5778" s="42"/>
      <c r="AD5778" s="10"/>
    </row>
    <row r="5779" spans="18:30">
      <c r="R5779" s="187"/>
      <c r="S5779" s="42"/>
      <c r="T5779" s="42"/>
      <c r="U5779" s="188"/>
      <c r="V5779" s="42"/>
      <c r="W5779" s="188"/>
      <c r="X5779" s="42"/>
      <c r="AD5779" s="10"/>
    </row>
    <row r="5780" spans="18:30">
      <c r="R5780" s="187"/>
      <c r="S5780" s="42"/>
      <c r="T5780" s="42"/>
      <c r="U5780" s="188"/>
      <c r="V5780" s="42"/>
      <c r="W5780" s="188"/>
      <c r="X5780" s="42"/>
      <c r="AD5780" s="10"/>
    </row>
    <row r="5781" spans="18:30">
      <c r="R5781" s="187"/>
      <c r="S5781" s="42"/>
      <c r="T5781" s="42"/>
      <c r="U5781" s="188"/>
      <c r="V5781" s="42"/>
      <c r="W5781" s="188"/>
      <c r="X5781" s="42"/>
      <c r="AD5781" s="10"/>
    </row>
    <row r="5782" spans="18:30">
      <c r="R5782" s="187"/>
      <c r="S5782" s="42"/>
      <c r="T5782" s="42"/>
      <c r="U5782" s="188"/>
      <c r="V5782" s="42"/>
      <c r="W5782" s="188"/>
      <c r="X5782" s="42"/>
      <c r="AD5782" s="10"/>
    </row>
    <row r="5783" spans="18:30">
      <c r="R5783" s="187"/>
      <c r="S5783" s="42"/>
      <c r="T5783" s="42"/>
      <c r="U5783" s="188"/>
      <c r="V5783" s="42"/>
      <c r="W5783" s="188"/>
      <c r="X5783" s="42"/>
      <c r="AD5783" s="10"/>
    </row>
    <row r="5784" spans="18:30">
      <c r="R5784" s="187"/>
      <c r="S5784" s="42"/>
      <c r="T5784" s="42"/>
      <c r="U5784" s="188"/>
      <c r="V5784" s="42"/>
      <c r="W5784" s="188"/>
      <c r="X5784" s="42"/>
      <c r="AD5784" s="10"/>
    </row>
    <row r="5785" spans="18:30">
      <c r="R5785" s="187"/>
      <c r="S5785" s="42"/>
      <c r="T5785" s="42"/>
      <c r="U5785" s="188"/>
      <c r="V5785" s="42"/>
      <c r="W5785" s="188"/>
      <c r="X5785" s="42"/>
      <c r="AD5785" s="10"/>
    </row>
    <row r="5786" spans="18:30">
      <c r="R5786" s="187"/>
      <c r="S5786" s="42"/>
      <c r="T5786" s="42"/>
      <c r="U5786" s="188"/>
      <c r="V5786" s="42"/>
      <c r="W5786" s="188"/>
      <c r="X5786" s="42"/>
      <c r="AD5786" s="10"/>
    </row>
    <row r="5787" spans="18:30">
      <c r="R5787" s="187"/>
      <c r="S5787" s="42"/>
      <c r="T5787" s="42"/>
      <c r="U5787" s="188"/>
      <c r="V5787" s="42"/>
      <c r="W5787" s="188"/>
      <c r="X5787" s="42"/>
      <c r="AD5787" s="10"/>
    </row>
    <row r="5788" spans="18:30">
      <c r="R5788" s="187"/>
      <c r="S5788" s="42"/>
      <c r="T5788" s="42"/>
      <c r="U5788" s="188"/>
      <c r="V5788" s="42"/>
      <c r="W5788" s="188"/>
      <c r="X5788" s="42"/>
      <c r="AD5788" s="10"/>
    </row>
    <row r="5789" spans="18:30">
      <c r="R5789" s="187"/>
      <c r="S5789" s="42"/>
      <c r="T5789" s="42"/>
      <c r="U5789" s="188"/>
      <c r="V5789" s="42"/>
      <c r="W5789" s="188"/>
      <c r="X5789" s="42"/>
      <c r="AD5789" s="10"/>
    </row>
    <row r="5790" spans="18:30">
      <c r="R5790" s="187"/>
      <c r="S5790" s="42"/>
      <c r="T5790" s="42"/>
      <c r="U5790" s="188"/>
      <c r="V5790" s="42"/>
      <c r="W5790" s="188"/>
      <c r="X5790" s="42"/>
      <c r="AD5790" s="10"/>
    </row>
    <row r="5791" spans="18:30">
      <c r="R5791" s="187"/>
      <c r="S5791" s="42"/>
      <c r="T5791" s="42"/>
      <c r="U5791" s="188"/>
      <c r="V5791" s="42"/>
      <c r="W5791" s="188"/>
      <c r="X5791" s="42"/>
      <c r="AD5791" s="10"/>
    </row>
    <row r="5792" spans="18:30">
      <c r="R5792" s="187"/>
      <c r="S5792" s="42"/>
      <c r="T5792" s="42"/>
      <c r="U5792" s="188"/>
      <c r="V5792" s="42"/>
      <c r="W5792" s="188"/>
      <c r="X5792" s="42"/>
      <c r="AD5792" s="10"/>
    </row>
    <row r="5793" spans="18:30">
      <c r="R5793" s="187"/>
      <c r="S5793" s="42"/>
      <c r="T5793" s="42"/>
      <c r="U5793" s="188"/>
      <c r="V5793" s="42"/>
      <c r="W5793" s="188"/>
      <c r="X5793" s="42"/>
      <c r="AD5793" s="10"/>
    </row>
    <row r="5794" spans="18:30">
      <c r="R5794" s="187"/>
      <c r="S5794" s="42"/>
      <c r="T5794" s="42"/>
      <c r="U5794" s="188"/>
      <c r="V5794" s="42"/>
      <c r="W5794" s="188"/>
      <c r="X5794" s="42"/>
      <c r="AD5794" s="10"/>
    </row>
    <row r="5795" spans="18:30">
      <c r="R5795" s="187"/>
      <c r="S5795" s="42"/>
      <c r="T5795" s="42"/>
      <c r="U5795" s="188"/>
      <c r="V5795" s="42"/>
      <c r="W5795" s="188"/>
      <c r="X5795" s="42"/>
      <c r="AD5795" s="10"/>
    </row>
    <row r="5796" spans="18:30">
      <c r="R5796" s="187"/>
      <c r="S5796" s="42"/>
      <c r="T5796" s="42"/>
      <c r="U5796" s="188"/>
      <c r="V5796" s="42"/>
      <c r="W5796" s="188"/>
      <c r="X5796" s="42"/>
      <c r="AD5796" s="10"/>
    </row>
    <row r="5797" spans="18:30">
      <c r="R5797" s="187"/>
      <c r="S5797" s="42"/>
      <c r="T5797" s="42"/>
      <c r="U5797" s="188"/>
      <c r="V5797" s="42"/>
      <c r="W5797" s="188"/>
      <c r="X5797" s="42"/>
      <c r="AD5797" s="10"/>
    </row>
    <row r="5798" spans="18:30">
      <c r="R5798" s="187"/>
      <c r="S5798" s="42"/>
      <c r="T5798" s="42"/>
      <c r="U5798" s="188"/>
      <c r="V5798" s="42"/>
      <c r="W5798" s="188"/>
      <c r="X5798" s="42"/>
      <c r="AD5798" s="10"/>
    </row>
    <row r="5799" spans="18:30">
      <c r="R5799" s="187"/>
      <c r="S5799" s="42"/>
      <c r="T5799" s="42"/>
      <c r="U5799" s="188"/>
      <c r="V5799" s="42"/>
      <c r="W5799" s="188"/>
      <c r="X5799" s="42"/>
      <c r="AD5799" s="10"/>
    </row>
    <row r="5800" spans="18:30">
      <c r="R5800" s="187"/>
      <c r="S5800" s="42"/>
      <c r="T5800" s="42"/>
      <c r="U5800" s="188"/>
      <c r="V5800" s="42"/>
      <c r="W5800" s="188"/>
      <c r="X5800" s="42"/>
      <c r="AD5800" s="10"/>
    </row>
    <row r="5801" spans="18:30">
      <c r="R5801" s="187"/>
      <c r="S5801" s="42"/>
      <c r="T5801" s="42"/>
      <c r="U5801" s="188"/>
      <c r="V5801" s="42"/>
      <c r="W5801" s="188"/>
      <c r="X5801" s="42"/>
      <c r="AD5801" s="10"/>
    </row>
    <row r="5802" spans="18:30">
      <c r="R5802" s="187"/>
      <c r="S5802" s="42"/>
      <c r="T5802" s="42"/>
      <c r="U5802" s="188"/>
      <c r="V5802" s="42"/>
      <c r="W5802" s="188"/>
      <c r="X5802" s="42"/>
      <c r="AD5802" s="10"/>
    </row>
    <row r="5803" spans="18:30">
      <c r="R5803" s="187"/>
      <c r="S5803" s="42"/>
      <c r="T5803" s="42"/>
      <c r="U5803" s="188"/>
      <c r="V5803" s="42"/>
      <c r="W5803" s="188"/>
      <c r="X5803" s="42"/>
      <c r="AD5803" s="10"/>
    </row>
    <row r="5804" spans="18:30">
      <c r="R5804" s="187"/>
      <c r="S5804" s="42"/>
      <c r="T5804" s="42"/>
      <c r="U5804" s="188"/>
      <c r="V5804" s="42"/>
      <c r="W5804" s="188"/>
      <c r="X5804" s="42"/>
      <c r="AD5804" s="10"/>
    </row>
    <row r="5805" spans="18:30">
      <c r="R5805" s="187"/>
      <c r="S5805" s="42"/>
      <c r="T5805" s="42"/>
      <c r="U5805" s="188"/>
      <c r="V5805" s="42"/>
      <c r="W5805" s="188"/>
      <c r="X5805" s="42"/>
      <c r="AD5805" s="10"/>
    </row>
    <row r="5806" spans="18:30">
      <c r="R5806" s="187"/>
      <c r="S5806" s="42"/>
      <c r="T5806" s="42"/>
      <c r="U5806" s="188"/>
      <c r="V5806" s="42"/>
      <c r="W5806" s="188"/>
      <c r="X5806" s="42"/>
      <c r="AD5806" s="10"/>
    </row>
    <row r="5807" spans="18:30">
      <c r="R5807" s="187"/>
      <c r="S5807" s="42"/>
      <c r="T5807" s="42"/>
      <c r="U5807" s="188"/>
      <c r="V5807" s="42"/>
      <c r="W5807" s="188"/>
      <c r="X5807" s="42"/>
      <c r="AD5807" s="10"/>
    </row>
    <row r="5808" spans="18:30">
      <c r="R5808" s="187"/>
      <c r="S5808" s="42"/>
      <c r="T5808" s="42"/>
      <c r="U5808" s="188"/>
      <c r="V5808" s="42"/>
      <c r="W5808" s="188"/>
      <c r="X5808" s="42"/>
      <c r="AD5808" s="10"/>
    </row>
    <row r="5809" spans="18:30">
      <c r="R5809" s="187"/>
      <c r="S5809" s="42"/>
      <c r="T5809" s="42"/>
      <c r="U5809" s="188"/>
      <c r="V5809" s="42"/>
      <c r="W5809" s="188"/>
      <c r="X5809" s="42"/>
      <c r="AD5809" s="10"/>
    </row>
    <row r="5810" spans="18:30">
      <c r="R5810" s="187"/>
      <c r="S5810" s="42"/>
      <c r="T5810" s="42"/>
      <c r="U5810" s="188"/>
      <c r="V5810" s="42"/>
      <c r="W5810" s="188"/>
      <c r="X5810" s="42"/>
      <c r="AD5810" s="10"/>
    </row>
    <row r="5811" spans="18:30">
      <c r="R5811" s="187"/>
      <c r="S5811" s="42"/>
      <c r="T5811" s="42"/>
      <c r="U5811" s="188"/>
      <c r="V5811" s="42"/>
      <c r="W5811" s="188"/>
      <c r="X5811" s="42"/>
      <c r="AD5811" s="10"/>
    </row>
    <row r="5812" spans="18:30">
      <c r="R5812" s="187"/>
      <c r="S5812" s="42"/>
      <c r="T5812" s="42"/>
      <c r="U5812" s="188"/>
      <c r="V5812" s="42"/>
      <c r="W5812" s="188"/>
      <c r="X5812" s="42"/>
      <c r="AD5812" s="10"/>
    </row>
    <row r="5813" spans="18:30">
      <c r="R5813" s="187"/>
      <c r="S5813" s="42"/>
      <c r="T5813" s="42"/>
      <c r="U5813" s="188"/>
      <c r="V5813" s="42"/>
      <c r="W5813" s="188"/>
      <c r="X5813" s="42"/>
      <c r="AD5813" s="10"/>
    </row>
    <row r="5814" spans="18:30">
      <c r="R5814" s="187"/>
      <c r="S5814" s="42"/>
      <c r="T5814" s="42"/>
      <c r="U5814" s="188"/>
      <c r="V5814" s="42"/>
      <c r="W5814" s="188"/>
      <c r="X5814" s="42"/>
      <c r="AD5814" s="10"/>
    </row>
    <row r="5815" spans="18:30">
      <c r="R5815" s="187"/>
      <c r="S5815" s="42"/>
      <c r="T5815" s="42"/>
      <c r="U5815" s="188"/>
      <c r="V5815" s="42"/>
      <c r="W5815" s="188"/>
      <c r="X5815" s="42"/>
      <c r="AD5815" s="10"/>
    </row>
    <row r="5816" spans="18:30">
      <c r="R5816" s="187"/>
      <c r="S5816" s="42"/>
      <c r="T5816" s="42"/>
      <c r="U5816" s="188"/>
      <c r="V5816" s="42"/>
      <c r="W5816" s="188"/>
      <c r="X5816" s="42"/>
      <c r="AD5816" s="10"/>
    </row>
    <row r="5817" spans="18:30">
      <c r="R5817" s="187"/>
      <c r="S5817" s="42"/>
      <c r="T5817" s="42"/>
      <c r="U5817" s="188"/>
      <c r="V5817" s="42"/>
      <c r="W5817" s="188"/>
      <c r="X5817" s="42"/>
      <c r="AD5817" s="10"/>
    </row>
    <row r="5818" spans="18:30">
      <c r="R5818" s="187"/>
      <c r="S5818" s="42"/>
      <c r="T5818" s="42"/>
      <c r="U5818" s="188"/>
      <c r="V5818" s="42"/>
      <c r="W5818" s="188"/>
      <c r="X5818" s="42"/>
      <c r="AD5818" s="10"/>
    </row>
    <row r="5819" spans="18:30">
      <c r="R5819" s="187"/>
      <c r="S5819" s="42"/>
      <c r="T5819" s="42"/>
      <c r="U5819" s="188"/>
      <c r="V5819" s="42"/>
      <c r="W5819" s="188"/>
      <c r="X5819" s="42"/>
      <c r="AD5819" s="10"/>
    </row>
    <row r="5820" spans="18:30">
      <c r="R5820" s="187"/>
      <c r="S5820" s="42"/>
      <c r="T5820" s="42"/>
      <c r="U5820" s="188"/>
      <c r="V5820" s="42"/>
      <c r="W5820" s="188"/>
      <c r="X5820" s="42"/>
      <c r="AD5820" s="10"/>
    </row>
    <row r="5821" spans="18:30">
      <c r="R5821" s="187"/>
      <c r="S5821" s="42"/>
      <c r="T5821" s="42"/>
      <c r="U5821" s="188"/>
      <c r="V5821" s="42"/>
      <c r="W5821" s="188"/>
      <c r="X5821" s="42"/>
      <c r="AD5821" s="10"/>
    </row>
    <row r="5822" spans="18:30">
      <c r="R5822" s="187"/>
      <c r="S5822" s="42"/>
      <c r="T5822" s="42"/>
      <c r="U5822" s="188"/>
      <c r="V5822" s="42"/>
      <c r="W5822" s="188"/>
      <c r="X5822" s="42"/>
      <c r="AD5822" s="10"/>
    </row>
    <row r="5823" spans="18:30">
      <c r="R5823" s="187"/>
      <c r="S5823" s="42"/>
      <c r="T5823" s="42"/>
      <c r="U5823" s="188"/>
      <c r="V5823" s="42"/>
      <c r="W5823" s="188"/>
      <c r="X5823" s="42"/>
      <c r="AD5823" s="10"/>
    </row>
    <row r="5824" spans="18:30">
      <c r="R5824" s="187"/>
      <c r="S5824" s="42"/>
      <c r="T5824" s="42"/>
      <c r="U5824" s="188"/>
      <c r="V5824" s="42"/>
      <c r="W5824" s="188"/>
      <c r="X5824" s="42"/>
      <c r="AD5824" s="10"/>
    </row>
    <row r="5825" spans="18:30">
      <c r="R5825" s="187"/>
      <c r="S5825" s="42"/>
      <c r="T5825" s="42"/>
      <c r="U5825" s="188"/>
      <c r="V5825" s="42"/>
      <c r="W5825" s="188"/>
      <c r="X5825" s="42"/>
      <c r="AD5825" s="10"/>
    </row>
    <row r="5826" spans="18:30">
      <c r="R5826" s="187"/>
      <c r="S5826" s="42"/>
      <c r="T5826" s="42"/>
      <c r="U5826" s="188"/>
      <c r="V5826" s="42"/>
      <c r="W5826" s="188"/>
      <c r="X5826" s="42"/>
      <c r="AD5826" s="10"/>
    </row>
    <row r="5827" spans="18:30">
      <c r="R5827" s="187"/>
      <c r="S5827" s="42"/>
      <c r="T5827" s="42"/>
      <c r="U5827" s="188"/>
      <c r="V5827" s="42"/>
      <c r="W5827" s="188"/>
      <c r="X5827" s="42"/>
      <c r="AD5827" s="10"/>
    </row>
    <row r="5828" spans="18:30">
      <c r="R5828" s="187"/>
      <c r="S5828" s="42"/>
      <c r="T5828" s="42"/>
      <c r="U5828" s="188"/>
      <c r="V5828" s="42"/>
      <c r="W5828" s="188"/>
      <c r="X5828" s="42"/>
      <c r="AD5828" s="10"/>
    </row>
    <row r="5829" spans="18:30">
      <c r="R5829" s="187"/>
      <c r="S5829" s="42"/>
      <c r="T5829" s="42"/>
      <c r="U5829" s="188"/>
      <c r="V5829" s="42"/>
      <c r="W5829" s="188"/>
      <c r="X5829" s="42"/>
      <c r="AD5829" s="10"/>
    </row>
    <row r="5830" spans="18:30">
      <c r="R5830" s="187"/>
      <c r="S5830" s="42"/>
      <c r="T5830" s="42"/>
      <c r="U5830" s="188"/>
      <c r="V5830" s="42"/>
      <c r="W5830" s="188"/>
      <c r="X5830" s="42"/>
      <c r="AD5830" s="10"/>
    </row>
    <row r="5831" spans="18:30">
      <c r="R5831" s="187"/>
      <c r="S5831" s="42"/>
      <c r="T5831" s="42"/>
      <c r="U5831" s="188"/>
      <c r="V5831" s="42"/>
      <c r="W5831" s="188"/>
      <c r="X5831" s="42"/>
      <c r="AD5831" s="10"/>
    </row>
    <row r="5832" spans="18:30">
      <c r="R5832" s="187"/>
      <c r="S5832" s="42"/>
      <c r="T5832" s="42"/>
      <c r="U5832" s="188"/>
      <c r="V5832" s="42"/>
      <c r="W5832" s="188"/>
      <c r="X5832" s="42"/>
      <c r="AD5832" s="10"/>
    </row>
    <row r="5833" spans="18:30">
      <c r="R5833" s="187"/>
      <c r="S5833" s="42"/>
      <c r="T5833" s="42"/>
      <c r="U5833" s="188"/>
      <c r="V5833" s="42"/>
      <c r="W5833" s="188"/>
      <c r="X5833" s="42"/>
      <c r="AD5833" s="10"/>
    </row>
    <row r="5834" spans="18:30">
      <c r="R5834" s="187"/>
      <c r="S5834" s="42"/>
      <c r="T5834" s="42"/>
      <c r="U5834" s="188"/>
      <c r="V5834" s="42"/>
      <c r="W5834" s="188"/>
      <c r="X5834" s="42"/>
      <c r="AD5834" s="10"/>
    </row>
    <row r="5835" spans="18:30">
      <c r="R5835" s="187"/>
      <c r="S5835" s="42"/>
      <c r="T5835" s="42"/>
      <c r="U5835" s="188"/>
      <c r="V5835" s="42"/>
      <c r="W5835" s="188"/>
      <c r="X5835" s="42"/>
      <c r="AD5835" s="10"/>
    </row>
    <row r="5836" spans="18:30">
      <c r="R5836" s="187"/>
      <c r="S5836" s="42"/>
      <c r="T5836" s="42"/>
      <c r="U5836" s="188"/>
      <c r="V5836" s="42"/>
      <c r="W5836" s="188"/>
      <c r="X5836" s="42"/>
      <c r="AD5836" s="10"/>
    </row>
    <row r="5837" spans="18:30">
      <c r="R5837" s="187"/>
      <c r="S5837" s="42"/>
      <c r="T5837" s="42"/>
      <c r="U5837" s="188"/>
      <c r="V5837" s="42"/>
      <c r="W5837" s="188"/>
      <c r="X5837" s="42"/>
      <c r="AD5837" s="10"/>
    </row>
    <row r="5838" spans="18:30">
      <c r="R5838" s="187"/>
      <c r="S5838" s="42"/>
      <c r="T5838" s="42"/>
      <c r="U5838" s="188"/>
      <c r="V5838" s="42"/>
      <c r="W5838" s="188"/>
      <c r="X5838" s="42"/>
      <c r="AD5838" s="10"/>
    </row>
    <row r="5839" spans="18:30">
      <c r="R5839" s="187"/>
      <c r="S5839" s="42"/>
      <c r="T5839" s="42"/>
      <c r="U5839" s="188"/>
      <c r="V5839" s="42"/>
      <c r="W5839" s="188"/>
      <c r="X5839" s="42"/>
      <c r="AD5839" s="10"/>
    </row>
    <row r="5840" spans="18:30">
      <c r="R5840" s="187"/>
      <c r="S5840" s="42"/>
      <c r="T5840" s="42"/>
      <c r="U5840" s="188"/>
      <c r="V5840" s="42"/>
      <c r="W5840" s="188"/>
      <c r="X5840" s="42"/>
      <c r="AD5840" s="10"/>
    </row>
    <row r="5841" spans="18:30">
      <c r="R5841" s="187"/>
      <c r="S5841" s="42"/>
      <c r="T5841" s="42"/>
      <c r="U5841" s="188"/>
      <c r="V5841" s="42"/>
      <c r="W5841" s="188"/>
      <c r="X5841" s="42"/>
      <c r="AD5841" s="10"/>
    </row>
    <row r="5842" spans="18:30">
      <c r="R5842" s="187"/>
      <c r="S5842" s="42"/>
      <c r="T5842" s="42"/>
      <c r="U5842" s="188"/>
      <c r="V5842" s="42"/>
      <c r="W5842" s="188"/>
      <c r="X5842" s="42"/>
      <c r="AD5842" s="10"/>
    </row>
    <row r="5843" spans="18:30">
      <c r="R5843" s="187"/>
      <c r="S5843" s="42"/>
      <c r="T5843" s="42"/>
      <c r="U5843" s="188"/>
      <c r="V5843" s="42"/>
      <c r="W5843" s="188"/>
      <c r="X5843" s="42"/>
      <c r="AD5843" s="10"/>
    </row>
    <row r="5844" spans="18:30">
      <c r="R5844" s="187"/>
      <c r="S5844" s="42"/>
      <c r="T5844" s="42"/>
      <c r="U5844" s="188"/>
      <c r="V5844" s="42"/>
      <c r="W5844" s="188"/>
      <c r="X5844" s="42"/>
      <c r="AD5844" s="10"/>
    </row>
    <row r="5845" spans="18:30">
      <c r="R5845" s="187"/>
      <c r="S5845" s="42"/>
      <c r="T5845" s="42"/>
      <c r="U5845" s="188"/>
      <c r="V5845" s="42"/>
      <c r="W5845" s="188"/>
      <c r="X5845" s="42"/>
      <c r="AD5845" s="10"/>
    </row>
    <row r="5846" spans="18:30">
      <c r="R5846" s="187"/>
      <c r="S5846" s="42"/>
      <c r="T5846" s="42"/>
      <c r="U5846" s="188"/>
      <c r="V5846" s="42"/>
      <c r="W5846" s="188"/>
      <c r="X5846" s="42"/>
      <c r="AD5846" s="10"/>
    </row>
    <row r="5847" spans="18:30">
      <c r="R5847" s="187"/>
      <c r="S5847" s="42"/>
      <c r="T5847" s="42"/>
      <c r="U5847" s="188"/>
      <c r="V5847" s="42"/>
      <c r="W5847" s="188"/>
      <c r="X5847" s="42"/>
      <c r="AD5847" s="10"/>
    </row>
    <row r="5848" spans="18:30">
      <c r="R5848" s="187"/>
      <c r="S5848" s="42"/>
      <c r="T5848" s="42"/>
      <c r="U5848" s="188"/>
      <c r="V5848" s="42"/>
      <c r="W5848" s="188"/>
      <c r="X5848" s="42"/>
      <c r="AD5848" s="10"/>
    </row>
    <row r="5849" spans="18:30">
      <c r="R5849" s="187"/>
      <c r="S5849" s="42"/>
      <c r="T5849" s="42"/>
      <c r="U5849" s="188"/>
      <c r="V5849" s="42"/>
      <c r="W5849" s="188"/>
      <c r="X5849" s="42"/>
      <c r="AD5849" s="10"/>
    </row>
    <row r="5850" spans="18:30">
      <c r="R5850" s="187"/>
      <c r="S5850" s="42"/>
      <c r="T5850" s="42"/>
      <c r="U5850" s="188"/>
      <c r="V5850" s="42"/>
      <c r="W5850" s="188"/>
      <c r="X5850" s="42"/>
      <c r="AD5850" s="10"/>
    </row>
    <row r="5851" spans="18:30">
      <c r="R5851" s="187"/>
      <c r="S5851" s="42"/>
      <c r="T5851" s="42"/>
      <c r="U5851" s="188"/>
      <c r="V5851" s="42"/>
      <c r="W5851" s="188"/>
      <c r="X5851" s="42"/>
      <c r="AD5851" s="10"/>
    </row>
    <row r="5852" spans="18:30">
      <c r="R5852" s="187"/>
      <c r="S5852" s="42"/>
      <c r="T5852" s="42"/>
      <c r="U5852" s="188"/>
      <c r="V5852" s="42"/>
      <c r="W5852" s="188"/>
      <c r="X5852" s="42"/>
      <c r="AD5852" s="10"/>
    </row>
    <row r="5853" spans="18:30">
      <c r="R5853" s="187"/>
      <c r="S5853" s="42"/>
      <c r="T5853" s="42"/>
      <c r="U5853" s="188"/>
      <c r="V5853" s="42"/>
      <c r="W5853" s="188"/>
      <c r="X5853" s="42"/>
      <c r="AD5853" s="10"/>
    </row>
    <row r="5854" spans="18:30">
      <c r="R5854" s="187"/>
      <c r="S5854" s="42"/>
      <c r="T5854" s="42"/>
      <c r="U5854" s="188"/>
      <c r="V5854" s="42"/>
      <c r="W5854" s="188"/>
      <c r="X5854" s="42"/>
      <c r="AD5854" s="10"/>
    </row>
    <row r="5855" spans="18:30">
      <c r="R5855" s="187"/>
      <c r="S5855" s="42"/>
      <c r="T5855" s="42"/>
      <c r="U5855" s="188"/>
      <c r="V5855" s="42"/>
      <c r="W5855" s="188"/>
      <c r="X5855" s="42"/>
      <c r="AD5855" s="10"/>
    </row>
    <row r="5856" spans="18:30">
      <c r="R5856" s="187"/>
      <c r="S5856" s="42"/>
      <c r="T5856" s="42"/>
      <c r="U5856" s="188"/>
      <c r="V5856" s="42"/>
      <c r="W5856" s="188"/>
      <c r="X5856" s="42"/>
      <c r="AD5856" s="10"/>
    </row>
    <row r="5857" spans="18:30">
      <c r="R5857" s="187"/>
      <c r="S5857" s="42"/>
      <c r="T5857" s="42"/>
      <c r="U5857" s="188"/>
      <c r="V5857" s="42"/>
      <c r="W5857" s="188"/>
      <c r="X5857" s="42"/>
      <c r="AD5857" s="10"/>
    </row>
    <row r="5858" spans="18:30">
      <c r="R5858" s="187"/>
      <c r="S5858" s="42"/>
      <c r="T5858" s="42"/>
      <c r="U5858" s="188"/>
      <c r="V5858" s="42"/>
      <c r="W5858" s="188"/>
      <c r="X5858" s="42"/>
      <c r="AD5858" s="10"/>
    </row>
    <row r="5859" spans="18:30">
      <c r="R5859" s="187"/>
      <c r="S5859" s="42"/>
      <c r="T5859" s="42"/>
      <c r="U5859" s="188"/>
      <c r="V5859" s="42"/>
      <c r="W5859" s="188"/>
      <c r="X5859" s="42"/>
      <c r="AD5859" s="10"/>
    </row>
    <row r="5860" spans="18:30">
      <c r="R5860" s="187"/>
      <c r="S5860" s="42"/>
      <c r="T5860" s="42"/>
      <c r="U5860" s="188"/>
      <c r="V5860" s="42"/>
      <c r="W5860" s="188"/>
      <c r="X5860" s="42"/>
      <c r="AD5860" s="10"/>
    </row>
    <row r="5861" spans="18:30">
      <c r="R5861" s="187"/>
      <c r="S5861" s="42"/>
      <c r="T5861" s="42"/>
      <c r="U5861" s="188"/>
      <c r="V5861" s="42"/>
      <c r="W5861" s="188"/>
      <c r="X5861" s="42"/>
      <c r="AD5861" s="10"/>
    </row>
    <row r="5862" spans="18:30">
      <c r="R5862" s="187"/>
      <c r="S5862" s="42"/>
      <c r="T5862" s="42"/>
      <c r="U5862" s="188"/>
      <c r="V5862" s="42"/>
      <c r="W5862" s="188"/>
      <c r="X5862" s="42"/>
      <c r="AD5862" s="10"/>
    </row>
    <row r="5863" spans="18:30">
      <c r="R5863" s="187"/>
      <c r="S5863" s="42"/>
      <c r="T5863" s="42"/>
      <c r="U5863" s="188"/>
      <c r="V5863" s="42"/>
      <c r="W5863" s="188"/>
      <c r="X5863" s="42"/>
      <c r="AD5863" s="10"/>
    </row>
    <row r="5864" spans="18:30">
      <c r="R5864" s="187"/>
      <c r="S5864" s="42"/>
      <c r="T5864" s="42"/>
      <c r="U5864" s="188"/>
      <c r="V5864" s="42"/>
      <c r="W5864" s="188"/>
      <c r="X5864" s="42"/>
      <c r="AD5864" s="10"/>
    </row>
    <row r="5865" spans="18:30">
      <c r="R5865" s="187"/>
      <c r="S5865" s="42"/>
      <c r="T5865" s="42"/>
      <c r="U5865" s="188"/>
      <c r="V5865" s="42"/>
      <c r="W5865" s="188"/>
      <c r="X5865" s="42"/>
      <c r="AD5865" s="10"/>
    </row>
    <row r="5866" spans="18:30">
      <c r="R5866" s="187"/>
      <c r="S5866" s="42"/>
      <c r="T5866" s="42"/>
      <c r="U5866" s="188"/>
      <c r="V5866" s="42"/>
      <c r="W5866" s="188"/>
      <c r="X5866" s="42"/>
      <c r="AD5866" s="10"/>
    </row>
    <row r="5867" spans="18:30">
      <c r="R5867" s="187"/>
      <c r="S5867" s="42"/>
      <c r="T5867" s="42"/>
      <c r="U5867" s="188"/>
      <c r="V5867" s="42"/>
      <c r="W5867" s="188"/>
      <c r="X5867" s="42"/>
      <c r="AD5867" s="10"/>
    </row>
    <row r="5868" spans="18:30">
      <c r="R5868" s="187"/>
      <c r="S5868" s="42"/>
      <c r="T5868" s="42"/>
      <c r="U5868" s="188"/>
      <c r="V5868" s="42"/>
      <c r="W5868" s="188"/>
      <c r="X5868" s="42"/>
      <c r="AD5868" s="10"/>
    </row>
    <row r="5869" spans="18:30">
      <c r="R5869" s="187"/>
      <c r="S5869" s="42"/>
      <c r="T5869" s="42"/>
      <c r="U5869" s="188"/>
      <c r="V5869" s="42"/>
      <c r="W5869" s="188"/>
      <c r="X5869" s="42"/>
      <c r="AD5869" s="10"/>
    </row>
    <row r="5870" spans="18:30">
      <c r="R5870" s="187"/>
      <c r="S5870" s="42"/>
      <c r="T5870" s="42"/>
      <c r="U5870" s="188"/>
      <c r="V5870" s="42"/>
      <c r="W5870" s="188"/>
      <c r="X5870" s="42"/>
      <c r="AD5870" s="10"/>
    </row>
    <row r="5871" spans="18:30">
      <c r="R5871" s="187"/>
      <c r="S5871" s="42"/>
      <c r="T5871" s="42"/>
      <c r="U5871" s="188"/>
      <c r="V5871" s="42"/>
      <c r="W5871" s="188"/>
      <c r="X5871" s="42"/>
      <c r="AD5871" s="10"/>
    </row>
    <row r="5872" spans="18:30">
      <c r="R5872" s="187"/>
      <c r="S5872" s="42"/>
      <c r="T5872" s="42"/>
      <c r="U5872" s="188"/>
      <c r="V5872" s="42"/>
      <c r="W5872" s="188"/>
      <c r="X5872" s="42"/>
      <c r="AD5872" s="10"/>
    </row>
    <row r="5873" spans="18:30">
      <c r="R5873" s="187"/>
      <c r="S5873" s="42"/>
      <c r="T5873" s="42"/>
      <c r="U5873" s="188"/>
      <c r="V5873" s="42"/>
      <c r="W5873" s="188"/>
      <c r="X5873" s="42"/>
      <c r="AD5873" s="10"/>
    </row>
    <row r="5874" spans="18:30">
      <c r="R5874" s="187"/>
      <c r="S5874" s="42"/>
      <c r="T5874" s="42"/>
      <c r="U5874" s="188"/>
      <c r="V5874" s="42"/>
      <c r="W5874" s="188"/>
      <c r="X5874" s="42"/>
      <c r="AD5874" s="10"/>
    </row>
    <row r="5875" spans="18:30">
      <c r="R5875" s="187"/>
      <c r="S5875" s="42"/>
      <c r="T5875" s="42"/>
      <c r="U5875" s="188"/>
      <c r="V5875" s="42"/>
      <c r="W5875" s="188"/>
      <c r="X5875" s="42"/>
      <c r="AD5875" s="10"/>
    </row>
    <row r="5876" spans="18:30">
      <c r="R5876" s="187"/>
      <c r="S5876" s="42"/>
      <c r="T5876" s="42"/>
      <c r="U5876" s="188"/>
      <c r="V5876" s="42"/>
      <c r="W5876" s="188"/>
      <c r="X5876" s="42"/>
      <c r="AD5876" s="10"/>
    </row>
    <row r="5877" spans="18:30">
      <c r="R5877" s="187"/>
      <c r="S5877" s="42"/>
      <c r="T5877" s="42"/>
      <c r="U5877" s="188"/>
      <c r="V5877" s="42"/>
      <c r="W5877" s="188"/>
      <c r="X5877" s="42"/>
      <c r="AD5877" s="10"/>
    </row>
    <row r="5878" spans="18:30">
      <c r="R5878" s="187"/>
      <c r="S5878" s="42"/>
      <c r="T5878" s="42"/>
      <c r="U5878" s="188"/>
      <c r="V5878" s="42"/>
      <c r="W5878" s="188"/>
      <c r="X5878" s="42"/>
      <c r="AD5878" s="10"/>
    </row>
    <row r="5879" spans="18:30">
      <c r="R5879" s="187"/>
      <c r="S5879" s="42"/>
      <c r="T5879" s="42"/>
      <c r="U5879" s="188"/>
      <c r="V5879" s="42"/>
      <c r="W5879" s="188"/>
      <c r="X5879" s="42"/>
      <c r="AD5879" s="10"/>
    </row>
    <row r="5880" spans="18:30">
      <c r="R5880" s="187"/>
      <c r="S5880" s="42"/>
      <c r="T5880" s="42"/>
      <c r="U5880" s="188"/>
      <c r="V5880" s="42"/>
      <c r="W5880" s="188"/>
      <c r="X5880" s="42"/>
      <c r="AD5880" s="10"/>
    </row>
    <row r="5881" spans="18:30">
      <c r="R5881" s="187"/>
      <c r="S5881" s="42"/>
      <c r="T5881" s="42"/>
      <c r="U5881" s="188"/>
      <c r="V5881" s="42"/>
      <c r="W5881" s="188"/>
      <c r="X5881" s="42"/>
      <c r="AD5881" s="10"/>
    </row>
    <row r="5882" spans="18:30">
      <c r="R5882" s="187"/>
      <c r="S5882" s="42"/>
      <c r="T5882" s="42"/>
      <c r="U5882" s="188"/>
      <c r="V5882" s="42"/>
      <c r="W5882" s="188"/>
      <c r="X5882" s="42"/>
      <c r="AD5882" s="10"/>
    </row>
    <row r="5883" spans="18:30">
      <c r="R5883" s="187"/>
      <c r="S5883" s="42"/>
      <c r="T5883" s="42"/>
      <c r="U5883" s="188"/>
      <c r="V5883" s="42"/>
      <c r="W5883" s="188"/>
      <c r="X5883" s="42"/>
      <c r="AD5883" s="10"/>
    </row>
    <row r="5884" spans="18:30">
      <c r="R5884" s="187"/>
      <c r="S5884" s="42"/>
      <c r="T5884" s="42"/>
      <c r="U5884" s="188"/>
      <c r="V5884" s="42"/>
      <c r="W5884" s="188"/>
      <c r="X5884" s="42"/>
      <c r="AD5884" s="10"/>
    </row>
    <row r="5885" spans="18:30">
      <c r="R5885" s="187"/>
      <c r="S5885" s="42"/>
      <c r="T5885" s="42"/>
      <c r="U5885" s="188"/>
      <c r="V5885" s="42"/>
      <c r="W5885" s="188"/>
      <c r="X5885" s="42"/>
      <c r="AD5885" s="10"/>
    </row>
    <row r="5886" spans="18:30">
      <c r="R5886" s="187"/>
      <c r="S5886" s="42"/>
      <c r="T5886" s="42"/>
      <c r="U5886" s="188"/>
      <c r="V5886" s="42"/>
      <c r="W5886" s="188"/>
      <c r="X5886" s="42"/>
      <c r="AD5886" s="10"/>
    </row>
    <row r="5887" spans="18:30">
      <c r="R5887" s="187"/>
      <c r="S5887" s="42"/>
      <c r="T5887" s="42"/>
      <c r="U5887" s="188"/>
      <c r="V5887" s="42"/>
      <c r="W5887" s="188"/>
      <c r="X5887" s="42"/>
      <c r="AD5887" s="10"/>
    </row>
    <row r="5888" spans="18:30">
      <c r="R5888" s="187"/>
      <c r="S5888" s="42"/>
      <c r="T5888" s="42"/>
      <c r="U5888" s="188"/>
      <c r="V5888" s="42"/>
      <c r="W5888" s="188"/>
      <c r="X5888" s="42"/>
      <c r="AD5888" s="10"/>
    </row>
    <row r="5889" spans="18:30">
      <c r="R5889" s="187"/>
      <c r="S5889" s="42"/>
      <c r="T5889" s="42"/>
      <c r="U5889" s="188"/>
      <c r="V5889" s="42"/>
      <c r="W5889" s="188"/>
      <c r="X5889" s="42"/>
      <c r="AD5889" s="10"/>
    </row>
    <row r="5890" spans="18:30">
      <c r="R5890" s="187"/>
      <c r="S5890" s="42"/>
      <c r="T5890" s="42"/>
      <c r="U5890" s="188"/>
      <c r="V5890" s="42"/>
      <c r="W5890" s="188"/>
      <c r="X5890" s="42"/>
      <c r="AD5890" s="10"/>
    </row>
    <row r="5891" spans="18:30">
      <c r="R5891" s="187"/>
      <c r="S5891" s="42"/>
      <c r="T5891" s="42"/>
      <c r="U5891" s="188"/>
      <c r="V5891" s="42"/>
      <c r="W5891" s="188"/>
      <c r="X5891" s="42"/>
      <c r="AD5891" s="10"/>
    </row>
    <row r="5892" spans="18:30">
      <c r="R5892" s="187"/>
      <c r="S5892" s="42"/>
      <c r="T5892" s="42"/>
      <c r="U5892" s="188"/>
      <c r="V5892" s="42"/>
      <c r="W5892" s="188"/>
      <c r="X5892" s="42"/>
      <c r="AD5892" s="10"/>
    </row>
    <row r="5893" spans="18:30">
      <c r="R5893" s="187"/>
      <c r="S5893" s="42"/>
      <c r="T5893" s="42"/>
      <c r="U5893" s="188"/>
      <c r="V5893" s="42"/>
      <c r="W5893" s="188"/>
      <c r="X5893" s="42"/>
      <c r="AD5893" s="10"/>
    </row>
    <row r="5894" spans="18:30">
      <c r="R5894" s="187"/>
      <c r="S5894" s="42"/>
      <c r="T5894" s="42"/>
      <c r="U5894" s="188"/>
      <c r="V5894" s="42"/>
      <c r="W5894" s="188"/>
      <c r="X5894" s="42"/>
      <c r="AD5894" s="10"/>
    </row>
    <row r="5895" spans="18:30">
      <c r="R5895" s="187"/>
      <c r="S5895" s="42"/>
      <c r="T5895" s="42"/>
      <c r="U5895" s="188"/>
      <c r="V5895" s="42"/>
      <c r="W5895" s="188"/>
      <c r="X5895" s="42"/>
      <c r="AD5895" s="10"/>
    </row>
    <row r="5896" spans="18:30">
      <c r="R5896" s="187"/>
      <c r="S5896" s="42"/>
      <c r="T5896" s="42"/>
      <c r="U5896" s="188"/>
      <c r="V5896" s="42"/>
      <c r="W5896" s="188"/>
      <c r="X5896" s="42"/>
      <c r="AD5896" s="10"/>
    </row>
    <row r="5897" spans="18:30">
      <c r="R5897" s="187"/>
      <c r="S5897" s="42"/>
      <c r="T5897" s="42"/>
      <c r="U5897" s="188"/>
      <c r="V5897" s="42"/>
      <c r="W5897" s="188"/>
      <c r="X5897" s="42"/>
      <c r="AD5897" s="10"/>
    </row>
    <row r="5898" spans="18:30">
      <c r="R5898" s="187"/>
      <c r="S5898" s="42"/>
      <c r="T5898" s="42"/>
      <c r="U5898" s="188"/>
      <c r="V5898" s="42"/>
      <c r="W5898" s="188"/>
      <c r="X5898" s="42"/>
      <c r="AD5898" s="10"/>
    </row>
    <row r="5899" spans="18:30">
      <c r="R5899" s="187"/>
      <c r="S5899" s="42"/>
      <c r="T5899" s="42"/>
      <c r="U5899" s="188"/>
      <c r="V5899" s="42"/>
      <c r="W5899" s="188"/>
      <c r="X5899" s="42"/>
      <c r="AD5899" s="10"/>
    </row>
    <row r="5900" spans="18:30">
      <c r="R5900" s="187"/>
      <c r="S5900" s="42"/>
      <c r="T5900" s="42"/>
      <c r="U5900" s="188"/>
      <c r="V5900" s="42"/>
      <c r="W5900" s="188"/>
      <c r="X5900" s="42"/>
      <c r="AD5900" s="10"/>
    </row>
    <row r="5901" spans="18:30">
      <c r="R5901" s="187"/>
      <c r="S5901" s="42"/>
      <c r="T5901" s="42"/>
      <c r="U5901" s="188"/>
      <c r="V5901" s="42"/>
      <c r="W5901" s="188"/>
      <c r="X5901" s="42"/>
      <c r="AD5901" s="10"/>
    </row>
    <row r="5902" spans="18:30">
      <c r="R5902" s="187"/>
      <c r="S5902" s="42"/>
      <c r="T5902" s="42"/>
      <c r="U5902" s="188"/>
      <c r="V5902" s="42"/>
      <c r="W5902" s="188"/>
      <c r="X5902" s="42"/>
      <c r="AD5902" s="10"/>
    </row>
    <row r="5903" spans="18:30">
      <c r="R5903" s="187"/>
      <c r="S5903" s="42"/>
      <c r="T5903" s="42"/>
      <c r="U5903" s="188"/>
      <c r="V5903" s="42"/>
      <c r="W5903" s="188"/>
      <c r="X5903" s="42"/>
      <c r="AD5903" s="10"/>
    </row>
    <row r="5904" spans="18:30">
      <c r="R5904" s="187"/>
      <c r="S5904" s="42"/>
      <c r="T5904" s="42"/>
      <c r="U5904" s="188"/>
      <c r="V5904" s="42"/>
      <c r="W5904" s="188"/>
      <c r="X5904" s="42"/>
      <c r="AD5904" s="10"/>
    </row>
    <row r="5905" spans="18:30">
      <c r="R5905" s="187"/>
      <c r="S5905" s="42"/>
      <c r="T5905" s="42"/>
      <c r="U5905" s="188"/>
      <c r="V5905" s="42"/>
      <c r="W5905" s="188"/>
      <c r="X5905" s="42"/>
      <c r="AD5905" s="10"/>
    </row>
    <row r="5906" spans="18:30">
      <c r="R5906" s="187"/>
      <c r="S5906" s="42"/>
      <c r="T5906" s="42"/>
      <c r="U5906" s="188"/>
      <c r="V5906" s="42"/>
      <c r="W5906" s="188"/>
      <c r="X5906" s="42"/>
      <c r="AD5906" s="10"/>
    </row>
    <row r="5907" spans="18:30">
      <c r="R5907" s="187"/>
      <c r="S5907" s="42"/>
      <c r="T5907" s="42"/>
      <c r="U5907" s="188"/>
      <c r="V5907" s="42"/>
      <c r="W5907" s="188"/>
      <c r="X5907" s="42"/>
      <c r="AD5907" s="10"/>
    </row>
    <row r="5908" spans="18:30">
      <c r="R5908" s="187"/>
      <c r="S5908" s="42"/>
      <c r="T5908" s="42"/>
      <c r="U5908" s="188"/>
      <c r="V5908" s="42"/>
      <c r="W5908" s="188"/>
      <c r="X5908" s="42"/>
      <c r="AD5908" s="10"/>
    </row>
    <row r="5909" spans="18:30">
      <c r="R5909" s="187"/>
      <c r="S5909" s="42"/>
      <c r="T5909" s="42"/>
      <c r="U5909" s="188"/>
      <c r="V5909" s="42"/>
      <c r="W5909" s="188"/>
      <c r="X5909" s="42"/>
      <c r="AD5909" s="10"/>
    </row>
    <row r="5910" spans="18:30">
      <c r="R5910" s="187"/>
      <c r="S5910" s="42"/>
      <c r="T5910" s="42"/>
      <c r="U5910" s="188"/>
      <c r="V5910" s="42"/>
      <c r="W5910" s="188"/>
      <c r="X5910" s="42"/>
      <c r="AD5910" s="10"/>
    </row>
    <row r="5911" spans="18:30">
      <c r="R5911" s="187"/>
      <c r="S5911" s="42"/>
      <c r="T5911" s="42"/>
      <c r="U5911" s="188"/>
      <c r="V5911" s="42"/>
      <c r="W5911" s="188"/>
      <c r="X5911" s="42"/>
      <c r="AD5911" s="10"/>
    </row>
    <row r="5912" spans="18:30">
      <c r="R5912" s="187"/>
      <c r="S5912" s="42"/>
      <c r="T5912" s="42"/>
      <c r="U5912" s="188"/>
      <c r="V5912" s="42"/>
      <c r="W5912" s="188"/>
      <c r="X5912" s="42"/>
      <c r="AD5912" s="10"/>
    </row>
    <row r="5913" spans="18:30">
      <c r="R5913" s="187"/>
      <c r="S5913" s="42"/>
      <c r="T5913" s="42"/>
      <c r="U5913" s="188"/>
      <c r="V5913" s="42"/>
      <c r="W5913" s="188"/>
      <c r="X5913" s="42"/>
      <c r="AD5913" s="10"/>
    </row>
    <row r="5914" spans="18:30">
      <c r="R5914" s="187"/>
      <c r="S5914" s="42"/>
      <c r="T5914" s="42"/>
      <c r="U5914" s="188"/>
      <c r="V5914" s="42"/>
      <c r="W5914" s="188"/>
      <c r="X5914" s="42"/>
      <c r="AD5914" s="10"/>
    </row>
    <row r="5915" spans="18:30">
      <c r="R5915" s="187"/>
      <c r="S5915" s="42"/>
      <c r="T5915" s="42"/>
      <c r="U5915" s="188"/>
      <c r="V5915" s="42"/>
      <c r="W5915" s="188"/>
      <c r="X5915" s="42"/>
      <c r="AD5915" s="10"/>
    </row>
    <row r="5916" spans="18:30">
      <c r="R5916" s="187"/>
      <c r="S5916" s="42"/>
      <c r="T5916" s="42"/>
      <c r="U5916" s="188"/>
      <c r="V5916" s="42"/>
      <c r="W5916" s="188"/>
      <c r="X5916" s="42"/>
      <c r="AD5916" s="10"/>
    </row>
    <row r="5917" spans="18:30">
      <c r="R5917" s="187"/>
      <c r="S5917" s="42"/>
      <c r="T5917" s="42"/>
      <c r="U5917" s="188"/>
      <c r="V5917" s="42"/>
      <c r="W5917" s="188"/>
      <c r="X5917" s="42"/>
      <c r="AD5917" s="10"/>
    </row>
    <row r="5918" spans="18:30">
      <c r="R5918" s="187"/>
      <c r="S5918" s="42"/>
      <c r="T5918" s="42"/>
      <c r="U5918" s="188"/>
      <c r="V5918" s="42"/>
      <c r="W5918" s="188"/>
      <c r="X5918" s="42"/>
      <c r="AD5918" s="10"/>
    </row>
    <row r="5919" spans="18:30">
      <c r="R5919" s="187"/>
      <c r="S5919" s="42"/>
      <c r="T5919" s="42"/>
      <c r="U5919" s="188"/>
      <c r="V5919" s="42"/>
      <c r="W5919" s="188"/>
      <c r="X5919" s="42"/>
      <c r="AD5919" s="10"/>
    </row>
    <row r="5920" spans="18:30">
      <c r="R5920" s="187"/>
      <c r="S5920" s="42"/>
      <c r="T5920" s="42"/>
      <c r="U5920" s="188"/>
      <c r="V5920" s="42"/>
      <c r="W5920" s="188"/>
      <c r="X5920" s="42"/>
      <c r="AD5920" s="10"/>
    </row>
    <row r="5921" spans="18:30">
      <c r="R5921" s="187"/>
      <c r="S5921" s="42"/>
      <c r="T5921" s="42"/>
      <c r="U5921" s="188"/>
      <c r="V5921" s="42"/>
      <c r="W5921" s="188"/>
      <c r="X5921" s="42"/>
      <c r="AD5921" s="10"/>
    </row>
    <row r="5922" spans="18:30">
      <c r="R5922" s="187"/>
      <c r="S5922" s="42"/>
      <c r="T5922" s="42"/>
      <c r="U5922" s="188"/>
      <c r="V5922" s="42"/>
      <c r="W5922" s="188"/>
      <c r="X5922" s="42"/>
      <c r="AD5922" s="10"/>
    </row>
    <row r="5923" spans="18:30">
      <c r="R5923" s="187"/>
      <c r="S5923" s="42"/>
      <c r="T5923" s="42"/>
      <c r="U5923" s="188"/>
      <c r="V5923" s="42"/>
      <c r="W5923" s="188"/>
      <c r="X5923" s="42"/>
      <c r="AD5923" s="10"/>
    </row>
    <row r="5924" spans="18:30">
      <c r="R5924" s="187"/>
      <c r="S5924" s="42"/>
      <c r="T5924" s="42"/>
      <c r="U5924" s="188"/>
      <c r="V5924" s="42"/>
      <c r="W5924" s="188"/>
      <c r="X5924" s="42"/>
      <c r="AD5924" s="10"/>
    </row>
    <row r="5925" spans="18:30">
      <c r="R5925" s="187"/>
      <c r="S5925" s="42"/>
      <c r="T5925" s="42"/>
      <c r="U5925" s="188"/>
      <c r="V5925" s="42"/>
      <c r="W5925" s="188"/>
      <c r="X5925" s="42"/>
      <c r="AD5925" s="10"/>
    </row>
    <row r="5926" spans="18:30">
      <c r="R5926" s="187"/>
      <c r="S5926" s="42"/>
      <c r="T5926" s="42"/>
      <c r="U5926" s="188"/>
      <c r="V5926" s="42"/>
      <c r="W5926" s="188"/>
      <c r="X5926" s="42"/>
      <c r="AD5926" s="10"/>
    </row>
    <row r="5927" spans="18:30">
      <c r="R5927" s="187"/>
      <c r="S5927" s="42"/>
      <c r="T5927" s="42"/>
      <c r="U5927" s="188"/>
      <c r="V5927" s="42"/>
      <c r="W5927" s="188"/>
      <c r="X5927" s="42"/>
      <c r="AD5927" s="10"/>
    </row>
    <row r="5928" spans="18:30">
      <c r="R5928" s="187"/>
      <c r="S5928" s="42"/>
      <c r="T5928" s="42"/>
      <c r="U5928" s="188"/>
      <c r="V5928" s="42"/>
      <c r="W5928" s="188"/>
      <c r="X5928" s="42"/>
      <c r="AD5928" s="10"/>
    </row>
    <row r="5929" spans="18:30">
      <c r="R5929" s="187"/>
      <c r="S5929" s="42"/>
      <c r="T5929" s="42"/>
      <c r="U5929" s="188"/>
      <c r="V5929" s="42"/>
      <c r="W5929" s="188"/>
      <c r="X5929" s="42"/>
      <c r="AD5929" s="10"/>
    </row>
    <row r="5930" spans="18:30">
      <c r="R5930" s="187"/>
      <c r="S5930" s="42"/>
      <c r="T5930" s="42"/>
      <c r="U5930" s="188"/>
      <c r="V5930" s="42"/>
      <c r="W5930" s="188"/>
      <c r="X5930" s="42"/>
      <c r="AD5930" s="10"/>
    </row>
    <row r="5931" spans="18:30">
      <c r="R5931" s="187"/>
      <c r="S5931" s="42"/>
      <c r="T5931" s="42"/>
      <c r="U5931" s="188"/>
      <c r="V5931" s="42"/>
      <c r="W5931" s="188"/>
      <c r="X5931" s="42"/>
      <c r="AD5931" s="10"/>
    </row>
    <row r="5932" spans="18:30">
      <c r="R5932" s="187"/>
      <c r="S5932" s="42"/>
      <c r="T5932" s="42"/>
      <c r="U5932" s="188"/>
      <c r="V5932" s="42"/>
      <c r="W5932" s="188"/>
      <c r="X5932" s="42"/>
      <c r="AD5932" s="10"/>
    </row>
    <row r="5933" spans="18:30">
      <c r="R5933" s="187"/>
      <c r="S5933" s="42"/>
      <c r="T5933" s="42"/>
      <c r="U5933" s="188"/>
      <c r="V5933" s="42"/>
      <c r="W5933" s="188"/>
      <c r="X5933" s="42"/>
      <c r="AD5933" s="10"/>
    </row>
    <row r="5934" spans="18:30">
      <c r="R5934" s="187"/>
      <c r="S5934" s="42"/>
      <c r="T5934" s="42"/>
      <c r="U5934" s="188"/>
      <c r="V5934" s="42"/>
      <c r="W5934" s="188"/>
      <c r="X5934" s="42"/>
      <c r="AD5934" s="10"/>
    </row>
    <row r="5935" spans="18:30">
      <c r="R5935" s="187"/>
      <c r="S5935" s="42"/>
      <c r="T5935" s="42"/>
      <c r="U5935" s="188"/>
      <c r="V5935" s="42"/>
      <c r="W5935" s="188"/>
      <c r="X5935" s="42"/>
      <c r="AD5935" s="10"/>
    </row>
    <row r="5936" spans="18:30">
      <c r="R5936" s="187"/>
      <c r="S5936" s="42"/>
      <c r="T5936" s="42"/>
      <c r="U5936" s="188"/>
      <c r="V5936" s="42"/>
      <c r="W5936" s="188"/>
      <c r="X5936" s="42"/>
      <c r="AD5936" s="10"/>
    </row>
    <row r="5937" spans="18:30">
      <c r="R5937" s="187"/>
      <c r="S5937" s="42"/>
      <c r="T5937" s="42"/>
      <c r="U5937" s="188"/>
      <c r="V5937" s="42"/>
      <c r="W5937" s="188"/>
      <c r="X5937" s="42"/>
      <c r="AD5937" s="10"/>
    </row>
    <row r="5938" spans="18:30">
      <c r="R5938" s="187"/>
      <c r="S5938" s="42"/>
      <c r="T5938" s="42"/>
      <c r="U5938" s="188"/>
      <c r="V5938" s="42"/>
      <c r="W5938" s="188"/>
      <c r="X5938" s="42"/>
      <c r="AD5938" s="10"/>
    </row>
    <row r="5939" spans="18:30">
      <c r="R5939" s="187"/>
      <c r="S5939" s="42"/>
      <c r="T5939" s="42"/>
      <c r="U5939" s="188"/>
      <c r="V5939" s="42"/>
      <c r="W5939" s="188"/>
      <c r="X5939" s="42"/>
      <c r="AD5939" s="10"/>
    </row>
    <row r="5940" spans="18:30">
      <c r="R5940" s="187"/>
      <c r="S5940" s="42"/>
      <c r="T5940" s="42"/>
      <c r="U5940" s="188"/>
      <c r="V5940" s="42"/>
      <c r="W5940" s="188"/>
      <c r="X5940" s="42"/>
      <c r="AD5940" s="10"/>
    </row>
    <row r="5941" spans="18:30">
      <c r="R5941" s="187"/>
      <c r="S5941" s="42"/>
      <c r="T5941" s="42"/>
      <c r="U5941" s="188"/>
      <c r="V5941" s="42"/>
      <c r="W5941" s="188"/>
      <c r="X5941" s="42"/>
      <c r="AD5941" s="10"/>
    </row>
    <row r="5942" spans="18:30">
      <c r="R5942" s="187"/>
      <c r="S5942" s="42"/>
      <c r="T5942" s="42"/>
      <c r="U5942" s="188"/>
      <c r="V5942" s="42"/>
      <c r="W5942" s="188"/>
      <c r="X5942" s="42"/>
      <c r="AD5942" s="10"/>
    </row>
    <row r="5943" spans="18:30">
      <c r="R5943" s="187"/>
      <c r="S5943" s="42"/>
      <c r="T5943" s="42"/>
      <c r="U5943" s="188"/>
      <c r="V5943" s="42"/>
      <c r="W5943" s="188"/>
      <c r="X5943" s="42"/>
      <c r="AD5943" s="10"/>
    </row>
    <row r="5944" spans="18:30">
      <c r="R5944" s="187"/>
      <c r="S5944" s="42"/>
      <c r="T5944" s="42"/>
      <c r="U5944" s="188"/>
      <c r="V5944" s="42"/>
      <c r="W5944" s="188"/>
      <c r="X5944" s="42"/>
      <c r="AD5944" s="10"/>
    </row>
    <row r="5945" spans="18:30">
      <c r="R5945" s="187"/>
      <c r="S5945" s="42"/>
      <c r="T5945" s="42"/>
      <c r="U5945" s="188"/>
      <c r="V5945" s="42"/>
      <c r="W5945" s="188"/>
      <c r="X5945" s="42"/>
      <c r="AD5945" s="11"/>
    </row>
    <row r="5946" spans="18:30">
      <c r="R5946" s="187"/>
      <c r="S5946" s="42"/>
      <c r="T5946" s="42"/>
      <c r="U5946" s="188"/>
      <c r="V5946" s="42"/>
      <c r="W5946" s="188"/>
      <c r="X5946" s="42"/>
      <c r="AD5946" s="11"/>
    </row>
    <row r="5947" spans="18:30">
      <c r="R5947" s="187"/>
      <c r="S5947" s="42"/>
      <c r="T5947" s="42"/>
      <c r="U5947" s="188"/>
      <c r="V5947" s="42"/>
      <c r="W5947" s="188"/>
      <c r="X5947" s="42"/>
      <c r="AD5947" s="11"/>
    </row>
    <row r="5948" spans="18:30">
      <c r="R5948" s="187"/>
      <c r="S5948" s="42"/>
      <c r="T5948" s="42"/>
      <c r="U5948" s="188"/>
      <c r="V5948" s="42"/>
      <c r="W5948" s="188"/>
      <c r="X5948" s="42"/>
      <c r="AD5948" s="11"/>
    </row>
    <row r="5949" spans="18:30">
      <c r="R5949" s="187"/>
      <c r="S5949" s="42"/>
      <c r="T5949" s="42"/>
      <c r="U5949" s="188"/>
      <c r="V5949" s="42"/>
      <c r="W5949" s="188"/>
      <c r="X5949" s="42"/>
      <c r="AD5949" s="11"/>
    </row>
    <row r="5950" spans="18:30">
      <c r="R5950" s="187"/>
      <c r="S5950" s="42"/>
      <c r="T5950" s="42"/>
      <c r="U5950" s="188"/>
      <c r="V5950" s="42"/>
      <c r="W5950" s="188"/>
      <c r="X5950" s="42"/>
      <c r="AD5950" s="11"/>
    </row>
    <row r="5951" spans="18:30">
      <c r="R5951" s="187"/>
      <c r="S5951" s="42"/>
      <c r="T5951" s="42"/>
      <c r="U5951" s="188"/>
      <c r="V5951" s="42"/>
      <c r="W5951" s="188"/>
      <c r="X5951" s="42"/>
      <c r="AD5951" s="11"/>
    </row>
    <row r="5952" spans="18:30">
      <c r="R5952" s="187"/>
      <c r="S5952" s="42"/>
      <c r="T5952" s="42"/>
      <c r="U5952" s="188"/>
      <c r="V5952" s="42"/>
      <c r="W5952" s="188"/>
      <c r="X5952" s="42"/>
      <c r="AD5952" s="11"/>
    </row>
    <row r="5953" spans="18:30">
      <c r="R5953" s="187"/>
      <c r="S5953" s="42"/>
      <c r="T5953" s="42"/>
      <c r="U5953" s="188"/>
      <c r="V5953" s="42"/>
      <c r="W5953" s="188"/>
      <c r="X5953" s="42"/>
      <c r="AD5953" s="11"/>
    </row>
    <row r="5954" spans="18:30">
      <c r="R5954" s="187"/>
      <c r="S5954" s="42"/>
      <c r="T5954" s="42"/>
      <c r="U5954" s="188"/>
      <c r="V5954" s="42"/>
      <c r="W5954" s="188"/>
      <c r="X5954" s="42"/>
      <c r="AD5954" s="11"/>
    </row>
    <row r="5955" spans="18:30">
      <c r="R5955" s="187"/>
      <c r="S5955" s="42"/>
      <c r="T5955" s="42"/>
      <c r="U5955" s="188"/>
      <c r="V5955" s="42"/>
      <c r="W5955" s="188"/>
      <c r="X5955" s="42"/>
      <c r="AD5955" s="11"/>
    </row>
    <row r="5956" spans="18:30">
      <c r="R5956" s="187"/>
      <c r="S5956" s="42"/>
      <c r="T5956" s="42"/>
      <c r="U5956" s="188"/>
      <c r="V5956" s="42"/>
      <c r="W5956" s="188"/>
      <c r="X5956" s="42"/>
      <c r="AD5956" s="11"/>
    </row>
    <row r="5957" spans="18:30">
      <c r="R5957" s="187"/>
      <c r="S5957" s="42"/>
      <c r="T5957" s="42"/>
      <c r="U5957" s="188"/>
      <c r="V5957" s="42"/>
      <c r="W5957" s="188"/>
      <c r="X5957" s="42"/>
      <c r="AD5957" s="11"/>
    </row>
    <row r="5958" spans="18:30">
      <c r="R5958" s="187"/>
      <c r="S5958" s="42"/>
      <c r="T5958" s="42"/>
      <c r="U5958" s="188"/>
      <c r="V5958" s="42"/>
      <c r="W5958" s="188"/>
      <c r="X5958" s="42"/>
      <c r="AD5958" s="11"/>
    </row>
    <row r="5959" spans="18:30">
      <c r="R5959" s="187"/>
      <c r="S5959" s="42"/>
      <c r="T5959" s="42"/>
      <c r="U5959" s="188"/>
      <c r="V5959" s="42"/>
      <c r="W5959" s="188"/>
      <c r="X5959" s="42"/>
      <c r="AD5959" s="11"/>
    </row>
    <row r="5960" spans="18:30">
      <c r="R5960" s="187"/>
      <c r="S5960" s="42"/>
      <c r="T5960" s="42"/>
      <c r="U5960" s="188"/>
      <c r="V5960" s="42"/>
      <c r="W5960" s="188"/>
      <c r="X5960" s="42"/>
      <c r="AD5960" s="11"/>
    </row>
    <row r="5961" spans="18:30">
      <c r="R5961" s="187"/>
      <c r="S5961" s="42"/>
      <c r="T5961" s="42"/>
      <c r="U5961" s="188"/>
      <c r="V5961" s="42"/>
      <c r="W5961" s="188"/>
      <c r="X5961" s="42"/>
      <c r="AD5961" s="11"/>
    </row>
    <row r="5962" spans="18:30">
      <c r="R5962" s="187"/>
      <c r="S5962" s="42"/>
      <c r="T5962" s="42"/>
      <c r="U5962" s="188"/>
      <c r="V5962" s="42"/>
      <c r="W5962" s="188"/>
      <c r="X5962" s="42"/>
      <c r="AD5962" s="11"/>
    </row>
    <row r="5963" spans="18:30">
      <c r="R5963" s="187"/>
      <c r="S5963" s="42"/>
      <c r="T5963" s="42"/>
      <c r="U5963" s="188"/>
      <c r="V5963" s="42"/>
      <c r="W5963" s="188"/>
      <c r="X5963" s="42"/>
      <c r="AD5963" s="11"/>
    </row>
    <row r="5964" spans="18:30">
      <c r="R5964" s="187"/>
      <c r="S5964" s="42"/>
      <c r="T5964" s="42"/>
      <c r="U5964" s="188"/>
      <c r="V5964" s="42"/>
      <c r="W5964" s="188"/>
      <c r="X5964" s="42"/>
      <c r="AD5964" s="11"/>
    </row>
    <row r="5965" spans="18:30">
      <c r="R5965" s="187"/>
      <c r="S5965" s="42"/>
      <c r="T5965" s="42"/>
      <c r="U5965" s="188"/>
      <c r="V5965" s="42"/>
      <c r="W5965" s="188"/>
      <c r="X5965" s="42"/>
      <c r="AD5965" s="11"/>
    </row>
    <row r="5966" spans="18:30">
      <c r="R5966" s="187"/>
      <c r="S5966" s="42"/>
      <c r="T5966" s="42"/>
      <c r="U5966" s="188"/>
      <c r="V5966" s="42"/>
      <c r="W5966" s="188"/>
      <c r="X5966" s="42"/>
      <c r="AD5966" s="11"/>
    </row>
    <row r="5967" spans="18:30">
      <c r="R5967" s="187"/>
      <c r="S5967" s="42"/>
      <c r="T5967" s="42"/>
      <c r="U5967" s="188"/>
      <c r="V5967" s="42"/>
      <c r="W5967" s="188"/>
      <c r="X5967" s="42"/>
      <c r="AD5967" s="11"/>
    </row>
    <row r="5968" spans="18:30">
      <c r="R5968" s="187"/>
      <c r="S5968" s="42"/>
      <c r="T5968" s="42"/>
      <c r="U5968" s="188"/>
      <c r="V5968" s="42"/>
      <c r="W5968" s="188"/>
      <c r="X5968" s="42"/>
      <c r="AD5968" s="11"/>
    </row>
    <row r="5969" spans="18:30">
      <c r="R5969" s="187"/>
      <c r="S5969" s="42"/>
      <c r="T5969" s="42"/>
      <c r="U5969" s="188"/>
      <c r="V5969" s="42"/>
      <c r="W5969" s="188"/>
      <c r="X5969" s="42"/>
      <c r="AD5969" s="11"/>
    </row>
    <row r="5970" spans="18:30">
      <c r="R5970" s="187"/>
      <c r="S5970" s="42"/>
      <c r="T5970" s="42"/>
      <c r="U5970" s="188"/>
      <c r="V5970" s="42"/>
      <c r="W5970" s="188"/>
      <c r="X5970" s="42"/>
      <c r="AD5970" s="11"/>
    </row>
    <row r="5971" spans="18:30">
      <c r="R5971" s="187"/>
      <c r="S5971" s="42"/>
      <c r="T5971" s="42"/>
      <c r="U5971" s="188"/>
      <c r="V5971" s="42"/>
      <c r="W5971" s="188"/>
      <c r="X5971" s="42"/>
      <c r="AD5971" s="11"/>
    </row>
    <row r="5972" spans="18:30">
      <c r="R5972" s="187"/>
      <c r="S5972" s="42"/>
      <c r="T5972" s="42"/>
      <c r="U5972" s="188"/>
      <c r="V5972" s="42"/>
      <c r="W5972" s="188"/>
      <c r="X5972" s="42"/>
      <c r="AD5972" s="11"/>
    </row>
    <row r="5973" spans="18:30">
      <c r="R5973" s="187"/>
      <c r="S5973" s="42"/>
      <c r="T5973" s="42"/>
      <c r="U5973" s="188"/>
      <c r="V5973" s="42"/>
      <c r="W5973" s="188"/>
      <c r="X5973" s="42"/>
      <c r="AD5973" s="11"/>
    </row>
    <row r="5974" spans="18:30">
      <c r="R5974" s="187"/>
      <c r="S5974" s="42"/>
      <c r="T5974" s="42"/>
      <c r="U5974" s="188"/>
      <c r="V5974" s="42"/>
      <c r="W5974" s="188"/>
      <c r="X5974" s="42"/>
      <c r="AD5974" s="11"/>
    </row>
    <row r="5975" spans="18:30">
      <c r="R5975" s="187"/>
      <c r="S5975" s="42"/>
      <c r="T5975" s="42"/>
      <c r="U5975" s="188"/>
      <c r="V5975" s="42"/>
      <c r="W5975" s="188"/>
      <c r="X5975" s="42"/>
      <c r="AD5975" s="11"/>
    </row>
    <row r="5976" spans="18:30">
      <c r="R5976" s="187"/>
      <c r="S5976" s="42"/>
      <c r="T5976" s="42"/>
      <c r="U5976" s="188"/>
      <c r="V5976" s="42"/>
      <c r="W5976" s="188"/>
      <c r="X5976" s="42"/>
      <c r="AD5976" s="11"/>
    </row>
    <row r="5977" spans="18:30">
      <c r="R5977" s="187"/>
      <c r="S5977" s="42"/>
      <c r="T5977" s="42"/>
      <c r="U5977" s="188"/>
      <c r="V5977" s="42"/>
      <c r="W5977" s="188"/>
      <c r="X5977" s="42"/>
      <c r="AD5977" s="11"/>
    </row>
    <row r="5978" spans="18:30">
      <c r="R5978" s="187"/>
      <c r="S5978" s="42"/>
      <c r="T5978" s="42"/>
      <c r="U5978" s="188"/>
      <c r="V5978" s="42"/>
      <c r="W5978" s="188"/>
      <c r="X5978" s="42"/>
      <c r="AD5978" s="11"/>
    </row>
    <row r="5979" spans="18:30">
      <c r="R5979" s="187"/>
      <c r="S5979" s="42"/>
      <c r="T5979" s="42"/>
      <c r="U5979" s="188"/>
      <c r="V5979" s="42"/>
      <c r="W5979" s="188"/>
      <c r="X5979" s="42"/>
      <c r="AD5979" s="11"/>
    </row>
    <row r="5980" spans="18:30">
      <c r="R5980" s="187"/>
      <c r="S5980" s="42"/>
      <c r="T5980" s="42"/>
      <c r="U5980" s="188"/>
      <c r="V5980" s="42"/>
      <c r="W5980" s="188"/>
      <c r="X5980" s="42"/>
      <c r="AD5980" s="11"/>
    </row>
    <row r="5981" spans="18:30">
      <c r="R5981" s="187"/>
      <c r="S5981" s="42"/>
      <c r="T5981" s="42"/>
      <c r="U5981" s="188"/>
      <c r="V5981" s="42"/>
      <c r="W5981" s="188"/>
      <c r="X5981" s="42"/>
      <c r="AD5981" s="11"/>
    </row>
    <row r="5982" spans="18:30">
      <c r="R5982" s="187"/>
      <c r="S5982" s="42"/>
      <c r="T5982" s="42"/>
      <c r="U5982" s="188"/>
      <c r="V5982" s="42"/>
      <c r="W5982" s="188"/>
      <c r="X5982" s="42"/>
      <c r="AD5982" s="11"/>
    </row>
    <row r="5983" spans="18:30">
      <c r="R5983" s="187"/>
      <c r="S5983" s="42"/>
      <c r="T5983" s="42"/>
      <c r="U5983" s="188"/>
      <c r="V5983" s="42"/>
      <c r="W5983" s="188"/>
      <c r="X5983" s="42"/>
      <c r="AD5983" s="11"/>
    </row>
    <row r="5984" spans="18:30">
      <c r="R5984" s="187"/>
      <c r="S5984" s="42"/>
      <c r="T5984" s="42"/>
      <c r="U5984" s="188"/>
      <c r="V5984" s="42"/>
      <c r="W5984" s="188"/>
      <c r="X5984" s="42"/>
      <c r="AD5984" s="11"/>
    </row>
    <row r="5985" spans="18:30">
      <c r="R5985" s="187"/>
      <c r="S5985" s="42"/>
      <c r="T5985" s="42"/>
      <c r="U5985" s="188"/>
      <c r="V5985" s="42"/>
      <c r="W5985" s="188"/>
      <c r="X5985" s="42"/>
      <c r="AD5985" s="11"/>
    </row>
    <row r="5986" spans="18:30">
      <c r="R5986" s="187"/>
      <c r="S5986" s="42"/>
      <c r="T5986" s="42"/>
      <c r="U5986" s="188"/>
      <c r="V5986" s="42"/>
      <c r="W5986" s="188"/>
      <c r="X5986" s="42"/>
      <c r="AD5986" s="11"/>
    </row>
    <row r="5987" spans="18:30">
      <c r="R5987" s="187"/>
      <c r="S5987" s="42"/>
      <c r="T5987" s="42"/>
      <c r="U5987" s="188"/>
      <c r="V5987" s="42"/>
      <c r="W5987" s="188"/>
      <c r="X5987" s="42"/>
      <c r="AD5987" s="11"/>
    </row>
    <row r="5988" spans="18:30">
      <c r="R5988" s="187"/>
      <c r="S5988" s="42"/>
      <c r="T5988" s="42"/>
      <c r="U5988" s="188"/>
      <c r="V5988" s="42"/>
      <c r="W5988" s="188"/>
      <c r="X5988" s="42"/>
      <c r="AD5988" s="11"/>
    </row>
    <row r="5989" spans="18:30">
      <c r="R5989" s="187"/>
      <c r="S5989" s="42"/>
      <c r="T5989" s="42"/>
      <c r="U5989" s="188"/>
      <c r="V5989" s="42"/>
      <c r="W5989" s="188"/>
      <c r="X5989" s="42"/>
      <c r="AD5989" s="11"/>
    </row>
    <row r="5990" spans="18:30">
      <c r="R5990" s="187"/>
      <c r="S5990" s="42"/>
      <c r="T5990" s="42"/>
      <c r="U5990" s="188"/>
      <c r="V5990" s="42"/>
      <c r="W5990" s="188"/>
      <c r="X5990" s="42"/>
      <c r="AD5990" s="11"/>
    </row>
    <row r="5991" spans="18:30">
      <c r="R5991" s="187"/>
      <c r="S5991" s="42"/>
      <c r="T5991" s="42"/>
      <c r="U5991" s="188"/>
      <c r="V5991" s="42"/>
      <c r="W5991" s="188"/>
      <c r="X5991" s="42"/>
      <c r="AD5991" s="11"/>
    </row>
    <row r="5992" spans="18:30">
      <c r="R5992" s="187"/>
      <c r="S5992" s="42"/>
      <c r="T5992" s="42"/>
      <c r="U5992" s="188"/>
      <c r="V5992" s="42"/>
      <c r="W5992" s="188"/>
      <c r="X5992" s="42"/>
      <c r="AD5992" s="11"/>
    </row>
    <row r="5993" spans="18:30">
      <c r="R5993" s="187"/>
      <c r="S5993" s="42"/>
      <c r="T5993" s="42"/>
      <c r="U5993" s="188"/>
      <c r="V5993" s="42"/>
      <c r="W5993" s="188"/>
      <c r="X5993" s="42"/>
      <c r="AD5993" s="11"/>
    </row>
    <row r="5994" spans="18:30">
      <c r="R5994" s="187"/>
      <c r="S5994" s="42"/>
      <c r="T5994" s="42"/>
      <c r="U5994" s="188"/>
      <c r="V5994" s="42"/>
      <c r="W5994" s="188"/>
      <c r="X5994" s="42"/>
      <c r="AD5994" s="11"/>
    </row>
    <row r="5995" spans="18:30">
      <c r="R5995" s="187"/>
      <c r="S5995" s="42"/>
      <c r="T5995" s="42"/>
      <c r="U5995" s="188"/>
      <c r="V5995" s="42"/>
      <c r="W5995" s="188"/>
      <c r="X5995" s="42"/>
      <c r="AD5995" s="11"/>
    </row>
    <row r="5996" spans="18:30">
      <c r="R5996" s="187"/>
      <c r="S5996" s="42"/>
      <c r="T5996" s="42"/>
      <c r="U5996" s="188"/>
      <c r="V5996" s="42"/>
      <c r="W5996" s="188"/>
      <c r="X5996" s="42"/>
      <c r="AD5996" s="11"/>
    </row>
    <row r="5997" spans="18:30">
      <c r="R5997" s="187"/>
      <c r="S5997" s="42"/>
      <c r="T5997" s="42"/>
      <c r="U5997" s="188"/>
      <c r="V5997" s="42"/>
      <c r="W5997" s="188"/>
      <c r="X5997" s="42"/>
      <c r="AD5997" s="11"/>
    </row>
    <row r="5998" spans="18:30">
      <c r="R5998" s="187"/>
      <c r="S5998" s="42"/>
      <c r="T5998" s="42"/>
      <c r="U5998" s="188"/>
      <c r="V5998" s="42"/>
      <c r="W5998" s="188"/>
      <c r="X5998" s="42"/>
      <c r="AD5998" s="11"/>
    </row>
    <row r="5999" spans="18:30">
      <c r="R5999" s="187"/>
      <c r="S5999" s="42"/>
      <c r="T5999" s="42"/>
      <c r="U5999" s="188"/>
      <c r="V5999" s="42"/>
      <c r="W5999" s="188"/>
      <c r="X5999" s="42"/>
      <c r="AD5999" s="11"/>
    </row>
    <row r="6000" spans="18:30">
      <c r="R6000" s="187"/>
      <c r="S6000" s="42"/>
      <c r="T6000" s="42"/>
      <c r="U6000" s="188"/>
      <c r="V6000" s="42"/>
      <c r="W6000" s="188"/>
      <c r="X6000" s="42"/>
      <c r="AD6000" s="11"/>
    </row>
    <row r="6001" spans="18:30">
      <c r="R6001" s="187"/>
      <c r="S6001" s="42"/>
      <c r="T6001" s="42"/>
      <c r="U6001" s="188"/>
      <c r="V6001" s="42"/>
      <c r="W6001" s="188"/>
      <c r="X6001" s="42"/>
      <c r="AD6001" s="11"/>
    </row>
    <row r="6002" spans="18:30">
      <c r="R6002" s="187"/>
      <c r="S6002" s="42"/>
      <c r="T6002" s="42"/>
      <c r="U6002" s="188"/>
      <c r="V6002" s="42"/>
      <c r="W6002" s="188"/>
      <c r="X6002" s="42"/>
      <c r="AD6002" s="11"/>
    </row>
    <row r="6003" spans="18:30">
      <c r="R6003" s="187"/>
      <c r="S6003" s="42"/>
      <c r="T6003" s="42"/>
      <c r="U6003" s="188"/>
      <c r="V6003" s="42"/>
      <c r="W6003" s="188"/>
      <c r="X6003" s="42"/>
      <c r="AD6003" s="11"/>
    </row>
    <row r="6004" spans="18:30">
      <c r="R6004" s="187"/>
      <c r="S6004" s="42"/>
      <c r="T6004" s="42"/>
      <c r="U6004" s="188"/>
      <c r="V6004" s="42"/>
      <c r="W6004" s="188"/>
      <c r="X6004" s="42"/>
      <c r="AD6004" s="11"/>
    </row>
    <row r="6005" spans="18:30">
      <c r="R6005" s="187"/>
      <c r="S6005" s="42"/>
      <c r="T6005" s="42"/>
      <c r="U6005" s="188"/>
      <c r="V6005" s="42"/>
      <c r="W6005" s="188"/>
      <c r="X6005" s="42"/>
      <c r="AD6005" s="11"/>
    </row>
    <row r="6006" spans="18:30">
      <c r="R6006" s="187"/>
      <c r="S6006" s="42"/>
      <c r="T6006" s="42"/>
      <c r="U6006" s="188"/>
      <c r="V6006" s="42"/>
      <c r="W6006" s="188"/>
      <c r="X6006" s="42"/>
      <c r="AD6006" s="11"/>
    </row>
    <row r="6007" spans="18:30">
      <c r="R6007" s="187"/>
      <c r="S6007" s="42"/>
      <c r="T6007" s="42"/>
      <c r="U6007" s="188"/>
      <c r="V6007" s="42"/>
      <c r="W6007" s="188"/>
      <c r="X6007" s="42"/>
      <c r="AD6007" s="11"/>
    </row>
    <row r="6008" spans="18:30">
      <c r="R6008" s="187"/>
      <c r="S6008" s="42"/>
      <c r="T6008" s="42"/>
      <c r="U6008" s="188"/>
      <c r="V6008" s="42"/>
      <c r="W6008" s="188"/>
      <c r="X6008" s="42"/>
      <c r="AD6008" s="11"/>
    </row>
    <row r="6009" spans="18:30">
      <c r="R6009" s="187"/>
      <c r="S6009" s="42"/>
      <c r="T6009" s="42"/>
      <c r="U6009" s="188"/>
      <c r="V6009" s="42"/>
      <c r="W6009" s="188"/>
      <c r="X6009" s="42"/>
      <c r="AD6009" s="11"/>
    </row>
    <row r="6010" spans="18:30">
      <c r="R6010" s="187"/>
      <c r="S6010" s="42"/>
      <c r="T6010" s="42"/>
      <c r="U6010" s="188"/>
      <c r="V6010" s="42"/>
      <c r="W6010" s="188"/>
      <c r="X6010" s="42"/>
      <c r="AD6010" s="11"/>
    </row>
    <row r="6011" spans="18:30">
      <c r="R6011" s="187"/>
      <c r="S6011" s="42"/>
      <c r="T6011" s="42"/>
      <c r="U6011" s="188"/>
      <c r="V6011" s="42"/>
      <c r="W6011" s="188"/>
      <c r="X6011" s="42"/>
      <c r="AD6011" s="11"/>
    </row>
    <row r="6012" spans="18:30">
      <c r="R6012" s="187"/>
      <c r="S6012" s="42"/>
      <c r="T6012" s="42"/>
      <c r="U6012" s="188"/>
      <c r="V6012" s="42"/>
      <c r="W6012" s="188"/>
      <c r="X6012" s="42"/>
      <c r="AD6012" s="11"/>
    </row>
    <row r="6013" spans="18:30">
      <c r="R6013" s="187"/>
      <c r="S6013" s="42"/>
      <c r="T6013" s="42"/>
      <c r="U6013" s="188"/>
      <c r="V6013" s="42"/>
      <c r="W6013" s="188"/>
      <c r="X6013" s="42"/>
      <c r="AD6013" s="11"/>
    </row>
    <row r="6014" spans="18:30">
      <c r="R6014" s="187"/>
      <c r="S6014" s="42"/>
      <c r="T6014" s="42"/>
      <c r="U6014" s="188"/>
      <c r="V6014" s="42"/>
      <c r="W6014" s="188"/>
      <c r="X6014" s="42"/>
      <c r="AD6014" s="11"/>
    </row>
    <row r="6015" spans="18:30">
      <c r="R6015" s="187"/>
      <c r="S6015" s="42"/>
      <c r="T6015" s="42"/>
      <c r="U6015" s="188"/>
      <c r="V6015" s="42"/>
      <c r="W6015" s="188"/>
      <c r="X6015" s="42"/>
      <c r="AD6015" s="11"/>
    </row>
    <row r="6016" spans="18:30">
      <c r="R6016" s="187"/>
      <c r="S6016" s="42"/>
      <c r="T6016" s="42"/>
      <c r="U6016" s="188"/>
      <c r="V6016" s="42"/>
      <c r="W6016" s="188"/>
      <c r="X6016" s="42"/>
      <c r="AD6016" s="11"/>
    </row>
    <row r="6017" spans="18:30">
      <c r="R6017" s="187"/>
      <c r="S6017" s="42"/>
      <c r="T6017" s="42"/>
      <c r="U6017" s="188"/>
      <c r="V6017" s="42"/>
      <c r="W6017" s="188"/>
      <c r="X6017" s="42"/>
      <c r="AD6017" s="11"/>
    </row>
    <row r="6018" spans="18:30">
      <c r="R6018" s="187"/>
      <c r="S6018" s="42"/>
      <c r="T6018" s="42"/>
      <c r="U6018" s="188"/>
      <c r="V6018" s="42"/>
      <c r="W6018" s="188"/>
      <c r="X6018" s="42"/>
      <c r="AD6018" s="11"/>
    </row>
    <row r="6019" spans="18:30">
      <c r="R6019" s="187"/>
      <c r="S6019" s="42"/>
      <c r="T6019" s="42"/>
      <c r="U6019" s="188"/>
      <c r="V6019" s="42"/>
      <c r="W6019" s="188"/>
      <c r="X6019" s="42"/>
      <c r="AD6019" s="11"/>
    </row>
    <row r="6020" spans="18:30">
      <c r="R6020" s="187"/>
      <c r="S6020" s="42"/>
      <c r="T6020" s="42"/>
      <c r="U6020" s="188"/>
      <c r="V6020" s="42"/>
      <c r="W6020" s="188"/>
      <c r="X6020" s="42"/>
      <c r="AD6020" s="11"/>
    </row>
    <row r="6021" spans="18:30">
      <c r="R6021" s="187"/>
      <c r="S6021" s="42"/>
      <c r="T6021" s="42"/>
      <c r="U6021" s="188"/>
      <c r="V6021" s="42"/>
      <c r="W6021" s="188"/>
      <c r="X6021" s="42"/>
      <c r="AD6021" s="11"/>
    </row>
    <row r="6022" spans="18:30">
      <c r="R6022" s="187"/>
      <c r="S6022" s="42"/>
      <c r="T6022" s="42"/>
      <c r="U6022" s="188"/>
      <c r="V6022" s="42"/>
      <c r="W6022" s="188"/>
      <c r="X6022" s="42"/>
      <c r="AD6022" s="11"/>
    </row>
    <row r="6023" spans="18:30">
      <c r="R6023" s="187"/>
      <c r="S6023" s="42"/>
      <c r="T6023" s="42"/>
      <c r="U6023" s="188"/>
      <c r="V6023" s="42"/>
      <c r="W6023" s="188"/>
      <c r="X6023" s="42"/>
      <c r="AD6023" s="11"/>
    </row>
    <row r="6024" spans="18:30">
      <c r="R6024" s="187"/>
      <c r="S6024" s="42"/>
      <c r="T6024" s="42"/>
      <c r="U6024" s="188"/>
      <c r="V6024" s="42"/>
      <c r="W6024" s="188"/>
      <c r="X6024" s="42"/>
      <c r="AD6024" s="11"/>
    </row>
    <row r="6025" spans="18:30">
      <c r="R6025" s="187"/>
      <c r="S6025" s="42"/>
      <c r="T6025" s="42"/>
      <c r="U6025" s="188"/>
      <c r="V6025" s="42"/>
      <c r="W6025" s="188"/>
      <c r="X6025" s="42"/>
      <c r="AD6025" s="11"/>
    </row>
    <row r="6026" spans="18:30">
      <c r="R6026" s="187"/>
      <c r="S6026" s="42"/>
      <c r="T6026" s="42"/>
      <c r="U6026" s="188"/>
      <c r="V6026" s="42"/>
      <c r="W6026" s="188"/>
      <c r="X6026" s="42"/>
      <c r="AD6026" s="11"/>
    </row>
    <row r="6027" spans="18:30">
      <c r="R6027" s="187"/>
      <c r="S6027" s="42"/>
      <c r="T6027" s="42"/>
      <c r="U6027" s="188"/>
      <c r="V6027" s="42"/>
      <c r="W6027" s="188"/>
      <c r="X6027" s="42"/>
      <c r="AD6027" s="11"/>
    </row>
    <row r="6028" spans="18:30">
      <c r="R6028" s="187"/>
      <c r="S6028" s="42"/>
      <c r="T6028" s="42"/>
      <c r="U6028" s="188"/>
      <c r="V6028" s="42"/>
      <c r="W6028" s="188"/>
      <c r="X6028" s="42"/>
      <c r="AD6028" s="11"/>
    </row>
    <row r="6029" spans="18:30">
      <c r="R6029" s="187"/>
      <c r="S6029" s="42"/>
      <c r="T6029" s="42"/>
      <c r="U6029" s="188"/>
      <c r="V6029" s="42"/>
      <c r="W6029" s="188"/>
      <c r="X6029" s="42"/>
      <c r="AD6029" s="11"/>
    </row>
    <row r="6030" spans="18:30">
      <c r="R6030" s="187"/>
      <c r="S6030" s="42"/>
      <c r="T6030" s="42"/>
      <c r="U6030" s="188"/>
      <c r="V6030" s="42"/>
      <c r="W6030" s="188"/>
      <c r="X6030" s="42"/>
      <c r="AD6030" s="11"/>
    </row>
    <row r="6031" spans="18:30">
      <c r="R6031" s="187"/>
      <c r="S6031" s="42"/>
      <c r="T6031" s="42"/>
      <c r="U6031" s="188"/>
      <c r="V6031" s="42"/>
      <c r="W6031" s="188"/>
      <c r="X6031" s="42"/>
      <c r="AD6031" s="11"/>
    </row>
    <row r="6032" spans="18:30">
      <c r="R6032" s="187"/>
      <c r="S6032" s="42"/>
      <c r="T6032" s="42"/>
      <c r="U6032" s="188"/>
      <c r="V6032" s="42"/>
      <c r="W6032" s="188"/>
      <c r="X6032" s="42"/>
      <c r="AD6032" s="11"/>
    </row>
    <row r="6033" spans="18:30">
      <c r="R6033" s="187"/>
      <c r="S6033" s="42"/>
      <c r="T6033" s="42"/>
      <c r="U6033" s="188"/>
      <c r="V6033" s="42"/>
      <c r="W6033" s="188"/>
      <c r="X6033" s="42"/>
      <c r="AD6033" s="11"/>
    </row>
    <row r="6034" spans="18:30">
      <c r="R6034" s="187"/>
      <c r="S6034" s="42"/>
      <c r="T6034" s="42"/>
      <c r="U6034" s="188"/>
      <c r="V6034" s="42"/>
      <c r="W6034" s="188"/>
      <c r="X6034" s="42"/>
      <c r="AD6034" s="11"/>
    </row>
    <row r="6035" spans="18:30">
      <c r="R6035" s="187"/>
      <c r="S6035" s="42"/>
      <c r="T6035" s="42"/>
      <c r="U6035" s="188"/>
      <c r="V6035" s="42"/>
      <c r="W6035" s="188"/>
      <c r="X6035" s="42"/>
      <c r="AD6035" s="11"/>
    </row>
    <row r="6036" spans="18:30">
      <c r="R6036" s="187"/>
      <c r="S6036" s="42"/>
      <c r="T6036" s="42"/>
      <c r="U6036" s="188"/>
      <c r="V6036" s="42"/>
      <c r="W6036" s="188"/>
      <c r="X6036" s="42"/>
      <c r="AD6036" s="11"/>
    </row>
    <row r="6037" spans="18:30">
      <c r="R6037" s="187"/>
      <c r="S6037" s="42"/>
      <c r="T6037" s="42"/>
      <c r="U6037" s="188"/>
      <c r="V6037" s="42"/>
      <c r="W6037" s="188"/>
      <c r="X6037" s="42"/>
      <c r="AD6037" s="11"/>
    </row>
    <row r="6038" spans="18:30">
      <c r="R6038" s="187"/>
      <c r="S6038" s="42"/>
      <c r="T6038" s="42"/>
      <c r="U6038" s="188"/>
      <c r="V6038" s="42"/>
      <c r="W6038" s="188"/>
      <c r="X6038" s="42"/>
      <c r="AD6038" s="11"/>
    </row>
    <row r="6039" spans="18:30">
      <c r="R6039" s="187"/>
      <c r="S6039" s="42"/>
      <c r="T6039" s="42"/>
      <c r="U6039" s="188"/>
      <c r="V6039" s="42"/>
      <c r="W6039" s="188"/>
      <c r="X6039" s="42"/>
      <c r="AD6039" s="11"/>
    </row>
    <row r="6040" spans="18:30">
      <c r="R6040" s="187"/>
      <c r="S6040" s="42"/>
      <c r="T6040" s="42"/>
      <c r="U6040" s="188"/>
      <c r="V6040" s="42"/>
      <c r="W6040" s="188"/>
      <c r="X6040" s="42"/>
      <c r="AD6040" s="11"/>
    </row>
    <row r="6041" spans="18:30">
      <c r="R6041" s="187"/>
      <c r="S6041" s="42"/>
      <c r="T6041" s="42"/>
      <c r="U6041" s="188"/>
      <c r="V6041" s="42"/>
      <c r="W6041" s="188"/>
      <c r="X6041" s="42"/>
      <c r="AD6041" s="11"/>
    </row>
    <row r="6042" spans="18:30">
      <c r="R6042" s="187"/>
      <c r="S6042" s="42"/>
      <c r="T6042" s="42"/>
      <c r="U6042" s="188"/>
      <c r="V6042" s="42"/>
      <c r="W6042" s="188"/>
      <c r="X6042" s="42"/>
      <c r="AD6042" s="11"/>
    </row>
    <row r="6043" spans="18:30">
      <c r="R6043" s="187"/>
      <c r="S6043" s="42"/>
      <c r="T6043" s="42"/>
      <c r="U6043" s="188"/>
      <c r="V6043" s="42"/>
      <c r="W6043" s="188"/>
      <c r="X6043" s="42"/>
      <c r="AD6043" s="11"/>
    </row>
    <row r="6044" spans="18:30">
      <c r="R6044" s="187"/>
      <c r="S6044" s="42"/>
      <c r="T6044" s="42"/>
      <c r="U6044" s="188"/>
      <c r="V6044" s="42"/>
      <c r="W6044" s="188"/>
      <c r="X6044" s="42"/>
      <c r="AD6044" s="11"/>
    </row>
    <row r="6045" spans="18:30">
      <c r="R6045" s="187"/>
      <c r="S6045" s="42"/>
      <c r="T6045" s="42"/>
      <c r="U6045" s="188"/>
      <c r="V6045" s="42"/>
      <c r="W6045" s="188"/>
      <c r="X6045" s="42"/>
      <c r="AD6045" s="11"/>
    </row>
    <row r="6046" spans="18:30">
      <c r="R6046" s="187"/>
      <c r="S6046" s="42"/>
      <c r="T6046" s="42"/>
      <c r="U6046" s="188"/>
      <c r="V6046" s="42"/>
      <c r="W6046" s="188"/>
      <c r="X6046" s="42"/>
      <c r="AD6046" s="11"/>
    </row>
    <row r="6047" spans="18:30">
      <c r="R6047" s="187"/>
      <c r="S6047" s="42"/>
      <c r="T6047" s="42"/>
      <c r="U6047" s="188"/>
      <c r="V6047" s="42"/>
      <c r="W6047" s="188"/>
      <c r="X6047" s="42"/>
      <c r="AD6047" s="11"/>
    </row>
    <row r="6048" spans="18:30">
      <c r="R6048" s="187"/>
      <c r="S6048" s="42"/>
      <c r="T6048" s="42"/>
      <c r="U6048" s="188"/>
      <c r="V6048" s="42"/>
      <c r="W6048" s="188"/>
      <c r="X6048" s="42"/>
      <c r="AD6048" s="11"/>
    </row>
    <row r="6049" spans="18:30">
      <c r="R6049" s="187"/>
      <c r="S6049" s="42"/>
      <c r="T6049" s="42"/>
      <c r="U6049" s="188"/>
      <c r="V6049" s="42"/>
      <c r="W6049" s="188"/>
      <c r="X6049" s="42"/>
      <c r="AD6049" s="11"/>
    </row>
    <row r="6050" spans="18:30">
      <c r="R6050" s="187"/>
      <c r="S6050" s="42"/>
      <c r="T6050" s="42"/>
      <c r="U6050" s="188"/>
      <c r="V6050" s="42"/>
      <c r="W6050" s="188"/>
      <c r="X6050" s="42"/>
      <c r="AD6050" s="11"/>
    </row>
    <row r="6051" spans="18:30">
      <c r="R6051" s="187"/>
      <c r="S6051" s="42"/>
      <c r="T6051" s="42"/>
      <c r="U6051" s="188"/>
      <c r="V6051" s="42"/>
      <c r="W6051" s="188"/>
      <c r="X6051" s="42"/>
      <c r="AD6051" s="11"/>
    </row>
    <row r="6052" spans="18:30">
      <c r="R6052" s="187"/>
      <c r="S6052" s="42"/>
      <c r="T6052" s="42"/>
      <c r="U6052" s="188"/>
      <c r="V6052" s="42"/>
      <c r="W6052" s="188"/>
      <c r="X6052" s="42"/>
      <c r="AD6052" s="11"/>
    </row>
    <row r="6053" spans="18:30">
      <c r="R6053" s="187"/>
      <c r="S6053" s="42"/>
      <c r="T6053" s="42"/>
      <c r="U6053" s="188"/>
      <c r="V6053" s="42"/>
      <c r="W6053" s="188"/>
      <c r="X6053" s="42"/>
      <c r="AD6053" s="11"/>
    </row>
    <row r="6054" spans="18:30">
      <c r="R6054" s="187"/>
      <c r="S6054" s="42"/>
      <c r="T6054" s="42"/>
      <c r="U6054" s="188"/>
      <c r="V6054" s="42"/>
      <c r="W6054" s="188"/>
      <c r="X6054" s="42"/>
      <c r="AD6054" s="11"/>
    </row>
    <row r="6055" spans="18:30">
      <c r="R6055" s="187"/>
      <c r="S6055" s="42"/>
      <c r="T6055" s="42"/>
      <c r="U6055" s="188"/>
      <c r="V6055" s="42"/>
      <c r="W6055" s="188"/>
      <c r="X6055" s="42"/>
      <c r="AD6055" s="11"/>
    </row>
    <row r="6056" spans="18:30">
      <c r="R6056" s="187"/>
      <c r="S6056" s="42"/>
      <c r="T6056" s="42"/>
      <c r="U6056" s="188"/>
      <c r="V6056" s="42"/>
      <c r="W6056" s="188"/>
      <c r="X6056" s="42"/>
      <c r="AD6056" s="11"/>
    </row>
    <row r="6057" spans="18:30">
      <c r="R6057" s="187"/>
      <c r="S6057" s="42"/>
      <c r="T6057" s="42"/>
      <c r="U6057" s="188"/>
      <c r="V6057" s="42"/>
      <c r="W6057" s="188"/>
      <c r="X6057" s="42"/>
      <c r="AD6057" s="11"/>
    </row>
    <row r="6058" spans="18:30">
      <c r="R6058" s="187"/>
      <c r="S6058" s="42"/>
      <c r="T6058" s="42"/>
      <c r="U6058" s="188"/>
      <c r="V6058" s="42"/>
      <c r="W6058" s="188"/>
      <c r="X6058" s="42"/>
      <c r="AD6058" s="11"/>
    </row>
    <row r="6059" spans="18:30">
      <c r="R6059" s="187"/>
      <c r="S6059" s="42"/>
      <c r="T6059" s="42"/>
      <c r="U6059" s="188"/>
      <c r="V6059" s="42"/>
      <c r="W6059" s="188"/>
      <c r="X6059" s="42"/>
      <c r="AD6059" s="11"/>
    </row>
    <row r="6060" spans="18:30">
      <c r="R6060" s="187"/>
      <c r="S6060" s="42"/>
      <c r="T6060" s="42"/>
      <c r="U6060" s="188"/>
      <c r="V6060" s="42"/>
      <c r="W6060" s="188"/>
      <c r="X6060" s="42"/>
      <c r="AD6060" s="11"/>
    </row>
    <row r="6061" spans="18:30">
      <c r="R6061" s="187"/>
      <c r="S6061" s="42"/>
      <c r="T6061" s="42"/>
      <c r="U6061" s="188"/>
      <c r="V6061" s="42"/>
      <c r="W6061" s="188"/>
      <c r="X6061" s="42"/>
      <c r="AD6061" s="11"/>
    </row>
    <row r="6062" spans="18:30">
      <c r="R6062" s="187"/>
      <c r="S6062" s="42"/>
      <c r="T6062" s="42"/>
      <c r="U6062" s="188"/>
      <c r="V6062" s="42"/>
      <c r="W6062" s="188"/>
      <c r="X6062" s="42"/>
      <c r="AD6062" s="11"/>
    </row>
    <row r="6063" spans="18:30">
      <c r="R6063" s="187"/>
      <c r="S6063" s="42"/>
      <c r="T6063" s="42"/>
      <c r="U6063" s="188"/>
      <c r="V6063" s="42"/>
      <c r="W6063" s="188"/>
      <c r="X6063" s="42"/>
      <c r="AD6063" s="11"/>
    </row>
    <row r="6064" spans="18:30">
      <c r="R6064" s="187"/>
      <c r="S6064" s="42"/>
      <c r="T6064" s="42"/>
      <c r="U6064" s="188"/>
      <c r="V6064" s="42"/>
      <c r="W6064" s="188"/>
      <c r="X6064" s="42"/>
      <c r="AD6064" s="11"/>
    </row>
    <row r="6065" spans="18:30">
      <c r="R6065" s="187"/>
      <c r="S6065" s="42"/>
      <c r="T6065" s="42"/>
      <c r="U6065" s="188"/>
      <c r="V6065" s="42"/>
      <c r="W6065" s="188"/>
      <c r="X6065" s="42"/>
      <c r="AD6065" s="11"/>
    </row>
    <row r="6066" spans="18:30">
      <c r="R6066" s="187"/>
      <c r="S6066" s="42"/>
      <c r="T6066" s="42"/>
      <c r="U6066" s="188"/>
      <c r="V6066" s="42"/>
      <c r="W6066" s="188"/>
      <c r="X6066" s="42"/>
      <c r="AD6066" s="11"/>
    </row>
    <row r="6067" spans="18:30">
      <c r="R6067" s="187"/>
      <c r="S6067" s="42"/>
      <c r="T6067" s="42"/>
      <c r="U6067" s="188"/>
      <c r="V6067" s="42"/>
      <c r="W6067" s="188"/>
      <c r="X6067" s="42"/>
      <c r="AD6067" s="11"/>
    </row>
    <row r="6068" spans="18:30">
      <c r="R6068" s="187"/>
      <c r="S6068" s="42"/>
      <c r="T6068" s="42"/>
      <c r="U6068" s="188"/>
      <c r="V6068" s="42"/>
      <c r="W6068" s="188"/>
      <c r="X6068" s="42"/>
      <c r="AD6068" s="11"/>
    </row>
    <row r="6069" spans="18:30">
      <c r="R6069" s="187"/>
      <c r="S6069" s="42"/>
      <c r="T6069" s="42"/>
      <c r="U6069" s="188"/>
      <c r="V6069" s="42"/>
      <c r="W6069" s="188"/>
      <c r="X6069" s="42"/>
      <c r="AD6069" s="11"/>
    </row>
    <row r="6070" spans="18:30">
      <c r="R6070" s="187"/>
      <c r="S6070" s="42"/>
      <c r="T6070" s="42"/>
      <c r="U6070" s="188"/>
      <c r="V6070" s="42"/>
      <c r="W6070" s="188"/>
      <c r="X6070" s="42"/>
      <c r="AD6070" s="11"/>
    </row>
    <row r="6071" spans="18:30">
      <c r="R6071" s="187"/>
      <c r="S6071" s="42"/>
      <c r="T6071" s="42"/>
      <c r="U6071" s="188"/>
      <c r="V6071" s="42"/>
      <c r="W6071" s="188"/>
      <c r="X6071" s="42"/>
      <c r="AD6071" s="11"/>
    </row>
    <row r="6072" spans="18:30">
      <c r="R6072" s="187"/>
      <c r="S6072" s="42"/>
      <c r="T6072" s="42"/>
      <c r="U6072" s="188"/>
      <c r="V6072" s="42"/>
      <c r="W6072" s="188"/>
      <c r="X6072" s="42"/>
      <c r="AD6072" s="11"/>
    </row>
    <row r="6073" spans="18:30">
      <c r="R6073" s="187"/>
      <c r="S6073" s="42"/>
      <c r="T6073" s="42"/>
      <c r="U6073" s="188"/>
      <c r="V6073" s="42"/>
      <c r="W6073" s="188"/>
      <c r="X6073" s="42"/>
      <c r="AD6073" s="11"/>
    </row>
    <row r="6074" spans="18:30">
      <c r="R6074" s="187"/>
      <c r="S6074" s="42"/>
      <c r="T6074" s="42"/>
      <c r="U6074" s="188"/>
      <c r="V6074" s="42"/>
      <c r="W6074" s="188"/>
      <c r="X6074" s="42"/>
      <c r="AD6074" s="11"/>
    </row>
    <row r="6075" spans="18:30">
      <c r="R6075" s="187"/>
      <c r="S6075" s="42"/>
      <c r="T6075" s="42"/>
      <c r="U6075" s="188"/>
      <c r="V6075" s="42"/>
      <c r="W6075" s="188"/>
      <c r="X6075" s="42"/>
      <c r="AD6075" s="11"/>
    </row>
    <row r="6076" spans="18:30">
      <c r="R6076" s="187"/>
      <c r="S6076" s="42"/>
      <c r="T6076" s="42"/>
      <c r="U6076" s="188"/>
      <c r="V6076" s="42"/>
      <c r="W6076" s="188"/>
      <c r="X6076" s="42"/>
      <c r="AD6076" s="11"/>
    </row>
    <row r="6077" spans="18:30">
      <c r="R6077" s="187"/>
      <c r="S6077" s="42"/>
      <c r="T6077" s="42"/>
      <c r="U6077" s="188"/>
      <c r="V6077" s="42"/>
      <c r="W6077" s="188"/>
      <c r="X6077" s="42"/>
      <c r="AD6077" s="11"/>
    </row>
    <row r="6078" spans="18:30">
      <c r="R6078" s="187"/>
      <c r="S6078" s="42"/>
      <c r="T6078" s="42"/>
      <c r="U6078" s="188"/>
      <c r="V6078" s="42"/>
      <c r="W6078" s="188"/>
      <c r="X6078" s="42"/>
      <c r="AD6078" s="11"/>
    </row>
    <row r="6079" spans="18:30">
      <c r="R6079" s="187"/>
      <c r="S6079" s="42"/>
      <c r="T6079" s="42"/>
      <c r="U6079" s="188"/>
      <c r="V6079" s="42"/>
      <c r="W6079" s="188"/>
      <c r="X6079" s="42"/>
      <c r="AD6079" s="11"/>
    </row>
    <row r="6080" spans="18:30">
      <c r="R6080" s="187"/>
      <c r="S6080" s="42"/>
      <c r="T6080" s="42"/>
      <c r="U6080" s="188"/>
      <c r="V6080" s="42"/>
      <c r="W6080" s="188"/>
      <c r="X6080" s="42"/>
      <c r="AD6080" s="11"/>
    </row>
    <row r="6081" spans="18:30">
      <c r="R6081" s="187"/>
      <c r="S6081" s="42"/>
      <c r="T6081" s="42"/>
      <c r="U6081" s="188"/>
      <c r="V6081" s="42"/>
      <c r="W6081" s="188"/>
      <c r="X6081" s="42"/>
      <c r="AD6081" s="11"/>
    </row>
    <row r="6082" spans="18:30">
      <c r="R6082" s="187"/>
      <c r="S6082" s="42"/>
      <c r="T6082" s="42"/>
      <c r="U6082" s="188"/>
      <c r="V6082" s="42"/>
      <c r="W6082" s="188"/>
      <c r="X6082" s="42"/>
      <c r="AD6082" s="11"/>
    </row>
    <row r="6083" spans="18:30">
      <c r="R6083" s="187"/>
      <c r="S6083" s="42"/>
      <c r="T6083" s="42"/>
      <c r="U6083" s="188"/>
      <c r="V6083" s="42"/>
      <c r="W6083" s="188"/>
      <c r="X6083" s="42"/>
      <c r="AD6083" s="11"/>
    </row>
    <row r="6084" spans="18:30">
      <c r="R6084" s="187"/>
      <c r="S6084" s="42"/>
      <c r="T6084" s="42"/>
      <c r="U6084" s="188"/>
      <c r="V6084" s="42"/>
      <c r="W6084" s="188"/>
      <c r="X6084" s="42"/>
      <c r="AD6084" s="11"/>
    </row>
    <row r="6085" spans="18:30">
      <c r="R6085" s="187"/>
      <c r="S6085" s="42"/>
      <c r="T6085" s="42"/>
      <c r="U6085" s="188"/>
      <c r="V6085" s="42"/>
      <c r="W6085" s="188"/>
      <c r="X6085" s="42"/>
      <c r="AD6085" s="11"/>
    </row>
    <row r="6086" spans="18:30">
      <c r="R6086" s="187"/>
      <c r="S6086" s="42"/>
      <c r="T6086" s="42"/>
      <c r="U6086" s="188"/>
      <c r="V6086" s="42"/>
      <c r="W6086" s="188"/>
      <c r="X6086" s="42"/>
      <c r="AD6086" s="11"/>
    </row>
    <row r="6087" spans="18:30">
      <c r="R6087" s="187"/>
      <c r="S6087" s="42"/>
      <c r="T6087" s="42"/>
      <c r="U6087" s="188"/>
      <c r="V6087" s="42"/>
      <c r="W6087" s="188"/>
      <c r="X6087" s="42"/>
      <c r="AD6087" s="11"/>
    </row>
    <row r="6088" spans="18:30">
      <c r="R6088" s="187"/>
      <c r="S6088" s="42"/>
      <c r="T6088" s="42"/>
      <c r="U6088" s="188"/>
      <c r="V6088" s="42"/>
      <c r="W6088" s="188"/>
      <c r="X6088" s="42"/>
      <c r="AD6088" s="11"/>
    </row>
    <row r="6089" spans="18:30">
      <c r="R6089" s="187"/>
      <c r="S6089" s="42"/>
      <c r="T6089" s="42"/>
      <c r="U6089" s="188"/>
      <c r="V6089" s="42"/>
      <c r="W6089" s="188"/>
      <c r="X6089" s="42"/>
      <c r="AD6089" s="11"/>
    </row>
    <row r="6090" spans="18:30">
      <c r="R6090" s="187"/>
      <c r="S6090" s="42"/>
      <c r="T6090" s="42"/>
      <c r="U6090" s="188"/>
      <c r="V6090" s="42"/>
      <c r="W6090" s="188"/>
      <c r="X6090" s="42"/>
      <c r="AD6090" s="11"/>
    </row>
    <row r="6091" spans="18:30">
      <c r="R6091" s="187"/>
      <c r="S6091" s="42"/>
      <c r="T6091" s="42"/>
      <c r="U6091" s="188"/>
      <c r="V6091" s="42"/>
      <c r="W6091" s="188"/>
      <c r="X6091" s="42"/>
      <c r="AD6091" s="11"/>
    </row>
    <row r="6092" spans="18:30">
      <c r="R6092" s="187"/>
      <c r="S6092" s="42"/>
      <c r="T6092" s="42"/>
      <c r="U6092" s="188"/>
      <c r="V6092" s="42"/>
      <c r="W6092" s="188"/>
      <c r="X6092" s="42"/>
      <c r="AD6092" s="11"/>
    </row>
    <row r="6093" spans="18:30">
      <c r="R6093" s="187"/>
      <c r="S6093" s="42"/>
      <c r="T6093" s="42"/>
      <c r="U6093" s="188"/>
      <c r="V6093" s="42"/>
      <c r="W6093" s="188"/>
      <c r="X6093" s="42"/>
      <c r="AD6093" s="11"/>
    </row>
    <row r="6094" spans="18:30">
      <c r="R6094" s="187"/>
      <c r="S6094" s="42"/>
      <c r="T6094" s="42"/>
      <c r="U6094" s="188"/>
      <c r="V6094" s="42"/>
      <c r="W6094" s="188"/>
      <c r="X6094" s="42"/>
      <c r="AD6094" s="11"/>
    </row>
    <row r="6095" spans="18:30">
      <c r="R6095" s="187"/>
      <c r="S6095" s="42"/>
      <c r="T6095" s="42"/>
      <c r="U6095" s="188"/>
      <c r="V6095" s="42"/>
      <c r="W6095" s="188"/>
      <c r="X6095" s="42"/>
      <c r="AD6095" s="11"/>
    </row>
    <row r="6096" spans="18:30">
      <c r="R6096" s="187"/>
      <c r="S6096" s="42"/>
      <c r="T6096" s="42"/>
      <c r="U6096" s="188"/>
      <c r="V6096" s="42"/>
      <c r="W6096" s="188"/>
      <c r="X6096" s="42"/>
      <c r="AD6096" s="11"/>
    </row>
    <row r="6097" spans="18:30">
      <c r="R6097" s="187"/>
      <c r="S6097" s="42"/>
      <c r="T6097" s="42"/>
      <c r="U6097" s="188"/>
      <c r="V6097" s="42"/>
      <c r="W6097" s="188"/>
      <c r="X6097" s="42"/>
      <c r="AD6097" s="11"/>
    </row>
    <row r="6098" spans="18:30">
      <c r="R6098" s="187"/>
      <c r="S6098" s="42"/>
      <c r="T6098" s="42"/>
      <c r="U6098" s="188"/>
      <c r="V6098" s="42"/>
      <c r="W6098" s="188"/>
      <c r="X6098" s="42"/>
      <c r="AD6098" s="11"/>
    </row>
    <row r="6099" spans="18:30">
      <c r="R6099" s="187"/>
      <c r="S6099" s="42"/>
      <c r="T6099" s="42"/>
      <c r="U6099" s="188"/>
      <c r="V6099" s="42"/>
      <c r="W6099" s="188"/>
      <c r="X6099" s="42"/>
      <c r="AD6099" s="11"/>
    </row>
    <row r="6100" spans="18:30">
      <c r="R6100" s="187"/>
      <c r="S6100" s="42"/>
      <c r="T6100" s="42"/>
      <c r="U6100" s="188"/>
      <c r="V6100" s="42"/>
      <c r="W6100" s="188"/>
      <c r="X6100" s="42"/>
      <c r="AD6100" s="11"/>
    </row>
    <row r="6101" spans="18:30">
      <c r="R6101" s="187"/>
      <c r="S6101" s="42"/>
      <c r="T6101" s="42"/>
      <c r="U6101" s="188"/>
      <c r="V6101" s="42"/>
      <c r="W6101" s="188"/>
      <c r="X6101" s="42"/>
      <c r="AD6101" s="11"/>
    </row>
    <row r="6102" spans="18:30">
      <c r="R6102" s="187"/>
      <c r="S6102" s="42"/>
      <c r="T6102" s="42"/>
      <c r="U6102" s="188"/>
      <c r="V6102" s="42"/>
      <c r="W6102" s="188"/>
      <c r="X6102" s="42"/>
      <c r="AD6102" s="11"/>
    </row>
    <row r="6103" spans="18:30">
      <c r="R6103" s="187"/>
      <c r="S6103" s="42"/>
      <c r="T6103" s="42"/>
      <c r="U6103" s="188"/>
      <c r="V6103" s="42"/>
      <c r="W6103" s="188"/>
      <c r="X6103" s="42"/>
      <c r="AD6103" s="11"/>
    </row>
    <row r="6104" spans="18:30">
      <c r="R6104" s="187"/>
      <c r="S6104" s="42"/>
      <c r="T6104" s="42"/>
      <c r="U6104" s="188"/>
      <c r="V6104" s="42"/>
      <c r="W6104" s="188"/>
      <c r="X6104" s="42"/>
      <c r="AD6104" s="11"/>
    </row>
    <row r="6105" spans="18:30">
      <c r="R6105" s="187"/>
      <c r="S6105" s="42"/>
      <c r="T6105" s="42"/>
      <c r="U6105" s="188"/>
      <c r="V6105" s="42"/>
      <c r="W6105" s="188"/>
      <c r="X6105" s="42"/>
      <c r="AD6105" s="11"/>
    </row>
    <row r="6106" spans="18:30">
      <c r="R6106" s="187"/>
      <c r="S6106" s="42"/>
      <c r="T6106" s="42"/>
      <c r="U6106" s="188"/>
      <c r="V6106" s="42"/>
      <c r="W6106" s="188"/>
      <c r="X6106" s="42"/>
      <c r="AD6106" s="11"/>
    </row>
    <row r="6107" spans="18:30">
      <c r="R6107" s="187"/>
      <c r="S6107" s="42"/>
      <c r="T6107" s="42"/>
      <c r="U6107" s="188"/>
      <c r="V6107" s="42"/>
      <c r="W6107" s="188"/>
      <c r="X6107" s="42"/>
      <c r="AD6107" s="11"/>
    </row>
    <row r="6108" spans="18:30">
      <c r="R6108" s="187"/>
      <c r="S6108" s="42"/>
      <c r="T6108" s="42"/>
      <c r="U6108" s="188"/>
      <c r="V6108" s="42"/>
      <c r="W6108" s="188"/>
      <c r="X6108" s="42"/>
      <c r="AD6108" s="11"/>
    </row>
    <row r="6109" spans="18:30">
      <c r="R6109" s="187"/>
      <c r="S6109" s="42"/>
      <c r="T6109" s="42"/>
      <c r="U6109" s="188"/>
      <c r="V6109" s="42"/>
      <c r="W6109" s="188"/>
      <c r="X6109" s="42"/>
      <c r="AD6109" s="11"/>
    </row>
    <row r="6110" spans="18:30">
      <c r="R6110" s="187"/>
      <c r="S6110" s="42"/>
      <c r="T6110" s="42"/>
      <c r="U6110" s="188"/>
      <c r="V6110" s="42"/>
      <c r="W6110" s="188"/>
      <c r="X6110" s="42"/>
      <c r="AD6110" s="11"/>
    </row>
    <row r="6111" spans="18:30">
      <c r="R6111" s="187"/>
      <c r="S6111" s="42"/>
      <c r="T6111" s="42"/>
      <c r="U6111" s="188"/>
      <c r="V6111" s="42"/>
      <c r="W6111" s="188"/>
      <c r="X6111" s="42"/>
      <c r="AD6111" s="11"/>
    </row>
    <row r="6112" spans="18:30">
      <c r="R6112" s="187"/>
      <c r="S6112" s="42"/>
      <c r="T6112" s="42"/>
      <c r="U6112" s="188"/>
      <c r="V6112" s="42"/>
      <c r="W6112" s="188"/>
      <c r="X6112" s="42"/>
      <c r="AD6112" s="11"/>
    </row>
    <row r="6113" spans="18:30">
      <c r="R6113" s="187"/>
      <c r="S6113" s="42"/>
      <c r="T6113" s="42"/>
      <c r="U6113" s="188"/>
      <c r="V6113" s="42"/>
      <c r="W6113" s="188"/>
      <c r="X6113" s="42"/>
      <c r="AD6113" s="11"/>
    </row>
    <row r="6114" spans="18:30">
      <c r="R6114" s="187"/>
      <c r="S6114" s="42"/>
      <c r="T6114" s="42"/>
      <c r="U6114" s="188"/>
      <c r="V6114" s="42"/>
      <c r="W6114" s="188"/>
      <c r="X6114" s="42"/>
      <c r="AD6114" s="11"/>
    </row>
    <row r="6115" spans="18:30">
      <c r="R6115" s="187"/>
      <c r="S6115" s="42"/>
      <c r="T6115" s="42"/>
      <c r="U6115" s="188"/>
      <c r="V6115" s="42"/>
      <c r="W6115" s="188"/>
      <c r="X6115" s="42"/>
      <c r="AD6115" s="11"/>
    </row>
    <row r="6116" spans="18:30">
      <c r="R6116" s="187"/>
      <c r="S6116" s="42"/>
      <c r="T6116" s="42"/>
      <c r="U6116" s="188"/>
      <c r="V6116" s="42"/>
      <c r="W6116" s="188"/>
      <c r="X6116" s="42"/>
      <c r="AD6116" s="11"/>
    </row>
    <row r="6117" spans="18:30">
      <c r="R6117" s="187"/>
      <c r="S6117" s="42"/>
      <c r="T6117" s="42"/>
      <c r="U6117" s="188"/>
      <c r="V6117" s="42"/>
      <c r="W6117" s="188"/>
      <c r="X6117" s="42"/>
      <c r="AD6117" s="11"/>
    </row>
    <row r="6118" spans="18:30">
      <c r="R6118" s="187"/>
      <c r="S6118" s="42"/>
      <c r="T6118" s="42"/>
      <c r="U6118" s="188"/>
      <c r="V6118" s="42"/>
      <c r="W6118" s="188"/>
      <c r="X6118" s="42"/>
      <c r="AD6118" s="11"/>
    </row>
    <row r="6119" spans="18:30">
      <c r="R6119" s="187"/>
      <c r="S6119" s="42"/>
      <c r="T6119" s="42"/>
      <c r="U6119" s="188"/>
      <c r="V6119" s="42"/>
      <c r="W6119" s="188"/>
      <c r="X6119" s="42"/>
      <c r="AD6119" s="11"/>
    </row>
    <row r="6120" spans="18:30">
      <c r="R6120" s="187"/>
      <c r="S6120" s="42"/>
      <c r="T6120" s="42"/>
      <c r="U6120" s="188"/>
      <c r="V6120" s="42"/>
      <c r="W6120" s="188"/>
      <c r="X6120" s="42"/>
      <c r="AD6120" s="11"/>
    </row>
    <row r="6121" spans="18:30">
      <c r="R6121" s="187"/>
      <c r="S6121" s="42"/>
      <c r="T6121" s="42"/>
      <c r="U6121" s="188"/>
      <c r="V6121" s="42"/>
      <c r="W6121" s="188"/>
      <c r="X6121" s="42"/>
      <c r="AD6121" s="11"/>
    </row>
    <row r="6122" spans="18:30">
      <c r="R6122" s="187"/>
      <c r="S6122" s="42"/>
      <c r="T6122" s="42"/>
      <c r="U6122" s="188"/>
      <c r="V6122" s="42"/>
      <c r="W6122" s="188"/>
      <c r="X6122" s="42"/>
      <c r="AD6122" s="11"/>
    </row>
    <row r="6123" spans="18:30">
      <c r="R6123" s="187"/>
      <c r="S6123" s="42"/>
      <c r="T6123" s="42"/>
      <c r="U6123" s="188"/>
      <c r="V6123" s="42"/>
      <c r="W6123" s="188"/>
      <c r="X6123" s="42"/>
      <c r="AD6123" s="11"/>
    </row>
    <row r="6124" spans="18:30">
      <c r="R6124" s="187"/>
      <c r="S6124" s="42"/>
      <c r="T6124" s="42"/>
      <c r="U6124" s="188"/>
      <c r="V6124" s="42"/>
      <c r="W6124" s="188"/>
      <c r="X6124" s="42"/>
      <c r="AD6124" s="11"/>
    </row>
    <row r="6125" spans="18:30">
      <c r="R6125" s="187"/>
      <c r="S6125" s="42"/>
      <c r="T6125" s="42"/>
      <c r="U6125" s="188"/>
      <c r="V6125" s="42"/>
      <c r="W6125" s="188"/>
      <c r="X6125" s="42"/>
      <c r="AD6125" s="11"/>
    </row>
    <row r="6126" spans="18:30">
      <c r="R6126" s="187"/>
      <c r="S6126" s="42"/>
      <c r="T6126" s="42"/>
      <c r="U6126" s="188"/>
      <c r="V6126" s="42"/>
      <c r="W6126" s="188"/>
      <c r="X6126" s="42"/>
      <c r="AD6126" s="11"/>
    </row>
    <row r="6127" spans="18:30">
      <c r="R6127" s="187"/>
      <c r="S6127" s="42"/>
      <c r="T6127" s="42"/>
      <c r="U6127" s="188"/>
      <c r="V6127" s="42"/>
      <c r="W6127" s="188"/>
      <c r="X6127" s="42"/>
      <c r="AD6127" s="11"/>
    </row>
    <row r="6128" spans="18:30">
      <c r="R6128" s="187"/>
      <c r="S6128" s="42"/>
      <c r="T6128" s="42"/>
      <c r="U6128" s="188"/>
      <c r="V6128" s="42"/>
      <c r="W6128" s="188"/>
      <c r="X6128" s="42"/>
      <c r="AD6128" s="11"/>
    </row>
    <row r="6129" spans="18:30">
      <c r="R6129" s="187"/>
      <c r="S6129" s="42"/>
      <c r="T6129" s="42"/>
      <c r="U6129" s="188"/>
      <c r="V6129" s="42"/>
      <c r="W6129" s="188"/>
      <c r="X6129" s="42"/>
      <c r="AD6129" s="11"/>
    </row>
    <row r="6130" spans="18:30">
      <c r="R6130" s="187"/>
      <c r="S6130" s="42"/>
      <c r="T6130" s="42"/>
      <c r="U6130" s="188"/>
      <c r="V6130" s="42"/>
      <c r="W6130" s="188"/>
      <c r="X6130" s="42"/>
      <c r="AD6130" s="11"/>
    </row>
    <row r="6131" spans="18:30">
      <c r="R6131" s="187"/>
      <c r="S6131" s="42"/>
      <c r="T6131" s="42"/>
      <c r="U6131" s="188"/>
      <c r="V6131" s="42"/>
      <c r="W6131" s="188"/>
      <c r="X6131" s="42"/>
      <c r="AD6131" s="11"/>
    </row>
    <row r="6132" spans="18:30">
      <c r="R6132" s="187"/>
      <c r="S6132" s="42"/>
      <c r="T6132" s="42"/>
      <c r="U6132" s="188"/>
      <c r="V6132" s="42"/>
      <c r="W6132" s="188"/>
      <c r="X6132" s="42"/>
      <c r="AD6132" s="11"/>
    </row>
    <row r="6133" spans="18:30">
      <c r="R6133" s="187"/>
      <c r="S6133" s="42"/>
      <c r="T6133" s="42"/>
      <c r="U6133" s="188"/>
      <c r="V6133" s="42"/>
      <c r="W6133" s="188"/>
      <c r="X6133" s="42"/>
      <c r="AD6133" s="11"/>
    </row>
    <row r="6134" spans="18:30">
      <c r="R6134" s="187"/>
      <c r="S6134" s="42"/>
      <c r="T6134" s="42"/>
      <c r="U6134" s="188"/>
      <c r="V6134" s="42"/>
      <c r="W6134" s="188"/>
      <c r="X6134" s="42"/>
      <c r="AD6134" s="11"/>
    </row>
    <row r="6135" spans="18:30">
      <c r="R6135" s="187"/>
      <c r="S6135" s="42"/>
      <c r="T6135" s="42"/>
      <c r="U6135" s="188"/>
      <c r="V6135" s="42"/>
      <c r="W6135" s="188"/>
      <c r="X6135" s="42"/>
      <c r="AD6135" s="11"/>
    </row>
    <row r="6136" spans="18:30">
      <c r="R6136" s="187"/>
      <c r="S6136" s="42"/>
      <c r="T6136" s="42"/>
      <c r="U6136" s="188"/>
      <c r="V6136" s="42"/>
      <c r="W6136" s="188"/>
      <c r="X6136" s="42"/>
      <c r="AD6136" s="11"/>
    </row>
    <row r="6137" spans="18:30">
      <c r="R6137" s="187"/>
      <c r="S6137" s="42"/>
      <c r="T6137" s="42"/>
      <c r="U6137" s="188"/>
      <c r="V6137" s="42"/>
      <c r="W6137" s="188"/>
      <c r="X6137" s="42"/>
      <c r="AD6137" s="11"/>
    </row>
    <row r="6138" spans="18:30">
      <c r="R6138" s="187"/>
      <c r="S6138" s="42"/>
      <c r="T6138" s="42"/>
      <c r="U6138" s="188"/>
      <c r="V6138" s="42"/>
      <c r="W6138" s="188"/>
      <c r="X6138" s="42"/>
      <c r="AD6138" s="11"/>
    </row>
    <row r="6139" spans="18:30">
      <c r="R6139" s="187"/>
      <c r="S6139" s="42"/>
      <c r="T6139" s="42"/>
      <c r="U6139" s="188"/>
      <c r="V6139" s="42"/>
      <c r="W6139" s="188"/>
      <c r="X6139" s="42"/>
      <c r="AD6139" s="11"/>
    </row>
    <row r="6140" spans="18:30">
      <c r="R6140" s="187"/>
      <c r="S6140" s="42"/>
      <c r="T6140" s="42"/>
      <c r="U6140" s="188"/>
      <c r="V6140" s="42"/>
      <c r="W6140" s="188"/>
      <c r="X6140" s="42"/>
      <c r="AD6140" s="11"/>
    </row>
    <row r="6141" spans="18:30">
      <c r="R6141" s="187"/>
      <c r="S6141" s="42"/>
      <c r="T6141" s="42"/>
      <c r="U6141" s="188"/>
      <c r="V6141" s="42"/>
      <c r="W6141" s="188"/>
      <c r="X6141" s="42"/>
      <c r="AD6141" s="11"/>
    </row>
    <row r="6142" spans="18:30">
      <c r="R6142" s="187"/>
      <c r="S6142" s="42"/>
      <c r="T6142" s="42"/>
      <c r="U6142" s="188"/>
      <c r="V6142" s="42"/>
      <c r="W6142" s="188"/>
      <c r="X6142" s="42"/>
      <c r="AD6142" s="11"/>
    </row>
    <row r="6143" spans="18:30">
      <c r="R6143" s="187"/>
      <c r="S6143" s="42"/>
      <c r="T6143" s="42"/>
      <c r="U6143" s="188"/>
      <c r="V6143" s="42"/>
      <c r="W6143" s="188"/>
      <c r="X6143" s="42"/>
      <c r="AD6143" s="11"/>
    </row>
    <row r="6144" spans="18:30">
      <c r="R6144" s="187"/>
      <c r="S6144" s="42"/>
      <c r="T6144" s="42"/>
      <c r="U6144" s="188"/>
      <c r="V6144" s="42"/>
      <c r="W6144" s="188"/>
      <c r="X6144" s="42"/>
      <c r="AD6144" s="11"/>
    </row>
    <row r="6145" spans="18:30">
      <c r="R6145" s="187"/>
      <c r="S6145" s="42"/>
      <c r="T6145" s="42"/>
      <c r="U6145" s="188"/>
      <c r="V6145" s="42"/>
      <c r="W6145" s="188"/>
      <c r="X6145" s="42"/>
      <c r="AD6145" s="11"/>
    </row>
    <row r="6146" spans="18:30">
      <c r="R6146" s="187"/>
      <c r="S6146" s="42"/>
      <c r="T6146" s="42"/>
      <c r="U6146" s="188"/>
      <c r="V6146" s="42"/>
      <c r="W6146" s="188"/>
      <c r="X6146" s="42"/>
      <c r="AD6146" s="11"/>
    </row>
    <row r="6147" spans="18:30">
      <c r="R6147" s="187"/>
      <c r="S6147" s="42"/>
      <c r="T6147" s="42"/>
      <c r="U6147" s="188"/>
      <c r="V6147" s="42"/>
      <c r="W6147" s="188"/>
      <c r="X6147" s="42"/>
      <c r="AD6147" s="11"/>
    </row>
    <row r="6148" spans="18:30">
      <c r="R6148" s="187"/>
      <c r="S6148" s="42"/>
      <c r="T6148" s="42"/>
      <c r="U6148" s="188"/>
      <c r="V6148" s="42"/>
      <c r="W6148" s="188"/>
      <c r="X6148" s="42"/>
      <c r="AD6148" s="11"/>
    </row>
    <row r="6149" spans="18:30">
      <c r="R6149" s="187"/>
      <c r="S6149" s="42"/>
      <c r="T6149" s="42"/>
      <c r="U6149" s="188"/>
      <c r="V6149" s="42"/>
      <c r="W6149" s="188"/>
      <c r="X6149" s="42"/>
      <c r="AD6149" s="11"/>
    </row>
    <row r="6150" spans="18:30">
      <c r="R6150" s="187"/>
      <c r="S6150" s="42"/>
      <c r="T6150" s="42"/>
      <c r="U6150" s="188"/>
      <c r="V6150" s="42"/>
      <c r="W6150" s="188"/>
      <c r="X6150" s="42"/>
      <c r="AD6150" s="11"/>
    </row>
    <row r="6151" spans="18:30">
      <c r="R6151" s="187"/>
      <c r="S6151" s="42"/>
      <c r="T6151" s="42"/>
      <c r="U6151" s="188"/>
      <c r="V6151" s="42"/>
      <c r="W6151" s="188"/>
      <c r="X6151" s="42"/>
      <c r="AD6151" s="11"/>
    </row>
    <row r="6152" spans="18:30">
      <c r="R6152" s="187"/>
      <c r="S6152" s="42"/>
      <c r="T6152" s="42"/>
      <c r="U6152" s="188"/>
      <c r="V6152" s="42"/>
      <c r="W6152" s="188"/>
      <c r="X6152" s="42"/>
      <c r="AD6152" s="11"/>
    </row>
    <row r="6153" spans="18:30">
      <c r="R6153" s="187"/>
      <c r="S6153" s="42"/>
      <c r="T6153" s="42"/>
      <c r="U6153" s="188"/>
      <c r="V6153" s="42"/>
      <c r="W6153" s="188"/>
      <c r="X6153" s="42"/>
      <c r="AD6153" s="11"/>
    </row>
    <row r="6154" spans="18:30">
      <c r="R6154" s="187"/>
      <c r="S6154" s="42"/>
      <c r="T6154" s="42"/>
      <c r="U6154" s="188"/>
      <c r="V6154" s="42"/>
      <c r="W6154" s="188"/>
      <c r="X6154" s="42"/>
      <c r="AD6154" s="11"/>
    </row>
    <row r="6155" spans="18:30">
      <c r="R6155" s="187"/>
      <c r="S6155" s="42"/>
      <c r="T6155" s="42"/>
      <c r="U6155" s="188"/>
      <c r="V6155" s="42"/>
      <c r="W6155" s="188"/>
      <c r="X6155" s="42"/>
      <c r="AD6155" s="11"/>
    </row>
    <row r="6156" spans="18:30">
      <c r="R6156" s="187"/>
      <c r="S6156" s="42"/>
      <c r="T6156" s="42"/>
      <c r="U6156" s="188"/>
      <c r="V6156" s="42"/>
      <c r="W6156" s="188"/>
      <c r="X6156" s="42"/>
      <c r="AD6156" s="11"/>
    </row>
    <row r="6157" spans="18:30">
      <c r="R6157" s="187"/>
      <c r="S6157" s="42"/>
      <c r="T6157" s="42"/>
      <c r="U6157" s="188"/>
      <c r="V6157" s="42"/>
      <c r="W6157" s="188"/>
      <c r="X6157" s="42"/>
      <c r="AD6157" s="11"/>
    </row>
    <row r="6158" spans="18:30">
      <c r="R6158" s="187"/>
      <c r="S6158" s="42"/>
      <c r="T6158" s="42"/>
      <c r="U6158" s="188"/>
      <c r="V6158" s="42"/>
      <c r="W6158" s="188"/>
      <c r="X6158" s="42"/>
      <c r="AD6158" s="11"/>
    </row>
    <row r="6159" spans="18:30">
      <c r="R6159" s="187"/>
      <c r="S6159" s="42"/>
      <c r="T6159" s="42"/>
      <c r="U6159" s="188"/>
      <c r="V6159" s="42"/>
      <c r="W6159" s="188"/>
      <c r="X6159" s="42"/>
      <c r="AD6159" s="11"/>
    </row>
    <row r="6160" spans="18:30">
      <c r="R6160" s="187"/>
      <c r="S6160" s="42"/>
      <c r="T6160" s="42"/>
      <c r="U6160" s="188"/>
      <c r="V6160" s="42"/>
      <c r="W6160" s="188"/>
      <c r="X6160" s="42"/>
      <c r="AD6160" s="11"/>
    </row>
    <row r="6161" spans="18:30">
      <c r="R6161" s="187"/>
      <c r="S6161" s="42"/>
      <c r="T6161" s="42"/>
      <c r="U6161" s="188"/>
      <c r="V6161" s="42"/>
      <c r="W6161" s="188"/>
      <c r="X6161" s="42"/>
      <c r="AD6161" s="11"/>
    </row>
    <row r="6162" spans="18:30">
      <c r="R6162" s="187"/>
      <c r="S6162" s="42"/>
      <c r="T6162" s="42"/>
      <c r="U6162" s="188"/>
      <c r="V6162" s="42"/>
      <c r="W6162" s="188"/>
      <c r="X6162" s="42"/>
      <c r="AD6162" s="11"/>
    </row>
    <row r="6163" spans="18:30">
      <c r="R6163" s="187"/>
      <c r="S6163" s="42"/>
      <c r="T6163" s="42"/>
      <c r="U6163" s="188"/>
      <c r="V6163" s="42"/>
      <c r="W6163" s="188"/>
      <c r="X6163" s="42"/>
      <c r="AD6163" s="11"/>
    </row>
    <row r="6164" spans="18:30">
      <c r="R6164" s="187"/>
      <c r="S6164" s="42"/>
      <c r="T6164" s="42"/>
      <c r="U6164" s="188"/>
      <c r="V6164" s="42"/>
      <c r="W6164" s="188"/>
      <c r="X6164" s="42"/>
      <c r="AD6164" s="11"/>
    </row>
    <row r="6165" spans="18:30">
      <c r="R6165" s="187"/>
      <c r="S6165" s="42"/>
      <c r="T6165" s="42"/>
      <c r="U6165" s="188"/>
      <c r="V6165" s="42"/>
      <c r="W6165" s="188"/>
      <c r="X6165" s="42"/>
      <c r="AD6165" s="11"/>
    </row>
    <row r="6166" spans="18:30">
      <c r="R6166" s="187"/>
      <c r="S6166" s="42"/>
      <c r="T6166" s="42"/>
      <c r="U6166" s="188"/>
      <c r="V6166" s="42"/>
      <c r="W6166" s="188"/>
      <c r="X6166" s="42"/>
      <c r="AD6166" s="11"/>
    </row>
    <row r="6167" spans="18:30">
      <c r="R6167" s="187"/>
      <c r="S6167" s="42"/>
      <c r="T6167" s="42"/>
      <c r="U6167" s="188"/>
      <c r="V6167" s="42"/>
      <c r="W6167" s="188"/>
      <c r="X6167" s="42"/>
      <c r="AD6167" s="11"/>
    </row>
    <row r="6168" spans="18:30">
      <c r="R6168" s="187"/>
      <c r="S6168" s="42"/>
      <c r="T6168" s="42"/>
      <c r="U6168" s="188"/>
      <c r="V6168" s="42"/>
      <c r="W6168" s="188"/>
      <c r="X6168" s="42"/>
      <c r="AD6168" s="11"/>
    </row>
    <row r="6169" spans="18:30">
      <c r="R6169" s="187"/>
      <c r="S6169" s="42"/>
      <c r="T6169" s="42"/>
      <c r="U6169" s="188"/>
      <c r="V6169" s="42"/>
      <c r="W6169" s="188"/>
      <c r="X6169" s="42"/>
      <c r="AD6169" s="11"/>
    </row>
    <row r="6170" spans="18:30">
      <c r="R6170" s="187"/>
      <c r="S6170" s="42"/>
      <c r="T6170" s="42"/>
      <c r="U6170" s="188"/>
      <c r="V6170" s="42"/>
      <c r="W6170" s="188"/>
      <c r="X6170" s="42"/>
      <c r="AD6170" s="11"/>
    </row>
    <row r="6171" spans="18:30">
      <c r="R6171" s="187"/>
      <c r="S6171" s="42"/>
      <c r="T6171" s="42"/>
      <c r="U6171" s="188"/>
      <c r="V6171" s="42"/>
      <c r="W6171" s="188"/>
      <c r="X6171" s="42"/>
      <c r="AD6171" s="11"/>
    </row>
    <row r="6172" spans="18:30">
      <c r="R6172" s="187"/>
      <c r="S6172" s="42"/>
      <c r="T6172" s="42"/>
      <c r="U6172" s="188"/>
      <c r="V6172" s="42"/>
      <c r="W6172" s="188"/>
      <c r="X6172" s="42"/>
      <c r="AD6172" s="11"/>
    </row>
    <row r="6173" spans="18:30">
      <c r="R6173" s="187"/>
      <c r="S6173" s="42"/>
      <c r="T6173" s="42"/>
      <c r="U6173" s="188"/>
      <c r="V6173" s="42"/>
      <c r="W6173" s="188"/>
      <c r="X6173" s="42"/>
      <c r="AD6173" s="11"/>
    </row>
    <row r="6174" spans="18:30">
      <c r="R6174" s="187"/>
      <c r="S6174" s="42"/>
      <c r="T6174" s="42"/>
      <c r="U6174" s="188"/>
      <c r="V6174" s="42"/>
      <c r="W6174" s="188"/>
      <c r="X6174" s="42"/>
      <c r="AD6174" s="11"/>
    </row>
    <row r="6175" spans="18:30">
      <c r="R6175" s="187"/>
      <c r="S6175" s="42"/>
      <c r="T6175" s="42"/>
      <c r="U6175" s="188"/>
      <c r="V6175" s="42"/>
      <c r="W6175" s="188"/>
      <c r="X6175" s="42"/>
      <c r="AD6175" s="11"/>
    </row>
    <row r="6176" spans="18:30">
      <c r="R6176" s="187"/>
      <c r="S6176" s="42"/>
      <c r="T6176" s="42"/>
      <c r="U6176" s="188"/>
      <c r="V6176" s="42"/>
      <c r="W6176" s="188"/>
      <c r="X6176" s="42"/>
      <c r="AD6176" s="11"/>
    </row>
    <row r="6177" spans="18:30">
      <c r="R6177" s="187"/>
      <c r="S6177" s="42"/>
      <c r="T6177" s="42"/>
      <c r="U6177" s="188"/>
      <c r="V6177" s="42"/>
      <c r="W6177" s="188"/>
      <c r="X6177" s="42"/>
      <c r="AD6177" s="11"/>
    </row>
    <row r="6178" spans="18:30">
      <c r="R6178" s="187"/>
      <c r="S6178" s="42"/>
      <c r="T6178" s="42"/>
      <c r="U6178" s="188"/>
      <c r="V6178" s="42"/>
      <c r="W6178" s="188"/>
      <c r="X6178" s="42"/>
      <c r="AD6178" s="11"/>
    </row>
    <row r="6179" spans="18:30">
      <c r="R6179" s="187"/>
      <c r="S6179" s="42"/>
      <c r="T6179" s="42"/>
      <c r="U6179" s="188"/>
      <c r="V6179" s="42"/>
      <c r="W6179" s="188"/>
      <c r="X6179" s="42"/>
      <c r="AD6179" s="11"/>
    </row>
    <row r="6180" spans="18:30">
      <c r="R6180" s="187"/>
      <c r="S6180" s="42"/>
      <c r="T6180" s="42"/>
      <c r="U6180" s="188"/>
      <c r="V6180" s="42"/>
      <c r="W6180" s="188"/>
      <c r="X6180" s="42"/>
      <c r="AD6180" s="11"/>
    </row>
    <row r="6181" spans="18:30">
      <c r="R6181" s="187"/>
      <c r="S6181" s="42"/>
      <c r="T6181" s="42"/>
      <c r="U6181" s="188"/>
      <c r="V6181" s="42"/>
      <c r="W6181" s="188"/>
      <c r="X6181" s="42"/>
      <c r="AD6181" s="11"/>
    </row>
    <row r="6182" spans="18:30">
      <c r="R6182" s="187"/>
      <c r="S6182" s="42"/>
      <c r="T6182" s="42"/>
      <c r="U6182" s="188"/>
      <c r="V6182" s="42"/>
      <c r="W6182" s="188"/>
      <c r="X6182" s="42"/>
      <c r="AD6182" s="11"/>
    </row>
    <row r="6183" spans="18:30">
      <c r="R6183" s="187"/>
      <c r="S6183" s="42"/>
      <c r="T6183" s="42"/>
      <c r="U6183" s="188"/>
      <c r="V6183" s="42"/>
      <c r="W6183" s="188"/>
      <c r="X6183" s="42"/>
      <c r="AD6183" s="11"/>
    </row>
    <row r="6184" spans="18:30">
      <c r="R6184" s="187"/>
      <c r="S6184" s="42"/>
      <c r="T6184" s="42"/>
      <c r="U6184" s="188"/>
      <c r="V6184" s="42"/>
      <c r="W6184" s="188"/>
      <c r="X6184" s="42"/>
      <c r="AD6184" s="11"/>
    </row>
    <row r="6185" spans="18:30">
      <c r="R6185" s="187"/>
      <c r="S6185" s="42"/>
      <c r="T6185" s="42"/>
      <c r="U6185" s="188"/>
      <c r="V6185" s="42"/>
      <c r="W6185" s="188"/>
      <c r="X6185" s="42"/>
      <c r="AD6185" s="11"/>
    </row>
    <row r="6186" spans="18:30">
      <c r="R6186" s="187"/>
      <c r="S6186" s="42"/>
      <c r="T6186" s="42"/>
      <c r="U6186" s="188"/>
      <c r="V6186" s="42"/>
      <c r="W6186" s="188"/>
      <c r="X6186" s="42"/>
      <c r="AD6186" s="11"/>
    </row>
    <row r="6187" spans="18:30">
      <c r="R6187" s="187"/>
      <c r="S6187" s="42"/>
      <c r="T6187" s="42"/>
      <c r="U6187" s="188"/>
      <c r="V6187" s="42"/>
      <c r="W6187" s="188"/>
      <c r="X6187" s="42"/>
      <c r="AD6187" s="11"/>
    </row>
    <row r="6188" spans="18:30">
      <c r="R6188" s="187"/>
      <c r="S6188" s="42"/>
      <c r="T6188" s="42"/>
      <c r="U6188" s="188"/>
      <c r="V6188" s="42"/>
      <c r="W6188" s="188"/>
      <c r="X6188" s="42"/>
      <c r="AD6188" s="11"/>
    </row>
    <row r="6189" spans="18:30">
      <c r="R6189" s="187"/>
      <c r="S6189" s="42"/>
      <c r="T6189" s="42"/>
      <c r="U6189" s="188"/>
      <c r="V6189" s="42"/>
      <c r="W6189" s="188"/>
      <c r="X6189" s="42"/>
      <c r="AD6189" s="11"/>
    </row>
    <row r="6190" spans="18:30">
      <c r="R6190" s="187"/>
      <c r="S6190" s="42"/>
      <c r="T6190" s="42"/>
      <c r="U6190" s="188"/>
      <c r="V6190" s="42"/>
      <c r="W6190" s="188"/>
      <c r="X6190" s="42"/>
      <c r="AD6190" s="11"/>
    </row>
    <row r="6191" spans="18:30">
      <c r="R6191" s="187"/>
      <c r="S6191" s="42"/>
      <c r="T6191" s="42"/>
      <c r="U6191" s="188"/>
      <c r="V6191" s="42"/>
      <c r="W6191" s="188"/>
      <c r="X6191" s="42"/>
      <c r="AD6191" s="11"/>
    </row>
    <row r="6192" spans="18:30">
      <c r="R6192" s="187"/>
      <c r="S6192" s="42"/>
      <c r="T6192" s="42"/>
      <c r="U6192" s="188"/>
      <c r="V6192" s="42"/>
      <c r="W6192" s="188"/>
      <c r="X6192" s="42"/>
      <c r="AD6192" s="11"/>
    </row>
    <row r="6193" spans="18:30">
      <c r="R6193" s="187"/>
      <c r="S6193" s="42"/>
      <c r="T6193" s="42"/>
      <c r="U6193" s="188"/>
      <c r="V6193" s="42"/>
      <c r="W6193" s="188"/>
      <c r="X6193" s="42"/>
      <c r="AD6193" s="11"/>
    </row>
    <row r="6194" spans="18:30">
      <c r="R6194" s="187"/>
      <c r="S6194" s="42"/>
      <c r="T6194" s="42"/>
      <c r="U6194" s="188"/>
      <c r="V6194" s="42"/>
      <c r="W6194" s="188"/>
      <c r="X6194" s="42"/>
      <c r="AD6194" s="11"/>
    </row>
    <row r="6195" spans="18:30">
      <c r="R6195" s="187"/>
      <c r="S6195" s="42"/>
      <c r="T6195" s="42"/>
      <c r="U6195" s="188"/>
      <c r="V6195" s="42"/>
      <c r="W6195" s="188"/>
      <c r="X6195" s="42"/>
      <c r="AD6195" s="11"/>
    </row>
    <row r="6196" spans="18:30">
      <c r="R6196" s="187"/>
      <c r="S6196" s="42"/>
      <c r="T6196" s="42"/>
      <c r="U6196" s="188"/>
      <c r="V6196" s="42"/>
      <c r="W6196" s="188"/>
      <c r="X6196" s="42"/>
      <c r="AD6196" s="11"/>
    </row>
    <row r="6197" spans="18:30">
      <c r="R6197" s="187"/>
      <c r="S6197" s="42"/>
      <c r="T6197" s="42"/>
      <c r="U6197" s="188"/>
      <c r="V6197" s="42"/>
      <c r="W6197" s="188"/>
      <c r="X6197" s="42"/>
      <c r="AD6197" s="11"/>
    </row>
    <row r="6198" spans="18:30">
      <c r="R6198" s="187"/>
      <c r="S6198" s="42"/>
      <c r="T6198" s="42"/>
      <c r="U6198" s="188"/>
      <c r="V6198" s="42"/>
      <c r="W6198" s="188"/>
      <c r="X6198" s="42"/>
      <c r="AD6198" s="11"/>
    </row>
    <row r="6199" spans="18:30">
      <c r="R6199" s="187"/>
      <c r="S6199" s="42"/>
      <c r="T6199" s="42"/>
      <c r="U6199" s="188"/>
      <c r="V6199" s="42"/>
      <c r="W6199" s="188"/>
      <c r="X6199" s="42"/>
      <c r="AD6199" s="11"/>
    </row>
    <row r="6200" spans="18:30">
      <c r="R6200" s="187"/>
      <c r="S6200" s="42"/>
      <c r="T6200" s="42"/>
      <c r="U6200" s="188"/>
      <c r="V6200" s="42"/>
      <c r="W6200" s="188"/>
      <c r="X6200" s="42"/>
      <c r="AD6200" s="11"/>
    </row>
    <row r="6201" spans="18:30">
      <c r="R6201" s="187"/>
      <c r="S6201" s="42"/>
      <c r="T6201" s="42"/>
      <c r="U6201" s="188"/>
      <c r="V6201" s="42"/>
      <c r="W6201" s="188"/>
      <c r="X6201" s="42"/>
      <c r="AD6201" s="11"/>
    </row>
    <row r="6202" spans="18:30">
      <c r="R6202" s="187"/>
      <c r="S6202" s="42"/>
      <c r="T6202" s="42"/>
      <c r="U6202" s="188"/>
      <c r="V6202" s="42"/>
      <c r="W6202" s="188"/>
      <c r="X6202" s="42"/>
      <c r="AD6202" s="11"/>
    </row>
    <row r="6203" spans="18:30">
      <c r="R6203" s="187"/>
      <c r="S6203" s="42"/>
      <c r="T6203" s="42"/>
      <c r="U6203" s="188"/>
      <c r="V6203" s="42"/>
      <c r="W6203" s="188"/>
      <c r="X6203" s="42"/>
      <c r="AD6203" s="11"/>
    </row>
    <row r="6204" spans="18:30">
      <c r="R6204" s="187"/>
      <c r="S6204" s="42"/>
      <c r="T6204" s="42"/>
      <c r="U6204" s="188"/>
      <c r="V6204" s="42"/>
      <c r="W6204" s="188"/>
      <c r="X6204" s="42"/>
      <c r="AD6204" s="11"/>
    </row>
    <row r="6205" spans="18:30">
      <c r="R6205" s="187"/>
      <c r="S6205" s="42"/>
      <c r="T6205" s="42"/>
      <c r="U6205" s="188"/>
      <c r="V6205" s="42"/>
      <c r="W6205" s="188"/>
      <c r="X6205" s="42"/>
      <c r="AD6205" s="11"/>
    </row>
    <row r="6206" spans="18:30">
      <c r="R6206" s="187"/>
      <c r="S6206" s="42"/>
      <c r="T6206" s="42"/>
      <c r="U6206" s="188"/>
      <c r="V6206" s="42"/>
      <c r="W6206" s="188"/>
      <c r="X6206" s="42"/>
      <c r="AD6206" s="11"/>
    </row>
    <row r="6207" spans="18:30">
      <c r="R6207" s="187"/>
      <c r="S6207" s="42"/>
      <c r="T6207" s="42"/>
      <c r="U6207" s="188"/>
      <c r="V6207" s="42"/>
      <c r="W6207" s="188"/>
      <c r="X6207" s="42"/>
      <c r="AD6207" s="11"/>
    </row>
    <row r="6208" spans="18:30">
      <c r="R6208" s="187"/>
      <c r="S6208" s="42"/>
      <c r="T6208" s="42"/>
      <c r="U6208" s="188"/>
      <c r="V6208" s="42"/>
      <c r="W6208" s="188"/>
      <c r="X6208" s="42"/>
      <c r="AD6208" s="11"/>
    </row>
    <row r="6209" spans="18:30">
      <c r="R6209" s="187"/>
      <c r="S6209" s="42"/>
      <c r="T6209" s="42"/>
      <c r="U6209" s="188"/>
      <c r="V6209" s="42"/>
      <c r="W6209" s="188"/>
      <c r="X6209" s="42"/>
      <c r="AD6209" s="11"/>
    </row>
    <row r="6210" spans="18:30">
      <c r="R6210" s="187"/>
      <c r="S6210" s="42"/>
      <c r="T6210" s="42"/>
      <c r="U6210" s="188"/>
      <c r="V6210" s="42"/>
      <c r="W6210" s="188"/>
      <c r="X6210" s="42"/>
      <c r="AD6210" s="11"/>
    </row>
    <row r="6211" spans="18:30">
      <c r="R6211" s="187"/>
      <c r="S6211" s="42"/>
      <c r="T6211" s="42"/>
      <c r="U6211" s="188"/>
      <c r="V6211" s="42"/>
      <c r="W6211" s="188"/>
      <c r="X6211" s="42"/>
      <c r="AD6211" s="11"/>
    </row>
    <row r="6212" spans="18:30">
      <c r="R6212" s="187"/>
      <c r="S6212" s="42"/>
      <c r="T6212" s="42"/>
      <c r="U6212" s="188"/>
      <c r="V6212" s="42"/>
      <c r="W6212" s="188"/>
      <c r="X6212" s="42"/>
      <c r="AD6212" s="11"/>
    </row>
    <row r="6213" spans="18:30">
      <c r="R6213" s="187"/>
      <c r="S6213" s="42"/>
      <c r="T6213" s="42"/>
      <c r="U6213" s="188"/>
      <c r="V6213" s="42"/>
      <c r="W6213" s="188"/>
      <c r="X6213" s="42"/>
      <c r="AD6213" s="11"/>
    </row>
    <row r="6214" spans="18:30">
      <c r="R6214" s="187"/>
      <c r="S6214" s="42"/>
      <c r="T6214" s="42"/>
      <c r="U6214" s="188"/>
      <c r="V6214" s="42"/>
      <c r="W6214" s="188"/>
      <c r="X6214" s="42"/>
      <c r="AD6214" s="11"/>
    </row>
    <row r="6215" spans="18:30">
      <c r="R6215" s="187"/>
      <c r="S6215" s="42"/>
      <c r="T6215" s="42"/>
      <c r="U6215" s="188"/>
      <c r="V6215" s="42"/>
      <c r="W6215" s="188"/>
      <c r="X6215" s="42"/>
      <c r="AD6215" s="11"/>
    </row>
    <row r="6216" spans="18:30">
      <c r="R6216" s="187"/>
      <c r="S6216" s="42"/>
      <c r="T6216" s="42"/>
      <c r="U6216" s="188"/>
      <c r="V6216" s="42"/>
      <c r="W6216" s="188"/>
      <c r="X6216" s="42"/>
      <c r="AD6216" s="11"/>
    </row>
    <row r="6217" spans="18:30">
      <c r="R6217" s="187"/>
      <c r="S6217" s="42"/>
      <c r="T6217" s="42"/>
      <c r="U6217" s="188"/>
      <c r="V6217" s="42"/>
      <c r="W6217" s="188"/>
      <c r="X6217" s="42"/>
      <c r="AD6217" s="11"/>
    </row>
    <row r="6218" spans="18:30">
      <c r="R6218" s="187"/>
      <c r="S6218" s="42"/>
      <c r="T6218" s="42"/>
      <c r="U6218" s="188"/>
      <c r="V6218" s="42"/>
      <c r="W6218" s="188"/>
      <c r="X6218" s="42"/>
      <c r="AD6218" s="11"/>
    </row>
    <row r="6219" spans="18:30">
      <c r="R6219" s="187"/>
      <c r="S6219" s="42"/>
      <c r="T6219" s="42"/>
      <c r="U6219" s="188"/>
      <c r="V6219" s="42"/>
      <c r="W6219" s="188"/>
      <c r="X6219" s="42"/>
      <c r="AD6219" s="11"/>
    </row>
    <row r="6220" spans="18:30">
      <c r="R6220" s="187"/>
      <c r="S6220" s="42"/>
      <c r="T6220" s="42"/>
      <c r="U6220" s="188"/>
      <c r="V6220" s="42"/>
      <c r="W6220" s="188"/>
      <c r="X6220" s="42"/>
      <c r="AD6220" s="11"/>
    </row>
    <row r="6221" spans="18:30">
      <c r="R6221" s="187"/>
      <c r="S6221" s="42"/>
      <c r="T6221" s="42"/>
      <c r="U6221" s="188"/>
      <c r="V6221" s="42"/>
      <c r="W6221" s="188"/>
      <c r="X6221" s="42"/>
      <c r="AD6221" s="11"/>
    </row>
    <row r="6222" spans="18:30">
      <c r="R6222" s="187"/>
      <c r="S6222" s="42"/>
      <c r="T6222" s="42"/>
      <c r="U6222" s="188"/>
      <c r="V6222" s="42"/>
      <c r="W6222" s="188"/>
      <c r="X6222" s="42"/>
      <c r="AD6222" s="11"/>
    </row>
    <row r="6223" spans="18:30">
      <c r="R6223" s="187"/>
      <c r="S6223" s="42"/>
      <c r="T6223" s="42"/>
      <c r="U6223" s="188"/>
      <c r="V6223" s="42"/>
      <c r="W6223" s="188"/>
      <c r="X6223" s="42"/>
      <c r="AD6223" s="11"/>
    </row>
    <row r="6224" spans="18:30">
      <c r="R6224" s="187"/>
      <c r="S6224" s="42"/>
      <c r="T6224" s="42"/>
      <c r="U6224" s="188"/>
      <c r="V6224" s="42"/>
      <c r="W6224" s="188"/>
      <c r="X6224" s="42"/>
      <c r="AD6224" s="11"/>
    </row>
    <row r="6225" spans="18:30">
      <c r="R6225" s="187"/>
      <c r="S6225" s="42"/>
      <c r="T6225" s="42"/>
      <c r="U6225" s="188"/>
      <c r="V6225" s="42"/>
      <c r="W6225" s="188"/>
      <c r="X6225" s="42"/>
      <c r="AD6225" s="11"/>
    </row>
    <row r="6226" spans="18:30">
      <c r="R6226" s="187"/>
      <c r="S6226" s="42"/>
      <c r="T6226" s="42"/>
      <c r="U6226" s="188"/>
      <c r="V6226" s="42"/>
      <c r="W6226" s="188"/>
      <c r="X6226" s="42"/>
      <c r="AD6226" s="11"/>
    </row>
    <row r="6227" spans="18:30">
      <c r="R6227" s="187"/>
      <c r="S6227" s="42"/>
      <c r="T6227" s="42"/>
      <c r="U6227" s="188"/>
      <c r="V6227" s="42"/>
      <c r="W6227" s="188"/>
      <c r="X6227" s="42"/>
      <c r="AD6227" s="11"/>
    </row>
    <row r="6228" spans="18:30">
      <c r="R6228" s="187"/>
      <c r="S6228" s="42"/>
      <c r="T6228" s="42"/>
      <c r="U6228" s="188"/>
      <c r="V6228" s="42"/>
      <c r="W6228" s="188"/>
      <c r="X6228" s="42"/>
      <c r="AD6228" s="11"/>
    </row>
    <row r="6229" spans="18:30">
      <c r="R6229" s="187"/>
      <c r="S6229" s="42"/>
      <c r="T6229" s="42"/>
      <c r="U6229" s="188"/>
      <c r="V6229" s="42"/>
      <c r="W6229" s="188"/>
      <c r="X6229" s="42"/>
      <c r="AD6229" s="11"/>
    </row>
    <row r="6230" spans="18:30">
      <c r="R6230" s="187"/>
      <c r="S6230" s="42"/>
      <c r="T6230" s="42"/>
      <c r="U6230" s="188"/>
      <c r="V6230" s="42"/>
      <c r="W6230" s="188"/>
      <c r="X6230" s="42"/>
      <c r="AD6230" s="11"/>
    </row>
    <row r="6231" spans="18:30">
      <c r="R6231" s="187"/>
      <c r="S6231" s="42"/>
      <c r="T6231" s="42"/>
      <c r="U6231" s="188"/>
      <c r="V6231" s="42"/>
      <c r="W6231" s="188"/>
      <c r="X6231" s="42"/>
      <c r="AD6231" s="11"/>
    </row>
    <row r="6232" spans="18:30">
      <c r="R6232" s="187"/>
      <c r="S6232" s="42"/>
      <c r="T6232" s="42"/>
      <c r="U6232" s="188"/>
      <c r="V6232" s="42"/>
      <c r="W6232" s="188"/>
      <c r="X6232" s="42"/>
      <c r="AD6232" s="11"/>
    </row>
    <row r="6233" spans="18:30">
      <c r="R6233" s="187"/>
      <c r="S6233" s="42"/>
      <c r="T6233" s="42"/>
      <c r="U6233" s="188"/>
      <c r="V6233" s="42"/>
      <c r="W6233" s="188"/>
      <c r="X6233" s="42"/>
      <c r="AD6233" s="11"/>
    </row>
    <row r="6234" spans="18:30">
      <c r="R6234" s="187"/>
      <c r="S6234" s="42"/>
      <c r="T6234" s="42"/>
      <c r="U6234" s="188"/>
      <c r="V6234" s="42"/>
      <c r="W6234" s="188"/>
      <c r="X6234" s="42"/>
      <c r="AD6234" s="11"/>
    </row>
    <row r="6235" spans="18:30">
      <c r="R6235" s="187"/>
      <c r="S6235" s="42"/>
      <c r="T6235" s="42"/>
      <c r="U6235" s="188"/>
      <c r="V6235" s="42"/>
      <c r="W6235" s="188"/>
      <c r="X6235" s="42"/>
      <c r="AD6235" s="11"/>
    </row>
    <row r="6236" spans="18:30">
      <c r="R6236" s="187"/>
      <c r="S6236" s="42"/>
      <c r="T6236" s="42"/>
      <c r="U6236" s="188"/>
      <c r="V6236" s="42"/>
      <c r="W6236" s="188"/>
      <c r="X6236" s="42"/>
      <c r="AD6236" s="11"/>
    </row>
    <row r="6237" spans="18:30">
      <c r="R6237" s="187"/>
      <c r="S6237" s="42"/>
      <c r="T6237" s="42"/>
      <c r="U6237" s="188"/>
      <c r="V6237" s="42"/>
      <c r="W6237" s="188"/>
      <c r="X6237" s="42"/>
      <c r="AD6237" s="11"/>
    </row>
    <row r="6238" spans="18:30">
      <c r="R6238" s="187"/>
      <c r="S6238" s="42"/>
      <c r="T6238" s="42"/>
      <c r="U6238" s="188"/>
      <c r="V6238" s="42"/>
      <c r="W6238" s="188"/>
      <c r="X6238" s="42"/>
      <c r="AD6238" s="11"/>
    </row>
    <row r="6239" spans="18:30">
      <c r="R6239" s="187"/>
      <c r="S6239" s="42"/>
      <c r="T6239" s="42"/>
      <c r="U6239" s="188"/>
      <c r="V6239" s="42"/>
      <c r="W6239" s="188"/>
      <c r="X6239" s="42"/>
      <c r="AD6239" s="11"/>
    </row>
    <row r="6240" spans="18:30">
      <c r="R6240" s="187"/>
      <c r="S6240" s="42"/>
      <c r="T6240" s="42"/>
      <c r="U6240" s="188"/>
      <c r="V6240" s="42"/>
      <c r="W6240" s="188"/>
      <c r="X6240" s="42"/>
      <c r="AD6240" s="11"/>
    </row>
    <row r="6241" spans="18:30">
      <c r="R6241" s="187"/>
      <c r="S6241" s="42"/>
      <c r="T6241" s="42"/>
      <c r="U6241" s="188"/>
      <c r="V6241" s="42"/>
      <c r="W6241" s="188"/>
      <c r="X6241" s="42"/>
      <c r="AD6241" s="11"/>
    </row>
    <row r="6242" spans="18:30">
      <c r="R6242" s="187"/>
      <c r="S6242" s="42"/>
      <c r="T6242" s="42"/>
      <c r="U6242" s="188"/>
      <c r="V6242" s="42"/>
      <c r="W6242" s="188"/>
      <c r="X6242" s="42"/>
      <c r="AD6242" s="11"/>
    </row>
    <row r="6243" spans="18:30">
      <c r="R6243" s="187"/>
      <c r="S6243" s="42"/>
      <c r="T6243" s="42"/>
      <c r="U6243" s="188"/>
      <c r="V6243" s="42"/>
      <c r="W6243" s="188"/>
      <c r="X6243" s="42"/>
      <c r="AD6243" s="11"/>
    </row>
    <row r="6244" spans="18:30">
      <c r="R6244" s="187"/>
      <c r="S6244" s="42"/>
      <c r="T6244" s="42"/>
      <c r="U6244" s="188"/>
      <c r="V6244" s="42"/>
      <c r="W6244" s="188"/>
      <c r="X6244" s="42"/>
      <c r="AD6244" s="11"/>
    </row>
    <row r="6245" spans="18:30">
      <c r="R6245" s="187"/>
      <c r="S6245" s="42"/>
      <c r="T6245" s="42"/>
      <c r="U6245" s="188"/>
      <c r="V6245" s="42"/>
      <c r="W6245" s="188"/>
      <c r="X6245" s="42"/>
      <c r="AD6245" s="11"/>
    </row>
    <row r="6246" spans="18:30">
      <c r="R6246" s="187"/>
      <c r="S6246" s="42"/>
      <c r="T6246" s="42"/>
      <c r="U6246" s="188"/>
      <c r="V6246" s="42"/>
      <c r="W6246" s="188"/>
      <c r="X6246" s="42"/>
      <c r="AD6246" s="11"/>
    </row>
    <row r="6247" spans="18:30">
      <c r="R6247" s="187"/>
      <c r="S6247" s="42"/>
      <c r="T6247" s="42"/>
      <c r="U6247" s="188"/>
      <c r="V6247" s="42"/>
      <c r="W6247" s="188"/>
      <c r="X6247" s="42"/>
      <c r="AD6247" s="11"/>
    </row>
    <row r="6248" spans="18:30">
      <c r="R6248" s="187"/>
      <c r="S6248" s="42"/>
      <c r="T6248" s="42"/>
      <c r="U6248" s="188"/>
      <c r="V6248" s="42"/>
      <c r="W6248" s="188"/>
      <c r="X6248" s="42"/>
      <c r="AD6248" s="11"/>
    </row>
    <row r="6249" spans="18:30">
      <c r="R6249" s="187"/>
      <c r="S6249" s="42"/>
      <c r="T6249" s="42"/>
      <c r="U6249" s="188"/>
      <c r="V6249" s="42"/>
      <c r="W6249" s="188"/>
      <c r="X6249" s="42"/>
      <c r="AD6249" s="11"/>
    </row>
    <row r="6250" spans="18:30">
      <c r="R6250" s="187"/>
      <c r="S6250" s="42"/>
      <c r="T6250" s="42"/>
      <c r="U6250" s="188"/>
      <c r="V6250" s="42"/>
      <c r="W6250" s="188"/>
      <c r="X6250" s="42"/>
      <c r="AD6250" s="11"/>
    </row>
    <row r="6251" spans="18:30">
      <c r="R6251" s="187"/>
      <c r="S6251" s="42"/>
      <c r="T6251" s="42"/>
      <c r="U6251" s="188"/>
      <c r="V6251" s="42"/>
      <c r="W6251" s="188"/>
      <c r="X6251" s="42"/>
      <c r="AD6251" s="11"/>
    </row>
    <row r="6252" spans="18:30">
      <c r="R6252" s="187"/>
      <c r="S6252" s="42"/>
      <c r="T6252" s="42"/>
      <c r="U6252" s="188"/>
      <c r="V6252" s="42"/>
      <c r="W6252" s="188"/>
      <c r="X6252" s="42"/>
      <c r="AD6252" s="11"/>
    </row>
    <row r="6253" spans="18:30">
      <c r="R6253" s="187"/>
      <c r="S6253" s="42"/>
      <c r="T6253" s="42"/>
      <c r="U6253" s="188"/>
      <c r="V6253" s="42"/>
      <c r="W6253" s="188"/>
      <c r="X6253" s="42"/>
      <c r="AD6253" s="11"/>
    </row>
    <row r="6254" spans="18:30">
      <c r="R6254" s="187"/>
      <c r="S6254" s="42"/>
      <c r="T6254" s="42"/>
      <c r="U6254" s="188"/>
      <c r="V6254" s="42"/>
      <c r="W6254" s="188"/>
      <c r="X6254" s="42"/>
      <c r="AD6254" s="11"/>
    </row>
    <row r="6255" spans="18:30">
      <c r="R6255" s="187"/>
      <c r="S6255" s="42"/>
      <c r="T6255" s="42"/>
      <c r="U6255" s="188"/>
      <c r="V6255" s="42"/>
      <c r="W6255" s="188"/>
      <c r="X6255" s="42"/>
      <c r="AD6255" s="11"/>
    </row>
    <row r="6256" spans="18:30">
      <c r="R6256" s="187"/>
      <c r="S6256" s="42"/>
      <c r="T6256" s="42"/>
      <c r="U6256" s="188"/>
      <c r="V6256" s="42"/>
      <c r="W6256" s="188"/>
      <c r="X6256" s="42"/>
      <c r="AD6256" s="11"/>
    </row>
    <row r="6257" spans="18:30">
      <c r="R6257" s="187"/>
      <c r="S6257" s="42"/>
      <c r="T6257" s="42"/>
      <c r="U6257" s="188"/>
      <c r="V6257" s="42"/>
      <c r="W6257" s="188"/>
      <c r="X6257" s="42"/>
      <c r="AD6257" s="11"/>
    </row>
    <row r="6258" spans="18:30">
      <c r="R6258" s="187"/>
      <c r="S6258" s="42"/>
      <c r="T6258" s="42"/>
      <c r="U6258" s="188"/>
      <c r="V6258" s="42"/>
      <c r="W6258" s="188"/>
      <c r="X6258" s="42"/>
      <c r="AD6258" s="11"/>
    </row>
    <row r="6259" spans="18:30">
      <c r="R6259" s="187"/>
      <c r="S6259" s="42"/>
      <c r="T6259" s="42"/>
      <c r="U6259" s="188"/>
      <c r="V6259" s="42"/>
      <c r="W6259" s="188"/>
      <c r="X6259" s="42"/>
      <c r="AD6259" s="11"/>
    </row>
    <row r="6260" spans="18:30">
      <c r="R6260" s="187"/>
      <c r="S6260" s="42"/>
      <c r="T6260" s="42"/>
      <c r="U6260" s="188"/>
      <c r="V6260" s="42"/>
      <c r="W6260" s="188"/>
      <c r="X6260" s="42"/>
      <c r="AD6260" s="11"/>
    </row>
    <row r="6261" spans="18:30">
      <c r="R6261" s="187"/>
      <c r="S6261" s="42"/>
      <c r="T6261" s="42"/>
      <c r="U6261" s="188"/>
      <c r="V6261" s="42"/>
      <c r="W6261" s="188"/>
      <c r="X6261" s="42"/>
      <c r="AD6261" s="11"/>
    </row>
    <row r="6262" spans="18:30">
      <c r="R6262" s="187"/>
      <c r="S6262" s="42"/>
      <c r="T6262" s="42"/>
      <c r="U6262" s="188"/>
      <c r="V6262" s="42"/>
      <c r="W6262" s="188"/>
      <c r="X6262" s="42"/>
      <c r="AD6262" s="11"/>
    </row>
    <row r="6263" spans="18:30">
      <c r="R6263" s="187"/>
      <c r="S6263" s="42"/>
      <c r="T6263" s="42"/>
      <c r="U6263" s="188"/>
      <c r="V6263" s="42"/>
      <c r="W6263" s="188"/>
      <c r="X6263" s="42"/>
      <c r="AD6263" s="11"/>
    </row>
    <row r="6264" spans="18:30">
      <c r="R6264" s="187"/>
      <c r="S6264" s="42"/>
      <c r="T6264" s="42"/>
      <c r="U6264" s="188"/>
      <c r="V6264" s="42"/>
      <c r="W6264" s="188"/>
      <c r="X6264" s="42"/>
      <c r="AD6264" s="11"/>
    </row>
    <row r="6265" spans="18:30">
      <c r="R6265" s="187"/>
      <c r="S6265" s="42"/>
      <c r="T6265" s="42"/>
      <c r="U6265" s="188"/>
      <c r="V6265" s="42"/>
      <c r="W6265" s="188"/>
      <c r="X6265" s="42"/>
      <c r="AD6265" s="11"/>
    </row>
    <row r="6266" spans="18:30">
      <c r="R6266" s="187"/>
      <c r="S6266" s="42"/>
      <c r="T6266" s="42"/>
      <c r="U6266" s="188"/>
      <c r="V6266" s="42"/>
      <c r="W6266" s="188"/>
      <c r="X6266" s="42"/>
      <c r="AD6266" s="11"/>
    </row>
    <row r="6267" spans="18:30">
      <c r="R6267" s="187"/>
      <c r="S6267" s="42"/>
      <c r="T6267" s="42"/>
      <c r="U6267" s="188"/>
      <c r="V6267" s="42"/>
      <c r="W6267" s="188"/>
      <c r="X6267" s="42"/>
      <c r="AD6267" s="11"/>
    </row>
    <row r="6268" spans="18:30">
      <c r="R6268" s="187"/>
      <c r="S6268" s="42"/>
      <c r="T6268" s="42"/>
      <c r="U6268" s="188"/>
      <c r="V6268" s="42"/>
      <c r="W6268" s="188"/>
      <c r="X6268" s="42"/>
      <c r="AD6268" s="11"/>
    </row>
    <row r="6269" spans="18:30">
      <c r="R6269" s="187"/>
      <c r="S6269" s="42"/>
      <c r="T6269" s="42"/>
      <c r="U6269" s="188"/>
      <c r="V6269" s="42"/>
      <c r="W6269" s="188"/>
      <c r="X6269" s="42"/>
      <c r="AD6269" s="11"/>
    </row>
    <row r="6270" spans="18:30">
      <c r="R6270" s="187"/>
      <c r="S6270" s="42"/>
      <c r="T6270" s="42"/>
      <c r="U6270" s="188"/>
      <c r="V6270" s="42"/>
      <c r="W6270" s="188"/>
      <c r="X6270" s="42"/>
      <c r="AD6270" s="11"/>
    </row>
    <row r="6271" spans="18:30">
      <c r="R6271" s="187"/>
      <c r="S6271" s="42"/>
      <c r="T6271" s="42"/>
      <c r="U6271" s="188"/>
      <c r="V6271" s="42"/>
      <c r="W6271" s="188"/>
      <c r="X6271" s="42"/>
      <c r="AD6271" s="11"/>
    </row>
    <row r="6272" spans="18:30">
      <c r="R6272" s="187"/>
      <c r="S6272" s="42"/>
      <c r="T6272" s="42"/>
      <c r="U6272" s="188"/>
      <c r="V6272" s="42"/>
      <c r="W6272" s="188"/>
      <c r="X6272" s="42"/>
      <c r="AD6272" s="11"/>
    </row>
    <row r="6273" spans="18:30">
      <c r="R6273" s="187"/>
      <c r="S6273" s="42"/>
      <c r="T6273" s="42"/>
      <c r="U6273" s="188"/>
      <c r="V6273" s="42"/>
      <c r="W6273" s="188"/>
      <c r="X6273" s="42"/>
      <c r="AD6273" s="11"/>
    </row>
    <row r="6274" spans="18:30">
      <c r="R6274" s="187"/>
      <c r="S6274" s="42"/>
      <c r="T6274" s="42"/>
      <c r="U6274" s="188"/>
      <c r="V6274" s="42"/>
      <c r="W6274" s="188"/>
      <c r="X6274" s="42"/>
      <c r="AD6274" s="11"/>
    </row>
    <row r="6275" spans="18:30">
      <c r="R6275" s="187"/>
      <c r="S6275" s="42"/>
      <c r="T6275" s="42"/>
      <c r="U6275" s="188"/>
      <c r="V6275" s="42"/>
      <c r="W6275" s="188"/>
      <c r="X6275" s="42"/>
      <c r="AD6275" s="11"/>
    </row>
    <row r="6276" spans="18:30">
      <c r="R6276" s="187"/>
      <c r="S6276" s="42"/>
      <c r="T6276" s="42"/>
      <c r="U6276" s="188"/>
      <c r="V6276" s="42"/>
      <c r="W6276" s="188"/>
      <c r="X6276" s="42"/>
      <c r="AD6276" s="11"/>
    </row>
    <row r="6277" spans="18:30">
      <c r="R6277" s="187"/>
      <c r="S6277" s="42"/>
      <c r="T6277" s="42"/>
      <c r="U6277" s="188"/>
      <c r="V6277" s="42"/>
      <c r="W6277" s="188"/>
      <c r="X6277" s="42"/>
      <c r="AD6277" s="11"/>
    </row>
    <row r="6278" spans="18:30">
      <c r="R6278" s="187"/>
      <c r="S6278" s="42"/>
      <c r="T6278" s="42"/>
      <c r="U6278" s="188"/>
      <c r="V6278" s="42"/>
      <c r="W6278" s="188"/>
      <c r="X6278" s="42"/>
      <c r="AD6278" s="11"/>
    </row>
    <row r="6279" spans="18:30">
      <c r="R6279" s="187"/>
      <c r="S6279" s="42"/>
      <c r="T6279" s="42"/>
      <c r="U6279" s="188"/>
      <c r="V6279" s="42"/>
      <c r="W6279" s="188"/>
      <c r="X6279" s="42"/>
      <c r="AD6279" s="11"/>
    </row>
    <row r="6280" spans="18:30">
      <c r="R6280" s="187"/>
      <c r="S6280" s="42"/>
      <c r="T6280" s="42"/>
      <c r="U6280" s="188"/>
      <c r="V6280" s="42"/>
      <c r="W6280" s="188"/>
      <c r="X6280" s="42"/>
      <c r="AD6280" s="11"/>
    </row>
    <row r="6281" spans="18:30">
      <c r="R6281" s="187"/>
      <c r="S6281" s="42"/>
      <c r="T6281" s="42"/>
      <c r="U6281" s="188"/>
      <c r="V6281" s="42"/>
      <c r="W6281" s="188"/>
      <c r="X6281" s="42"/>
      <c r="AD6281" s="11"/>
    </row>
    <row r="6282" spans="18:30">
      <c r="R6282" s="187"/>
      <c r="S6282" s="42"/>
      <c r="T6282" s="42"/>
      <c r="U6282" s="188"/>
      <c r="V6282" s="42"/>
      <c r="W6282" s="188"/>
      <c r="X6282" s="42"/>
      <c r="AD6282" s="11"/>
    </row>
    <row r="6283" spans="18:30">
      <c r="R6283" s="187"/>
      <c r="S6283" s="42"/>
      <c r="T6283" s="42"/>
      <c r="U6283" s="188"/>
      <c r="V6283" s="42"/>
      <c r="W6283" s="188"/>
      <c r="X6283" s="42"/>
      <c r="AD6283" s="11"/>
    </row>
    <row r="6284" spans="18:30">
      <c r="R6284" s="187"/>
      <c r="S6284" s="42"/>
      <c r="T6284" s="42"/>
      <c r="U6284" s="188"/>
      <c r="V6284" s="42"/>
      <c r="W6284" s="188"/>
      <c r="X6284" s="42"/>
      <c r="AD6284" s="11"/>
    </row>
    <row r="6285" spans="18:30">
      <c r="R6285" s="187"/>
      <c r="S6285" s="42"/>
      <c r="T6285" s="42"/>
      <c r="U6285" s="188"/>
      <c r="V6285" s="42"/>
      <c r="W6285" s="188"/>
      <c r="X6285" s="42"/>
      <c r="AD6285" s="11"/>
    </row>
    <row r="6286" spans="18:30">
      <c r="R6286" s="187"/>
      <c r="S6286" s="42"/>
      <c r="T6286" s="42"/>
      <c r="U6286" s="188"/>
      <c r="V6286" s="42"/>
      <c r="W6286" s="188"/>
      <c r="X6286" s="42"/>
      <c r="AD6286" s="11"/>
    </row>
    <row r="6287" spans="18:30">
      <c r="R6287" s="187"/>
      <c r="S6287" s="42"/>
      <c r="T6287" s="42"/>
      <c r="U6287" s="188"/>
      <c r="V6287" s="42"/>
      <c r="W6287" s="188"/>
      <c r="X6287" s="42"/>
      <c r="AD6287" s="11"/>
    </row>
    <row r="6288" spans="18:30">
      <c r="R6288" s="187"/>
      <c r="S6288" s="42"/>
      <c r="T6288" s="42"/>
      <c r="U6288" s="188"/>
      <c r="V6288" s="42"/>
      <c r="W6288" s="188"/>
      <c r="X6288" s="42"/>
      <c r="AD6288" s="11"/>
    </row>
    <row r="6289" spans="18:30">
      <c r="R6289" s="187"/>
      <c r="S6289" s="42"/>
      <c r="T6289" s="42"/>
      <c r="U6289" s="188"/>
      <c r="V6289" s="42"/>
      <c r="W6289" s="188"/>
      <c r="X6289" s="42"/>
      <c r="AD6289" s="11"/>
    </row>
    <row r="6290" spans="18:30">
      <c r="R6290" s="187"/>
      <c r="S6290" s="42"/>
      <c r="T6290" s="42"/>
      <c r="U6290" s="188"/>
      <c r="V6290" s="42"/>
      <c r="W6290" s="188"/>
      <c r="X6290" s="42"/>
      <c r="AD6290" s="11"/>
    </row>
    <row r="6291" spans="18:30">
      <c r="R6291" s="187"/>
      <c r="S6291" s="42"/>
      <c r="T6291" s="42"/>
      <c r="U6291" s="188"/>
      <c r="V6291" s="42"/>
      <c r="W6291" s="188"/>
      <c r="X6291" s="42"/>
      <c r="AD6291" s="11"/>
    </row>
    <row r="6292" spans="18:30">
      <c r="R6292" s="187"/>
      <c r="S6292" s="42"/>
      <c r="T6292" s="42"/>
      <c r="U6292" s="188"/>
      <c r="V6292" s="42"/>
      <c r="W6292" s="188"/>
      <c r="X6292" s="42"/>
      <c r="AD6292" s="11"/>
    </row>
    <row r="6293" spans="18:30">
      <c r="R6293" s="187"/>
      <c r="S6293" s="42"/>
      <c r="T6293" s="42"/>
      <c r="U6293" s="188"/>
      <c r="V6293" s="42"/>
      <c r="W6293" s="188"/>
      <c r="X6293" s="42"/>
      <c r="AD6293" s="11"/>
    </row>
    <row r="6294" spans="18:30">
      <c r="R6294" s="187"/>
      <c r="S6294" s="42"/>
      <c r="T6294" s="42"/>
      <c r="U6294" s="188"/>
      <c r="V6294" s="42"/>
      <c r="W6294" s="188"/>
      <c r="X6294" s="42"/>
      <c r="AD6294" s="11"/>
    </row>
    <row r="6295" spans="18:30">
      <c r="R6295" s="187"/>
      <c r="S6295" s="42"/>
      <c r="T6295" s="42"/>
      <c r="U6295" s="188"/>
      <c r="V6295" s="42"/>
      <c r="W6295" s="188"/>
      <c r="X6295" s="42"/>
      <c r="AD6295" s="11"/>
    </row>
    <row r="6296" spans="18:30">
      <c r="R6296" s="187"/>
      <c r="S6296" s="42"/>
      <c r="T6296" s="42"/>
      <c r="U6296" s="188"/>
      <c r="V6296" s="42"/>
      <c r="W6296" s="188"/>
      <c r="X6296" s="42"/>
      <c r="AD6296" s="11"/>
    </row>
    <row r="6297" spans="18:30">
      <c r="R6297" s="187"/>
      <c r="S6297" s="42"/>
      <c r="T6297" s="42"/>
      <c r="U6297" s="188"/>
      <c r="V6297" s="42"/>
      <c r="W6297" s="188"/>
      <c r="X6297" s="42"/>
      <c r="AD6297" s="11"/>
    </row>
    <row r="6298" spans="18:30">
      <c r="R6298" s="187"/>
      <c r="S6298" s="42"/>
      <c r="T6298" s="42"/>
      <c r="U6298" s="188"/>
      <c r="V6298" s="42"/>
      <c r="W6298" s="188"/>
      <c r="X6298" s="42"/>
      <c r="AD6298" s="11"/>
    </row>
    <row r="6299" spans="18:30">
      <c r="R6299" s="187"/>
      <c r="S6299" s="42"/>
      <c r="T6299" s="42"/>
      <c r="U6299" s="188"/>
      <c r="V6299" s="42"/>
      <c r="W6299" s="188"/>
      <c r="X6299" s="42"/>
      <c r="AD6299" s="11"/>
    </row>
    <row r="6300" spans="18:30">
      <c r="R6300" s="187"/>
      <c r="S6300" s="42"/>
      <c r="T6300" s="42"/>
      <c r="U6300" s="188"/>
      <c r="V6300" s="42"/>
      <c r="W6300" s="188"/>
      <c r="X6300" s="42"/>
      <c r="AD6300" s="11"/>
    </row>
    <row r="6301" spans="18:30">
      <c r="R6301" s="187"/>
      <c r="S6301" s="42"/>
      <c r="T6301" s="42"/>
      <c r="U6301" s="188"/>
      <c r="V6301" s="42"/>
      <c r="W6301" s="188"/>
      <c r="X6301" s="42"/>
      <c r="AD6301" s="11"/>
    </row>
    <row r="6302" spans="18:30">
      <c r="R6302" s="187"/>
      <c r="S6302" s="42"/>
      <c r="T6302" s="42"/>
      <c r="U6302" s="188"/>
      <c r="V6302" s="42"/>
      <c r="W6302" s="188"/>
      <c r="X6302" s="42"/>
      <c r="AD6302" s="11"/>
    </row>
    <row r="6303" spans="18:30">
      <c r="R6303" s="187"/>
      <c r="S6303" s="42"/>
      <c r="T6303" s="42"/>
      <c r="U6303" s="188"/>
      <c r="V6303" s="42"/>
      <c r="W6303" s="188"/>
      <c r="X6303" s="42"/>
      <c r="AD6303" s="11"/>
    </row>
    <row r="6304" spans="18:30">
      <c r="R6304" s="187"/>
      <c r="S6304" s="42"/>
      <c r="T6304" s="42"/>
      <c r="U6304" s="188"/>
      <c r="V6304" s="42"/>
      <c r="W6304" s="188"/>
      <c r="X6304" s="42"/>
      <c r="AD6304" s="11"/>
    </row>
    <row r="6305" spans="18:30">
      <c r="R6305" s="187"/>
      <c r="S6305" s="42"/>
      <c r="T6305" s="42"/>
      <c r="U6305" s="188"/>
      <c r="V6305" s="42"/>
      <c r="W6305" s="188"/>
      <c r="X6305" s="42"/>
      <c r="AD6305" s="11"/>
    </row>
    <row r="6306" spans="18:30">
      <c r="R6306" s="187"/>
      <c r="S6306" s="42"/>
      <c r="T6306" s="42"/>
      <c r="U6306" s="188"/>
      <c r="V6306" s="42"/>
      <c r="W6306" s="188"/>
      <c r="X6306" s="42"/>
      <c r="AD6306" s="11"/>
    </row>
    <row r="6307" spans="18:30">
      <c r="R6307" s="187"/>
      <c r="S6307" s="42"/>
      <c r="T6307" s="42"/>
      <c r="U6307" s="188"/>
      <c r="V6307" s="42"/>
      <c r="W6307" s="188"/>
      <c r="X6307" s="42"/>
      <c r="AD6307" s="11"/>
    </row>
    <row r="6308" spans="18:30">
      <c r="R6308" s="187"/>
      <c r="S6308" s="42"/>
      <c r="T6308" s="42"/>
      <c r="U6308" s="188"/>
      <c r="V6308" s="42"/>
      <c r="W6308" s="188"/>
      <c r="X6308" s="42"/>
      <c r="AD6308" s="11"/>
    </row>
    <row r="6309" spans="18:30">
      <c r="R6309" s="187"/>
      <c r="S6309" s="42"/>
      <c r="T6309" s="42"/>
      <c r="U6309" s="188"/>
      <c r="V6309" s="42"/>
      <c r="W6309" s="188"/>
      <c r="X6309" s="42"/>
      <c r="AD6309" s="11"/>
    </row>
    <row r="6310" spans="18:30">
      <c r="R6310" s="187"/>
      <c r="S6310" s="42"/>
      <c r="T6310" s="42"/>
      <c r="U6310" s="188"/>
      <c r="V6310" s="42"/>
      <c r="W6310" s="188"/>
      <c r="X6310" s="42"/>
      <c r="AD6310" s="11"/>
    </row>
    <row r="6311" spans="18:30">
      <c r="R6311" s="187"/>
      <c r="S6311" s="42"/>
      <c r="T6311" s="42"/>
      <c r="U6311" s="188"/>
      <c r="V6311" s="42"/>
      <c r="W6311" s="188"/>
      <c r="X6311" s="42"/>
      <c r="AD6311" s="11"/>
    </row>
    <row r="6312" spans="18:30">
      <c r="R6312" s="187"/>
      <c r="S6312" s="42"/>
      <c r="T6312" s="42"/>
      <c r="U6312" s="188"/>
      <c r="V6312" s="42"/>
      <c r="W6312" s="188"/>
      <c r="X6312" s="42"/>
      <c r="AD6312" s="11"/>
    </row>
    <row r="6313" spans="18:30">
      <c r="R6313" s="187"/>
      <c r="S6313" s="42"/>
      <c r="T6313" s="42"/>
      <c r="U6313" s="188"/>
      <c r="V6313" s="42"/>
      <c r="W6313" s="188"/>
      <c r="X6313" s="42"/>
      <c r="AD6313" s="11"/>
    </row>
    <row r="6314" spans="18:30">
      <c r="R6314" s="187"/>
      <c r="S6314" s="42"/>
      <c r="T6314" s="42"/>
      <c r="U6314" s="188"/>
      <c r="V6314" s="42"/>
      <c r="W6314" s="188"/>
      <c r="X6314" s="42"/>
      <c r="AD6314" s="11"/>
    </row>
    <row r="6315" spans="18:30">
      <c r="R6315" s="187"/>
      <c r="S6315" s="42"/>
      <c r="T6315" s="42"/>
      <c r="U6315" s="188"/>
      <c r="V6315" s="42"/>
      <c r="W6315" s="188"/>
      <c r="X6315" s="42"/>
      <c r="AD6315" s="11"/>
    </row>
    <row r="6316" spans="18:30">
      <c r="R6316" s="187"/>
      <c r="S6316" s="42"/>
      <c r="T6316" s="42"/>
      <c r="U6316" s="188"/>
      <c r="V6316" s="42"/>
      <c r="W6316" s="188"/>
      <c r="X6316" s="42"/>
      <c r="AD6316" s="11"/>
    </row>
    <row r="6317" spans="18:30">
      <c r="R6317" s="187"/>
      <c r="S6317" s="42"/>
      <c r="T6317" s="42"/>
      <c r="U6317" s="188"/>
      <c r="V6317" s="42"/>
      <c r="W6317" s="188"/>
      <c r="X6317" s="42"/>
      <c r="AD6317" s="11"/>
    </row>
    <row r="6318" spans="18:30">
      <c r="R6318" s="187"/>
      <c r="S6318" s="42"/>
      <c r="T6318" s="42"/>
      <c r="U6318" s="188"/>
      <c r="V6318" s="42"/>
      <c r="W6318" s="188"/>
      <c r="X6318" s="42"/>
      <c r="AD6318" s="11"/>
    </row>
    <row r="6319" spans="18:30">
      <c r="R6319" s="187"/>
      <c r="S6319" s="42"/>
      <c r="T6319" s="42"/>
      <c r="U6319" s="188"/>
      <c r="V6319" s="42"/>
      <c r="W6319" s="188"/>
      <c r="X6319" s="42"/>
      <c r="AD6319" s="11"/>
    </row>
    <row r="6320" spans="18:30">
      <c r="R6320" s="187"/>
      <c r="S6320" s="42"/>
      <c r="T6320" s="42"/>
      <c r="U6320" s="188"/>
      <c r="V6320" s="42"/>
      <c r="W6320" s="188"/>
      <c r="X6320" s="42"/>
      <c r="AD6320" s="11"/>
    </row>
    <row r="6321" spans="18:30">
      <c r="R6321" s="187"/>
      <c r="S6321" s="42"/>
      <c r="T6321" s="42"/>
      <c r="U6321" s="188"/>
      <c r="V6321" s="42"/>
      <c r="W6321" s="188"/>
      <c r="X6321" s="42"/>
      <c r="AD6321" s="11"/>
    </row>
    <row r="6322" spans="18:30">
      <c r="R6322" s="187"/>
      <c r="S6322" s="42"/>
      <c r="T6322" s="42"/>
      <c r="U6322" s="188"/>
      <c r="V6322" s="42"/>
      <c r="W6322" s="188"/>
      <c r="X6322" s="42"/>
      <c r="AD6322" s="11"/>
    </row>
    <row r="6323" spans="18:30">
      <c r="R6323" s="187"/>
      <c r="S6323" s="42"/>
      <c r="T6323" s="42"/>
      <c r="U6323" s="188"/>
      <c r="V6323" s="42"/>
      <c r="W6323" s="188"/>
      <c r="X6323" s="42"/>
      <c r="AD6323" s="11"/>
    </row>
    <row r="6324" spans="18:30">
      <c r="R6324" s="187"/>
      <c r="S6324" s="42"/>
      <c r="T6324" s="42"/>
      <c r="U6324" s="188"/>
      <c r="V6324" s="42"/>
      <c r="W6324" s="188"/>
      <c r="X6324" s="42"/>
      <c r="AD6324" s="11"/>
    </row>
    <row r="6325" spans="18:30">
      <c r="R6325" s="187"/>
      <c r="S6325" s="42"/>
      <c r="T6325" s="42"/>
      <c r="U6325" s="188"/>
      <c r="V6325" s="42"/>
      <c r="W6325" s="188"/>
      <c r="X6325" s="42"/>
      <c r="AD6325" s="11"/>
    </row>
    <row r="6326" spans="18:30">
      <c r="R6326" s="187"/>
      <c r="S6326" s="42"/>
      <c r="T6326" s="42"/>
      <c r="U6326" s="188"/>
      <c r="V6326" s="42"/>
      <c r="W6326" s="188"/>
      <c r="X6326" s="42"/>
      <c r="AD6326" s="11"/>
    </row>
    <row r="6327" spans="18:30">
      <c r="R6327" s="187"/>
      <c r="S6327" s="42"/>
      <c r="T6327" s="42"/>
      <c r="U6327" s="188"/>
      <c r="V6327" s="42"/>
      <c r="W6327" s="188"/>
      <c r="X6327" s="42"/>
      <c r="AD6327" s="11"/>
    </row>
    <row r="6328" spans="18:30">
      <c r="R6328" s="187"/>
      <c r="S6328" s="42"/>
      <c r="T6328" s="42"/>
      <c r="U6328" s="188"/>
      <c r="V6328" s="42"/>
      <c r="W6328" s="188"/>
      <c r="X6328" s="42"/>
      <c r="AD6328" s="11"/>
    </row>
    <row r="6329" spans="18:30">
      <c r="R6329" s="187"/>
      <c r="S6329" s="42"/>
      <c r="T6329" s="42"/>
      <c r="U6329" s="188"/>
      <c r="V6329" s="42"/>
      <c r="W6329" s="188"/>
      <c r="X6329" s="42"/>
      <c r="AD6329" s="11"/>
    </row>
    <row r="6330" spans="18:30">
      <c r="R6330" s="187"/>
      <c r="S6330" s="42"/>
      <c r="T6330" s="42"/>
      <c r="U6330" s="188"/>
      <c r="V6330" s="42"/>
      <c r="W6330" s="188"/>
      <c r="X6330" s="42"/>
      <c r="AD6330" s="11"/>
    </row>
    <row r="6331" spans="18:30">
      <c r="R6331" s="187"/>
      <c r="S6331" s="42"/>
      <c r="T6331" s="42"/>
      <c r="U6331" s="188"/>
      <c r="V6331" s="42"/>
      <c r="W6331" s="188"/>
      <c r="X6331" s="42"/>
      <c r="AD6331" s="11"/>
    </row>
    <row r="6332" spans="18:30">
      <c r="R6332" s="187"/>
      <c r="S6332" s="42"/>
      <c r="T6332" s="42"/>
      <c r="U6332" s="188"/>
      <c r="V6332" s="42"/>
      <c r="W6332" s="188"/>
      <c r="X6332" s="42"/>
      <c r="AD6332" s="11"/>
    </row>
    <row r="6333" spans="18:30">
      <c r="R6333" s="187"/>
      <c r="S6333" s="42"/>
      <c r="T6333" s="42"/>
      <c r="U6333" s="188"/>
      <c r="V6333" s="42"/>
      <c r="W6333" s="188"/>
      <c r="X6333" s="42"/>
      <c r="AD6333" s="11"/>
    </row>
    <row r="6334" spans="18:30">
      <c r="R6334" s="187"/>
      <c r="S6334" s="42"/>
      <c r="T6334" s="42"/>
      <c r="U6334" s="188"/>
      <c r="V6334" s="42"/>
      <c r="W6334" s="188"/>
      <c r="X6334" s="42"/>
      <c r="AD6334" s="11"/>
    </row>
    <row r="6335" spans="18:30">
      <c r="R6335" s="187"/>
      <c r="S6335" s="42"/>
      <c r="T6335" s="42"/>
      <c r="U6335" s="188"/>
      <c r="V6335" s="42"/>
      <c r="W6335" s="188"/>
      <c r="X6335" s="42"/>
      <c r="AD6335" s="11"/>
    </row>
    <row r="6336" spans="18:30">
      <c r="R6336" s="187"/>
      <c r="S6336" s="42"/>
      <c r="T6336" s="42"/>
      <c r="U6336" s="188"/>
      <c r="V6336" s="42"/>
      <c r="W6336" s="188"/>
      <c r="X6336" s="42"/>
      <c r="AD6336" s="11"/>
    </row>
    <row r="6337" spans="18:30">
      <c r="R6337" s="187"/>
      <c r="S6337" s="42"/>
      <c r="T6337" s="42"/>
      <c r="U6337" s="188"/>
      <c r="V6337" s="42"/>
      <c r="W6337" s="188"/>
      <c r="X6337" s="42"/>
      <c r="AD6337" s="11"/>
    </row>
    <row r="6338" spans="18:30">
      <c r="R6338" s="187"/>
      <c r="S6338" s="42"/>
      <c r="T6338" s="42"/>
      <c r="U6338" s="188"/>
      <c r="V6338" s="42"/>
      <c r="W6338" s="188"/>
      <c r="X6338" s="42"/>
      <c r="AD6338" s="11"/>
    </row>
    <row r="6339" spans="18:30">
      <c r="R6339" s="187"/>
      <c r="S6339" s="42"/>
      <c r="T6339" s="42"/>
      <c r="U6339" s="188"/>
      <c r="V6339" s="42"/>
      <c r="W6339" s="188"/>
      <c r="X6339" s="42"/>
      <c r="AD6339" s="11"/>
    </row>
    <row r="6340" spans="18:30">
      <c r="R6340" s="187"/>
      <c r="S6340" s="42"/>
      <c r="T6340" s="42"/>
      <c r="U6340" s="188"/>
      <c r="V6340" s="42"/>
      <c r="W6340" s="188"/>
      <c r="X6340" s="42"/>
      <c r="AD6340" s="11"/>
    </row>
    <row r="6341" spans="18:30">
      <c r="R6341" s="187"/>
      <c r="S6341" s="42"/>
      <c r="T6341" s="42"/>
      <c r="U6341" s="188"/>
      <c r="V6341" s="42"/>
      <c r="W6341" s="188"/>
      <c r="X6341" s="42"/>
      <c r="AD6341" s="11"/>
    </row>
    <row r="6342" spans="18:30">
      <c r="R6342" s="187"/>
      <c r="S6342" s="42"/>
      <c r="T6342" s="42"/>
      <c r="U6342" s="188"/>
      <c r="V6342" s="42"/>
      <c r="W6342" s="188"/>
      <c r="X6342" s="42"/>
      <c r="AD6342" s="11"/>
    </row>
    <row r="6343" spans="18:30">
      <c r="R6343" s="187"/>
      <c r="S6343" s="42"/>
      <c r="T6343" s="42"/>
      <c r="U6343" s="188"/>
      <c r="V6343" s="42"/>
      <c r="W6343" s="188"/>
      <c r="X6343" s="42"/>
      <c r="AD6343" s="11"/>
    </row>
    <row r="6344" spans="18:30">
      <c r="R6344" s="187"/>
      <c r="S6344" s="42"/>
      <c r="T6344" s="42"/>
      <c r="U6344" s="188"/>
      <c r="V6344" s="42"/>
      <c r="W6344" s="188"/>
      <c r="X6344" s="42"/>
      <c r="AD6344" s="11"/>
    </row>
    <row r="6345" spans="18:30">
      <c r="R6345" s="187"/>
      <c r="S6345" s="42"/>
      <c r="T6345" s="42"/>
      <c r="U6345" s="188"/>
      <c r="V6345" s="42"/>
      <c r="W6345" s="188"/>
      <c r="X6345" s="42"/>
      <c r="AD6345" s="11"/>
    </row>
    <row r="6346" spans="18:30">
      <c r="R6346" s="187"/>
      <c r="S6346" s="42"/>
      <c r="T6346" s="42"/>
      <c r="U6346" s="188"/>
      <c r="V6346" s="42"/>
      <c r="W6346" s="188"/>
      <c r="X6346" s="42"/>
      <c r="AD6346" s="11"/>
    </row>
    <row r="6347" spans="18:30">
      <c r="R6347" s="187"/>
      <c r="S6347" s="42"/>
      <c r="T6347" s="42"/>
      <c r="U6347" s="188"/>
      <c r="V6347" s="42"/>
      <c r="W6347" s="188"/>
      <c r="X6347" s="42"/>
      <c r="AD6347" s="11"/>
    </row>
    <row r="6348" spans="18:30">
      <c r="R6348" s="187"/>
      <c r="S6348" s="42"/>
      <c r="T6348" s="42"/>
      <c r="U6348" s="188"/>
      <c r="V6348" s="42"/>
      <c r="W6348" s="188"/>
      <c r="X6348" s="42"/>
      <c r="AD6348" s="11"/>
    </row>
    <row r="6349" spans="18:30">
      <c r="R6349" s="187"/>
      <c r="S6349" s="42"/>
      <c r="T6349" s="42"/>
      <c r="U6349" s="188"/>
      <c r="V6349" s="189"/>
      <c r="W6349" s="188"/>
      <c r="X6349" s="42"/>
      <c r="AD6349" s="11"/>
    </row>
    <row r="6350" spans="18:30">
      <c r="R6350" s="187"/>
      <c r="S6350" s="42"/>
      <c r="T6350" s="42"/>
      <c r="U6350" s="188"/>
      <c r="V6350" s="189"/>
      <c r="W6350" s="188"/>
      <c r="X6350" s="42"/>
      <c r="AD6350" s="11"/>
    </row>
    <row r="6351" spans="18:30">
      <c r="R6351" s="187"/>
      <c r="S6351" s="42"/>
      <c r="T6351" s="42"/>
      <c r="U6351" s="188"/>
      <c r="V6351" s="189"/>
      <c r="W6351" s="188"/>
      <c r="X6351" s="42"/>
      <c r="AD6351" s="11"/>
    </row>
    <row r="6352" spans="18:30">
      <c r="R6352" s="187"/>
      <c r="S6352" s="42"/>
      <c r="T6352" s="42"/>
      <c r="U6352" s="188"/>
      <c r="V6352" s="189"/>
      <c r="W6352" s="188"/>
      <c r="X6352" s="42"/>
      <c r="AD6352" s="11"/>
    </row>
    <row r="6353" spans="18:30">
      <c r="R6353" s="187"/>
      <c r="S6353" s="42"/>
      <c r="T6353" s="42"/>
      <c r="U6353" s="188"/>
      <c r="V6353" s="189"/>
      <c r="W6353" s="188"/>
      <c r="X6353" s="42"/>
      <c r="AD6353" s="11"/>
    </row>
    <row r="6354" spans="18:30">
      <c r="R6354" s="187"/>
      <c r="S6354" s="42"/>
      <c r="T6354" s="42"/>
      <c r="U6354" s="188"/>
      <c r="V6354" s="189"/>
      <c r="W6354" s="188"/>
      <c r="X6354" s="42"/>
      <c r="AD6354" s="11"/>
    </row>
    <row r="6355" spans="18:30">
      <c r="R6355" s="187"/>
      <c r="S6355" s="42"/>
      <c r="T6355" s="42"/>
      <c r="U6355" s="188"/>
      <c r="V6355" s="189"/>
      <c r="W6355" s="188"/>
      <c r="X6355" s="42"/>
      <c r="AD6355" s="11"/>
    </row>
    <row r="6356" spans="18:30">
      <c r="R6356" s="187"/>
      <c r="S6356" s="42"/>
      <c r="T6356" s="42"/>
      <c r="U6356" s="188"/>
      <c r="V6356" s="189"/>
      <c r="W6356" s="188"/>
      <c r="X6356" s="42"/>
      <c r="AD6356" s="11"/>
    </row>
    <row r="6357" spans="18:30">
      <c r="R6357" s="187"/>
      <c r="S6357" s="42"/>
      <c r="T6357" s="42"/>
      <c r="U6357" s="188"/>
      <c r="V6357" s="189"/>
      <c r="W6357" s="188"/>
      <c r="X6357" s="42"/>
      <c r="AD6357" s="11"/>
    </row>
    <row r="6358" spans="18:30">
      <c r="R6358" s="187"/>
      <c r="S6358" s="42"/>
      <c r="T6358" s="42"/>
      <c r="U6358" s="188"/>
      <c r="V6358" s="189"/>
      <c r="W6358" s="188"/>
      <c r="X6358" s="42"/>
      <c r="AD6358" s="11"/>
    </row>
    <row r="6359" spans="18:30">
      <c r="R6359" s="187"/>
      <c r="S6359" s="42"/>
      <c r="T6359" s="42"/>
      <c r="U6359" s="188"/>
      <c r="V6359" s="189"/>
      <c r="W6359" s="188"/>
      <c r="X6359" s="42"/>
      <c r="AD6359" s="11"/>
    </row>
    <row r="6360" spans="18:30">
      <c r="R6360" s="187"/>
      <c r="S6360" s="42"/>
      <c r="T6360" s="42"/>
      <c r="U6360" s="188"/>
      <c r="V6360" s="189"/>
      <c r="W6360" s="188"/>
      <c r="X6360" s="42"/>
      <c r="AD6360" s="11"/>
    </row>
    <row r="6361" spans="18:30">
      <c r="R6361" s="187"/>
      <c r="S6361" s="42"/>
      <c r="T6361" s="42"/>
      <c r="U6361" s="188"/>
      <c r="V6361" s="189"/>
      <c r="W6361" s="188"/>
      <c r="X6361" s="42"/>
      <c r="AD6361" s="11"/>
    </row>
    <row r="6362" spans="18:30">
      <c r="R6362" s="187"/>
      <c r="S6362" s="42"/>
      <c r="T6362" s="42"/>
      <c r="U6362" s="188"/>
      <c r="V6362" s="189"/>
      <c r="W6362" s="188"/>
      <c r="X6362" s="42"/>
      <c r="AD6362" s="11"/>
    </row>
    <row r="6363" spans="18:30">
      <c r="R6363" s="187"/>
      <c r="S6363" s="42"/>
      <c r="T6363" s="42"/>
      <c r="U6363" s="188"/>
      <c r="V6363" s="189"/>
      <c r="W6363" s="188"/>
      <c r="X6363" s="42"/>
      <c r="AD6363" s="11"/>
    </row>
    <row r="6364" spans="18:30">
      <c r="R6364" s="187"/>
      <c r="S6364" s="42"/>
      <c r="T6364" s="42"/>
      <c r="U6364" s="188"/>
      <c r="V6364" s="189"/>
      <c r="W6364" s="188"/>
      <c r="X6364" s="42"/>
      <c r="AD6364" s="11"/>
    </row>
    <row r="6365" spans="18:30">
      <c r="R6365" s="187"/>
      <c r="S6365" s="42"/>
      <c r="T6365" s="42"/>
      <c r="U6365" s="188"/>
      <c r="V6365" s="189"/>
      <c r="W6365" s="188"/>
      <c r="X6365" s="42"/>
      <c r="AD6365" s="11"/>
    </row>
    <row r="6366" spans="18:30">
      <c r="R6366" s="187"/>
      <c r="S6366" s="42"/>
      <c r="T6366" s="42"/>
      <c r="U6366" s="188"/>
      <c r="V6366" s="189"/>
      <c r="W6366" s="188"/>
      <c r="X6366" s="42"/>
      <c r="AD6366" s="11"/>
    </row>
    <row r="6367" spans="18:30">
      <c r="R6367" s="187"/>
      <c r="S6367" s="42"/>
      <c r="T6367" s="42"/>
      <c r="U6367" s="188"/>
      <c r="V6367" s="189"/>
      <c r="W6367" s="188"/>
      <c r="X6367" s="42"/>
      <c r="AD6367" s="11"/>
    </row>
    <row r="6368" spans="18:30">
      <c r="R6368" s="187"/>
      <c r="S6368" s="42"/>
      <c r="T6368" s="42"/>
      <c r="U6368" s="188"/>
      <c r="V6368" s="189"/>
      <c r="W6368" s="188"/>
      <c r="X6368" s="42"/>
      <c r="AD6368" s="11"/>
    </row>
    <row r="6369" spans="18:30">
      <c r="R6369" s="187"/>
      <c r="S6369" s="42"/>
      <c r="T6369" s="42"/>
      <c r="U6369" s="188"/>
      <c r="V6369" s="189"/>
      <c r="W6369" s="188"/>
      <c r="X6369" s="42"/>
      <c r="AD6369" s="11"/>
    </row>
    <row r="6370" spans="18:30">
      <c r="R6370" s="187"/>
      <c r="S6370" s="42"/>
      <c r="T6370" s="42"/>
      <c r="U6370" s="188"/>
      <c r="V6370" s="189"/>
      <c r="W6370" s="188"/>
      <c r="X6370" s="42"/>
      <c r="AD6370" s="11"/>
    </row>
    <row r="6371" spans="18:30">
      <c r="R6371" s="187"/>
      <c r="S6371" s="42"/>
      <c r="T6371" s="42"/>
      <c r="U6371" s="188"/>
      <c r="V6371" s="189"/>
      <c r="W6371" s="188"/>
      <c r="X6371" s="42"/>
      <c r="AD6371" s="11"/>
    </row>
    <row r="6372" spans="18:30">
      <c r="R6372" s="187"/>
      <c r="S6372" s="42"/>
      <c r="T6372" s="42"/>
      <c r="U6372" s="188"/>
      <c r="V6372" s="189"/>
      <c r="W6372" s="188"/>
      <c r="X6372" s="42"/>
      <c r="AD6372" s="11"/>
    </row>
    <row r="6373" spans="18:30">
      <c r="R6373" s="187"/>
      <c r="S6373" s="42"/>
      <c r="T6373" s="42"/>
      <c r="U6373" s="188"/>
      <c r="V6373" s="189"/>
      <c r="W6373" s="188"/>
      <c r="X6373" s="42"/>
      <c r="AD6373" s="11"/>
    </row>
    <row r="6374" spans="18:30">
      <c r="R6374" s="187"/>
      <c r="S6374" s="42"/>
      <c r="T6374" s="42"/>
      <c r="U6374" s="188"/>
      <c r="V6374" s="189"/>
      <c r="W6374" s="188"/>
      <c r="X6374" s="42"/>
      <c r="AD6374" s="11"/>
    </row>
    <row r="6375" spans="18:30">
      <c r="R6375" s="187"/>
      <c r="S6375" s="42"/>
      <c r="T6375" s="42"/>
      <c r="U6375" s="188"/>
      <c r="V6375" s="189"/>
      <c r="W6375" s="188"/>
      <c r="X6375" s="42"/>
      <c r="AD6375" s="11"/>
    </row>
    <row r="6376" spans="18:30">
      <c r="R6376" s="187"/>
      <c r="S6376" s="42"/>
      <c r="T6376" s="42"/>
      <c r="U6376" s="188"/>
      <c r="V6376" s="189"/>
      <c r="W6376" s="188"/>
      <c r="X6376" s="42"/>
      <c r="AD6376" s="11"/>
    </row>
    <row r="6377" spans="18:30">
      <c r="R6377" s="187"/>
      <c r="S6377" s="42"/>
      <c r="T6377" s="42"/>
      <c r="U6377" s="188"/>
      <c r="V6377" s="189"/>
      <c r="W6377" s="188"/>
      <c r="X6377" s="42"/>
      <c r="AD6377" s="11"/>
    </row>
    <row r="6378" spans="18:30">
      <c r="R6378" s="187"/>
      <c r="S6378" s="42"/>
      <c r="T6378" s="42"/>
      <c r="U6378" s="188"/>
      <c r="V6378" s="189"/>
      <c r="W6378" s="188"/>
      <c r="X6378" s="42"/>
      <c r="AD6378" s="11"/>
    </row>
    <row r="6379" spans="18:30">
      <c r="R6379" s="187"/>
      <c r="S6379" s="42"/>
      <c r="T6379" s="42"/>
      <c r="U6379" s="188"/>
      <c r="V6379" s="189"/>
      <c r="W6379" s="188"/>
      <c r="X6379" s="42"/>
      <c r="AD6379" s="11"/>
    </row>
    <row r="6380" spans="18:30">
      <c r="R6380" s="187"/>
      <c r="S6380" s="42"/>
      <c r="T6380" s="42"/>
      <c r="U6380" s="188"/>
      <c r="V6380" s="189"/>
      <c r="W6380" s="188"/>
      <c r="X6380" s="42"/>
      <c r="AD6380" s="11"/>
    </row>
    <row r="6381" spans="18:30">
      <c r="R6381" s="187"/>
      <c r="S6381" s="42"/>
      <c r="T6381" s="42"/>
      <c r="U6381" s="188"/>
      <c r="V6381" s="189"/>
      <c r="W6381" s="188"/>
      <c r="X6381" s="42"/>
      <c r="AD6381" s="11"/>
    </row>
    <row r="6382" spans="18:30">
      <c r="R6382" s="187"/>
      <c r="S6382" s="42"/>
      <c r="T6382" s="42"/>
      <c r="U6382" s="188"/>
      <c r="V6382" s="189"/>
      <c r="W6382" s="188"/>
      <c r="X6382" s="42"/>
      <c r="AD6382" s="11"/>
    </row>
    <row r="6383" spans="18:30">
      <c r="R6383" s="187"/>
      <c r="S6383" s="42"/>
      <c r="T6383" s="42"/>
      <c r="U6383" s="188"/>
      <c r="V6383" s="189"/>
      <c r="W6383" s="188"/>
      <c r="X6383" s="42"/>
      <c r="AD6383" s="11"/>
    </row>
    <row r="6384" spans="18:30">
      <c r="R6384" s="187"/>
      <c r="S6384" s="42"/>
      <c r="T6384" s="42"/>
      <c r="U6384" s="188"/>
      <c r="V6384" s="189"/>
      <c r="W6384" s="188"/>
      <c r="X6384" s="42"/>
      <c r="AD6384" s="11"/>
    </row>
    <row r="6385" spans="18:30">
      <c r="R6385" s="187"/>
      <c r="S6385" s="42"/>
      <c r="T6385" s="42"/>
      <c r="U6385" s="188"/>
      <c r="V6385" s="189"/>
      <c r="W6385" s="188"/>
      <c r="X6385" s="42"/>
      <c r="AD6385" s="11"/>
    </row>
    <row r="6386" spans="18:30">
      <c r="R6386" s="187"/>
      <c r="S6386" s="42"/>
      <c r="T6386" s="42"/>
      <c r="U6386" s="188"/>
      <c r="V6386" s="189"/>
      <c r="W6386" s="188"/>
      <c r="X6386" s="42"/>
      <c r="AD6386" s="11"/>
    </row>
    <row r="6387" spans="18:30">
      <c r="R6387" s="187"/>
      <c r="S6387" s="42"/>
      <c r="T6387" s="42"/>
      <c r="U6387" s="188"/>
      <c r="V6387" s="189"/>
      <c r="W6387" s="188"/>
      <c r="X6387" s="42"/>
      <c r="AD6387" s="11"/>
    </row>
    <row r="6388" spans="18:30">
      <c r="R6388" s="187"/>
      <c r="S6388" s="42"/>
      <c r="T6388" s="42"/>
      <c r="U6388" s="188"/>
      <c r="V6388" s="189"/>
      <c r="W6388" s="188"/>
      <c r="X6388" s="42"/>
      <c r="AD6388" s="11"/>
    </row>
    <row r="6389" spans="18:30">
      <c r="R6389" s="187"/>
      <c r="S6389" s="42"/>
      <c r="T6389" s="42"/>
      <c r="U6389" s="188"/>
      <c r="V6389" s="189"/>
      <c r="W6389" s="188"/>
      <c r="X6389" s="42"/>
      <c r="AD6389" s="11"/>
    </row>
    <row r="6390" spans="18:30">
      <c r="R6390" s="187"/>
      <c r="S6390" s="42"/>
      <c r="T6390" s="42"/>
      <c r="U6390" s="188"/>
      <c r="V6390" s="189"/>
      <c r="W6390" s="188"/>
      <c r="X6390" s="42"/>
      <c r="AD6390" s="11"/>
    </row>
    <row r="6391" spans="18:30">
      <c r="R6391" s="187"/>
      <c r="S6391" s="42"/>
      <c r="T6391" s="42"/>
      <c r="U6391" s="188"/>
      <c r="V6391" s="189"/>
      <c r="W6391" s="188"/>
      <c r="X6391" s="42"/>
      <c r="AD6391" s="11"/>
    </row>
    <row r="6392" spans="18:30">
      <c r="R6392" s="187"/>
      <c r="S6392" s="42"/>
      <c r="T6392" s="42"/>
      <c r="U6392" s="188"/>
      <c r="V6392" s="189"/>
      <c r="W6392" s="188"/>
      <c r="X6392" s="42"/>
      <c r="AD6392" s="11"/>
    </row>
    <row r="6393" spans="18:30">
      <c r="R6393" s="187"/>
      <c r="S6393" s="42"/>
      <c r="T6393" s="42"/>
      <c r="U6393" s="188"/>
      <c r="V6393" s="189"/>
      <c r="W6393" s="188"/>
      <c r="X6393" s="42"/>
      <c r="AD6393" s="11"/>
    </row>
    <row r="6394" spans="18:30">
      <c r="R6394" s="187"/>
      <c r="S6394" s="42"/>
      <c r="T6394" s="42"/>
      <c r="U6394" s="188"/>
      <c r="V6394" s="189"/>
      <c r="W6394" s="188"/>
      <c r="X6394" s="42"/>
      <c r="AD6394" s="11"/>
    </row>
    <row r="6395" spans="18:30">
      <c r="R6395" s="187"/>
      <c r="S6395" s="42"/>
      <c r="T6395" s="42"/>
      <c r="U6395" s="188"/>
      <c r="V6395" s="189"/>
      <c r="W6395" s="188"/>
      <c r="X6395" s="42"/>
      <c r="AD6395" s="11"/>
    </row>
    <row r="6396" spans="18:30">
      <c r="R6396" s="187"/>
      <c r="S6396" s="42"/>
      <c r="T6396" s="42"/>
      <c r="U6396" s="188"/>
      <c r="V6396" s="189"/>
      <c r="W6396" s="188"/>
      <c r="X6396" s="42"/>
      <c r="AD6396" s="11"/>
    </row>
    <row r="6397" spans="18:30">
      <c r="R6397" s="187"/>
      <c r="S6397" s="42"/>
      <c r="T6397" s="42"/>
      <c r="U6397" s="188"/>
      <c r="V6397" s="189"/>
      <c r="W6397" s="188"/>
      <c r="X6397" s="42"/>
      <c r="AD6397" s="11"/>
    </row>
    <row r="6398" spans="18:30">
      <c r="R6398" s="187"/>
      <c r="S6398" s="42"/>
      <c r="T6398" s="42"/>
      <c r="U6398" s="188"/>
      <c r="V6398" s="189"/>
      <c r="W6398" s="188"/>
      <c r="X6398" s="42"/>
      <c r="AD6398" s="11"/>
    </row>
    <row r="6399" spans="18:30">
      <c r="R6399" s="187"/>
      <c r="S6399" s="42"/>
      <c r="T6399" s="42"/>
      <c r="U6399" s="188"/>
      <c r="V6399" s="189"/>
      <c r="W6399" s="188"/>
      <c r="X6399" s="42"/>
      <c r="AD6399" s="11"/>
    </row>
    <row r="6400" spans="18:30">
      <c r="R6400" s="187"/>
      <c r="S6400" s="42"/>
      <c r="T6400" s="42"/>
      <c r="U6400" s="188"/>
      <c r="V6400" s="189"/>
      <c r="W6400" s="188"/>
      <c r="X6400" s="42"/>
      <c r="AD6400" s="11"/>
    </row>
    <row r="6401" spans="18:30">
      <c r="R6401" s="187"/>
      <c r="S6401" s="42"/>
      <c r="T6401" s="42"/>
      <c r="U6401" s="188"/>
      <c r="V6401" s="189"/>
      <c r="W6401" s="188"/>
      <c r="X6401" s="42"/>
      <c r="AD6401" s="11"/>
    </row>
    <row r="6402" spans="18:30">
      <c r="R6402" s="187"/>
      <c r="S6402" s="42"/>
      <c r="T6402" s="42"/>
      <c r="U6402" s="188"/>
      <c r="V6402" s="189"/>
      <c r="W6402" s="188"/>
      <c r="X6402" s="42"/>
      <c r="AD6402" s="11"/>
    </row>
    <row r="6403" spans="18:30">
      <c r="R6403" s="187"/>
      <c r="S6403" s="42"/>
      <c r="T6403" s="42"/>
      <c r="U6403" s="188"/>
      <c r="V6403" s="189"/>
      <c r="W6403" s="188"/>
      <c r="X6403" s="42"/>
      <c r="AD6403" s="11"/>
    </row>
    <row r="6404" spans="18:30">
      <c r="R6404" s="187"/>
      <c r="S6404" s="42"/>
      <c r="T6404" s="42"/>
      <c r="U6404" s="188"/>
      <c r="V6404" s="189"/>
      <c r="W6404" s="188"/>
      <c r="X6404" s="42"/>
      <c r="AD6404" s="11"/>
    </row>
    <row r="6405" spans="18:30">
      <c r="R6405" s="187"/>
      <c r="S6405" s="42"/>
      <c r="T6405" s="42"/>
      <c r="U6405" s="188"/>
      <c r="V6405" s="189"/>
      <c r="W6405" s="188"/>
      <c r="X6405" s="42"/>
      <c r="AD6405" s="11"/>
    </row>
    <row r="6406" spans="18:30">
      <c r="R6406" s="187"/>
      <c r="S6406" s="42"/>
      <c r="T6406" s="42"/>
      <c r="U6406" s="188"/>
      <c r="V6406" s="189"/>
      <c r="W6406" s="188"/>
      <c r="X6406" s="42"/>
      <c r="AD6406" s="11"/>
    </row>
    <row r="6407" spans="18:30">
      <c r="R6407" s="187"/>
      <c r="S6407" s="42"/>
      <c r="T6407" s="42"/>
      <c r="U6407" s="188"/>
      <c r="V6407" s="189"/>
      <c r="W6407" s="188"/>
      <c r="X6407" s="42"/>
      <c r="AD6407" s="11"/>
    </row>
    <row r="6408" spans="18:30">
      <c r="R6408" s="187"/>
      <c r="S6408" s="42"/>
      <c r="T6408" s="42"/>
      <c r="U6408" s="188"/>
      <c r="V6408" s="189"/>
      <c r="W6408" s="188"/>
      <c r="X6408" s="42"/>
      <c r="AD6408" s="11"/>
    </row>
    <row r="6409" spans="18:30">
      <c r="R6409" s="187"/>
      <c r="S6409" s="42"/>
      <c r="T6409" s="42"/>
      <c r="U6409" s="188"/>
      <c r="V6409" s="189"/>
      <c r="W6409" s="188"/>
      <c r="X6409" s="42"/>
      <c r="AD6409" s="11"/>
    </row>
    <row r="6410" spans="18:30">
      <c r="R6410" s="187"/>
      <c r="S6410" s="42"/>
      <c r="T6410" s="42"/>
      <c r="U6410" s="188"/>
      <c r="V6410" s="189"/>
      <c r="W6410" s="188"/>
      <c r="X6410" s="42"/>
      <c r="AD6410" s="11"/>
    </row>
    <row r="6411" spans="18:30">
      <c r="R6411" s="187"/>
      <c r="S6411" s="42"/>
      <c r="T6411" s="42"/>
      <c r="U6411" s="188"/>
      <c r="V6411" s="189"/>
      <c r="W6411" s="188"/>
      <c r="X6411" s="42"/>
      <c r="AD6411" s="11"/>
    </row>
    <row r="6412" spans="18:30">
      <c r="R6412" s="187"/>
      <c r="S6412" s="42"/>
      <c r="T6412" s="42"/>
      <c r="U6412" s="188"/>
      <c r="V6412" s="189"/>
      <c r="W6412" s="188"/>
      <c r="X6412" s="42"/>
      <c r="AD6412" s="11"/>
    </row>
    <row r="6413" spans="18:30">
      <c r="R6413" s="187"/>
      <c r="S6413" s="42"/>
      <c r="T6413" s="42"/>
      <c r="U6413" s="188"/>
      <c r="V6413" s="189"/>
      <c r="W6413" s="188"/>
      <c r="X6413" s="42"/>
      <c r="AD6413" s="11"/>
    </row>
    <row r="6414" spans="18:30">
      <c r="R6414" s="187"/>
      <c r="S6414" s="42"/>
      <c r="T6414" s="42"/>
      <c r="U6414" s="188"/>
      <c r="V6414" s="189"/>
      <c r="W6414" s="188"/>
      <c r="X6414" s="42"/>
      <c r="AD6414" s="11"/>
    </row>
    <row r="6415" spans="18:30">
      <c r="R6415" s="187"/>
      <c r="S6415" s="42"/>
      <c r="T6415" s="42"/>
      <c r="U6415" s="188"/>
      <c r="V6415" s="189"/>
      <c r="W6415" s="188"/>
      <c r="X6415" s="42"/>
      <c r="AD6415" s="11"/>
    </row>
    <row r="6416" spans="18:30">
      <c r="R6416" s="187"/>
      <c r="S6416" s="42"/>
      <c r="T6416" s="42"/>
      <c r="U6416" s="188"/>
      <c r="V6416" s="189"/>
      <c r="W6416" s="188"/>
      <c r="X6416" s="42"/>
      <c r="AD6416" s="11"/>
    </row>
    <row r="6417" spans="18:30">
      <c r="R6417" s="187"/>
      <c r="S6417" s="42"/>
      <c r="T6417" s="42"/>
      <c r="U6417" s="188"/>
      <c r="V6417" s="189"/>
      <c r="W6417" s="188"/>
      <c r="X6417" s="42"/>
      <c r="AD6417" s="11"/>
    </row>
    <row r="6418" spans="18:30">
      <c r="R6418" s="187"/>
      <c r="S6418" s="42"/>
      <c r="T6418" s="42"/>
      <c r="U6418" s="188"/>
      <c r="V6418" s="189"/>
      <c r="W6418" s="188"/>
      <c r="X6418" s="42"/>
      <c r="AD6418" s="11"/>
    </row>
    <row r="6419" spans="18:30">
      <c r="R6419" s="187"/>
      <c r="S6419" s="42"/>
      <c r="T6419" s="42"/>
      <c r="U6419" s="188"/>
      <c r="V6419" s="189"/>
      <c r="W6419" s="188"/>
      <c r="X6419" s="42"/>
      <c r="AD6419" s="11"/>
    </row>
    <row r="6420" spans="18:30">
      <c r="R6420" s="187"/>
      <c r="S6420" s="42"/>
      <c r="T6420" s="42"/>
      <c r="U6420" s="188"/>
      <c r="V6420" s="189"/>
      <c r="W6420" s="188"/>
      <c r="X6420" s="42"/>
      <c r="AD6420" s="11"/>
    </row>
    <row r="6421" spans="18:30">
      <c r="R6421" s="187"/>
      <c r="S6421" s="42"/>
      <c r="T6421" s="42"/>
      <c r="U6421" s="188"/>
      <c r="V6421" s="189"/>
      <c r="W6421" s="188"/>
      <c r="X6421" s="42"/>
      <c r="AD6421" s="11"/>
    </row>
    <row r="6422" spans="18:30">
      <c r="R6422" s="187"/>
      <c r="S6422" s="42"/>
      <c r="T6422" s="42"/>
      <c r="U6422" s="188"/>
      <c r="V6422" s="189"/>
      <c r="W6422" s="188"/>
      <c r="X6422" s="42"/>
      <c r="AD6422" s="11"/>
    </row>
    <row r="6423" spans="18:30">
      <c r="R6423" s="187"/>
      <c r="S6423" s="42"/>
      <c r="T6423" s="42"/>
      <c r="U6423" s="188"/>
      <c r="V6423" s="189"/>
      <c r="W6423" s="188"/>
      <c r="X6423" s="42"/>
      <c r="AD6423" s="11"/>
    </row>
    <row r="6424" spans="18:30">
      <c r="R6424" s="187"/>
      <c r="S6424" s="42"/>
      <c r="T6424" s="42"/>
      <c r="U6424" s="188"/>
      <c r="V6424" s="189"/>
      <c r="W6424" s="188"/>
      <c r="X6424" s="42"/>
      <c r="AD6424" s="11"/>
    </row>
    <row r="6425" spans="18:30">
      <c r="R6425" s="187"/>
      <c r="S6425" s="42"/>
      <c r="T6425" s="42"/>
      <c r="U6425" s="188"/>
      <c r="V6425" s="189"/>
      <c r="W6425" s="188"/>
      <c r="X6425" s="42"/>
      <c r="AD6425" s="11"/>
    </row>
    <row r="6426" spans="18:30">
      <c r="R6426" s="187"/>
      <c r="S6426" s="42"/>
      <c r="T6426" s="42"/>
      <c r="U6426" s="188"/>
      <c r="V6426" s="189"/>
      <c r="W6426" s="188"/>
      <c r="X6426" s="42"/>
      <c r="AD6426" s="11"/>
    </row>
    <row r="6427" spans="18:30">
      <c r="R6427" s="187"/>
      <c r="S6427" s="42"/>
      <c r="T6427" s="42"/>
      <c r="U6427" s="188"/>
      <c r="V6427" s="189"/>
      <c r="W6427" s="188"/>
      <c r="X6427" s="42"/>
      <c r="AD6427" s="11"/>
    </row>
    <row r="6428" spans="18:30">
      <c r="R6428" s="187"/>
      <c r="S6428" s="42"/>
      <c r="T6428" s="42"/>
      <c r="U6428" s="188"/>
      <c r="V6428" s="189"/>
      <c r="W6428" s="188"/>
      <c r="X6428" s="42"/>
      <c r="AD6428" s="11"/>
    </row>
    <row r="6429" spans="18:30">
      <c r="R6429" s="187"/>
      <c r="S6429" s="42"/>
      <c r="T6429" s="42"/>
      <c r="U6429" s="188"/>
      <c r="V6429" s="189"/>
      <c r="W6429" s="188"/>
      <c r="X6429" s="42"/>
      <c r="AD6429" s="11"/>
    </row>
    <row r="6430" spans="18:30">
      <c r="R6430" s="187"/>
      <c r="S6430" s="42"/>
      <c r="T6430" s="42"/>
      <c r="U6430" s="188"/>
      <c r="V6430" s="189"/>
      <c r="W6430" s="188"/>
      <c r="X6430" s="42"/>
      <c r="AD6430" s="11"/>
    </row>
    <row r="6431" spans="18:30">
      <c r="R6431" s="187"/>
      <c r="S6431" s="42"/>
      <c r="T6431" s="42"/>
      <c r="U6431" s="188"/>
      <c r="V6431" s="189"/>
      <c r="W6431" s="188"/>
      <c r="X6431" s="42"/>
      <c r="AD6431" s="11"/>
    </row>
    <row r="6432" spans="18:30">
      <c r="R6432" s="187"/>
      <c r="S6432" s="42"/>
      <c r="T6432" s="42"/>
      <c r="U6432" s="188"/>
      <c r="V6432" s="189"/>
      <c r="W6432" s="188"/>
      <c r="X6432" s="42"/>
      <c r="AD6432" s="11"/>
    </row>
    <row r="6433" spans="18:30">
      <c r="R6433" s="187"/>
      <c r="S6433" s="42"/>
      <c r="T6433" s="42"/>
      <c r="U6433" s="188"/>
      <c r="V6433" s="189"/>
      <c r="W6433" s="188"/>
      <c r="X6433" s="42"/>
      <c r="AD6433" s="11"/>
    </row>
    <row r="6434" spans="18:30">
      <c r="R6434" s="187"/>
      <c r="S6434" s="42"/>
      <c r="T6434" s="42"/>
      <c r="U6434" s="188"/>
      <c r="V6434" s="189"/>
      <c r="W6434" s="188"/>
      <c r="X6434" s="42"/>
      <c r="AD6434" s="11"/>
    </row>
    <row r="6435" spans="18:30">
      <c r="R6435" s="187"/>
      <c r="S6435" s="42"/>
      <c r="T6435" s="42"/>
      <c r="U6435" s="188"/>
      <c r="V6435" s="189"/>
      <c r="W6435" s="188"/>
      <c r="X6435" s="42"/>
      <c r="AD6435" s="11"/>
    </row>
    <row r="6436" spans="18:30">
      <c r="R6436" s="187"/>
      <c r="S6436" s="42"/>
      <c r="T6436" s="42"/>
      <c r="U6436" s="188"/>
      <c r="V6436" s="189"/>
      <c r="W6436" s="188"/>
      <c r="X6436" s="42"/>
      <c r="AD6436" s="11"/>
    </row>
    <row r="6437" spans="18:30">
      <c r="R6437" s="187"/>
      <c r="S6437" s="42"/>
      <c r="T6437" s="42"/>
      <c r="U6437" s="188"/>
      <c r="V6437" s="189"/>
      <c r="W6437" s="188"/>
      <c r="X6437" s="42"/>
      <c r="AD6437" s="11"/>
    </row>
    <row r="6438" spans="18:30">
      <c r="R6438" s="187"/>
      <c r="S6438" s="42"/>
      <c r="T6438" s="42"/>
      <c r="U6438" s="188"/>
      <c r="V6438" s="189"/>
      <c r="W6438" s="188"/>
      <c r="X6438" s="42"/>
      <c r="AD6438" s="11"/>
    </row>
    <row r="6439" spans="18:30">
      <c r="R6439" s="187"/>
      <c r="S6439" s="42"/>
      <c r="T6439" s="42"/>
      <c r="U6439" s="188"/>
      <c r="V6439" s="189"/>
      <c r="W6439" s="188"/>
      <c r="X6439" s="42"/>
      <c r="AD6439" s="11"/>
    </row>
    <row r="6440" spans="18:30">
      <c r="R6440" s="187"/>
      <c r="S6440" s="42"/>
      <c r="T6440" s="42"/>
      <c r="U6440" s="188"/>
      <c r="V6440" s="189"/>
      <c r="W6440" s="188"/>
      <c r="X6440" s="42"/>
      <c r="AD6440" s="11"/>
    </row>
    <row r="6441" spans="18:30">
      <c r="R6441" s="187"/>
      <c r="S6441" s="42"/>
      <c r="T6441" s="42"/>
      <c r="U6441" s="188"/>
      <c r="V6441" s="189"/>
      <c r="W6441" s="188"/>
      <c r="X6441" s="42"/>
      <c r="AD6441" s="11"/>
    </row>
    <row r="6442" spans="18:30">
      <c r="R6442" s="187"/>
      <c r="S6442" s="42"/>
      <c r="T6442" s="42"/>
      <c r="U6442" s="188"/>
      <c r="V6442" s="189"/>
      <c r="W6442" s="188"/>
      <c r="X6442" s="42"/>
      <c r="AD6442" s="11"/>
    </row>
    <row r="6443" spans="18:30">
      <c r="R6443" s="187"/>
      <c r="S6443" s="42"/>
      <c r="T6443" s="42"/>
      <c r="U6443" s="188"/>
      <c r="V6443" s="189"/>
      <c r="W6443" s="188"/>
      <c r="X6443" s="42"/>
      <c r="AD6443" s="11"/>
    </row>
    <row r="6444" spans="18:30">
      <c r="R6444" s="187"/>
      <c r="S6444" s="42"/>
      <c r="T6444" s="42"/>
      <c r="U6444" s="188"/>
      <c r="V6444" s="189"/>
      <c r="W6444" s="188"/>
      <c r="X6444" s="42"/>
      <c r="AD6444" s="11"/>
    </row>
    <row r="6445" spans="18:30">
      <c r="R6445" s="187"/>
      <c r="S6445" s="42"/>
      <c r="T6445" s="42"/>
      <c r="U6445" s="188"/>
      <c r="V6445" s="189"/>
      <c r="W6445" s="188"/>
      <c r="X6445" s="42"/>
      <c r="AD6445" s="11"/>
    </row>
    <row r="6446" spans="18:30">
      <c r="R6446" s="187"/>
      <c r="S6446" s="42"/>
      <c r="T6446" s="42"/>
      <c r="U6446" s="188"/>
      <c r="V6446" s="189"/>
      <c r="W6446" s="188"/>
      <c r="X6446" s="42"/>
      <c r="AD6446" s="11"/>
    </row>
    <row r="6447" spans="18:30">
      <c r="R6447" s="187"/>
      <c r="S6447" s="42"/>
      <c r="T6447" s="42"/>
      <c r="U6447" s="188"/>
      <c r="V6447" s="189"/>
      <c r="W6447" s="188"/>
      <c r="X6447" s="42"/>
      <c r="AD6447" s="11"/>
    </row>
    <row r="6448" spans="18:30">
      <c r="R6448" s="187"/>
      <c r="S6448" s="42"/>
      <c r="T6448" s="42"/>
      <c r="U6448" s="188"/>
      <c r="V6448" s="189"/>
      <c r="W6448" s="188"/>
      <c r="X6448" s="42"/>
      <c r="AD6448" s="11"/>
    </row>
    <row r="6449" spans="18:30">
      <c r="R6449" s="187"/>
      <c r="S6449" s="42"/>
      <c r="T6449" s="42"/>
      <c r="U6449" s="188"/>
      <c r="V6449" s="189"/>
      <c r="W6449" s="188"/>
      <c r="X6449" s="42"/>
      <c r="AD6449" s="11"/>
    </row>
    <row r="6450" spans="18:30">
      <c r="R6450" s="187"/>
      <c r="S6450" s="42"/>
      <c r="T6450" s="42"/>
      <c r="U6450" s="188"/>
      <c r="V6450" s="189"/>
      <c r="W6450" s="188"/>
      <c r="X6450" s="42"/>
      <c r="AD6450" s="11"/>
    </row>
    <row r="6451" spans="18:30">
      <c r="R6451" s="187"/>
      <c r="S6451" s="42"/>
      <c r="T6451" s="42"/>
      <c r="U6451" s="188"/>
      <c r="V6451" s="189"/>
      <c r="W6451" s="188"/>
      <c r="X6451" s="42"/>
      <c r="AD6451" s="11"/>
    </row>
    <row r="6452" spans="18:30">
      <c r="R6452" s="187"/>
      <c r="S6452" s="42"/>
      <c r="T6452" s="42"/>
      <c r="U6452" s="188"/>
      <c r="V6452" s="189"/>
      <c r="W6452" s="188"/>
      <c r="X6452" s="42"/>
      <c r="AD6452" s="11"/>
    </row>
    <row r="6453" spans="18:30">
      <c r="R6453" s="187"/>
      <c r="S6453" s="42"/>
      <c r="T6453" s="42"/>
      <c r="U6453" s="188"/>
      <c r="V6453" s="189"/>
      <c r="W6453" s="188"/>
      <c r="X6453" s="42"/>
      <c r="AD6453" s="11"/>
    </row>
    <row r="6454" spans="18:30">
      <c r="R6454" s="187"/>
      <c r="S6454" s="42"/>
      <c r="T6454" s="42"/>
      <c r="U6454" s="188"/>
      <c r="V6454" s="189"/>
      <c r="W6454" s="188"/>
      <c r="X6454" s="42"/>
      <c r="AD6454" s="11"/>
    </row>
    <row r="6455" spans="18:30">
      <c r="R6455" s="187"/>
      <c r="S6455" s="42"/>
      <c r="T6455" s="42"/>
      <c r="U6455" s="188"/>
      <c r="V6455" s="189"/>
      <c r="W6455" s="188"/>
      <c r="X6455" s="42"/>
      <c r="AD6455" s="11"/>
    </row>
    <row r="6456" spans="18:30">
      <c r="R6456" s="187"/>
      <c r="S6456" s="42"/>
      <c r="T6456" s="42"/>
      <c r="U6456" s="188"/>
      <c r="V6456" s="189"/>
      <c r="W6456" s="188"/>
      <c r="X6456" s="42"/>
      <c r="AD6456" s="11"/>
    </row>
    <row r="6457" spans="18:30">
      <c r="R6457" s="187"/>
      <c r="S6457" s="42"/>
      <c r="T6457" s="42"/>
      <c r="U6457" s="188"/>
      <c r="V6457" s="189"/>
      <c r="W6457" s="188"/>
      <c r="X6457" s="42"/>
      <c r="AD6457" s="11"/>
    </row>
    <row r="6458" spans="18:30">
      <c r="R6458" s="187"/>
      <c r="S6458" s="42"/>
      <c r="T6458" s="42"/>
      <c r="U6458" s="188"/>
      <c r="V6458" s="189"/>
      <c r="W6458" s="188"/>
      <c r="X6458" s="42"/>
      <c r="AD6458" s="11"/>
    </row>
    <row r="6459" spans="18:30">
      <c r="R6459" s="187"/>
      <c r="S6459" s="42"/>
      <c r="T6459" s="42"/>
      <c r="U6459" s="188"/>
      <c r="V6459" s="189"/>
      <c r="W6459" s="188"/>
      <c r="X6459" s="42"/>
      <c r="AD6459" s="11"/>
    </row>
    <row r="6460" spans="18:30">
      <c r="R6460" s="187"/>
      <c r="S6460" s="42"/>
      <c r="T6460" s="42"/>
      <c r="U6460" s="188"/>
      <c r="V6460" s="189"/>
      <c r="W6460" s="188"/>
      <c r="X6460" s="42"/>
      <c r="AD6460" s="11"/>
    </row>
    <row r="6461" spans="18:30">
      <c r="R6461" s="187"/>
      <c r="S6461" s="42"/>
      <c r="T6461" s="42"/>
      <c r="U6461" s="188"/>
      <c r="V6461" s="189"/>
      <c r="W6461" s="188"/>
      <c r="X6461" s="42"/>
      <c r="AD6461" s="11"/>
    </row>
    <row r="6462" spans="18:30">
      <c r="R6462" s="187"/>
      <c r="S6462" s="42"/>
      <c r="T6462" s="42"/>
      <c r="U6462" s="188"/>
      <c r="V6462" s="189"/>
      <c r="W6462" s="188"/>
      <c r="X6462" s="42"/>
      <c r="AD6462" s="11"/>
    </row>
    <row r="6463" spans="18:30">
      <c r="R6463" s="187"/>
      <c r="S6463" s="42"/>
      <c r="T6463" s="42"/>
      <c r="U6463" s="188"/>
      <c r="V6463" s="189"/>
      <c r="W6463" s="188"/>
      <c r="X6463" s="42"/>
      <c r="AD6463" s="11"/>
    </row>
    <row r="6464" spans="18:30">
      <c r="R6464" s="187"/>
      <c r="S6464" s="42"/>
      <c r="T6464" s="42"/>
      <c r="U6464" s="188"/>
      <c r="V6464" s="189"/>
      <c r="W6464" s="188"/>
      <c r="X6464" s="42"/>
      <c r="AD6464" s="11"/>
    </row>
    <row r="6465" spans="18:30">
      <c r="R6465" s="187"/>
      <c r="S6465" s="42"/>
      <c r="T6465" s="42"/>
      <c r="U6465" s="188"/>
      <c r="V6465" s="189"/>
      <c r="W6465" s="188"/>
      <c r="X6465" s="42"/>
      <c r="AD6465" s="11"/>
    </row>
    <row r="6466" spans="18:30">
      <c r="R6466" s="187"/>
      <c r="S6466" s="42"/>
      <c r="T6466" s="42"/>
      <c r="U6466" s="188"/>
      <c r="V6466" s="189"/>
      <c r="W6466" s="188"/>
      <c r="X6466" s="42"/>
      <c r="AD6466" s="11"/>
    </row>
    <row r="6467" spans="18:30">
      <c r="R6467" s="187"/>
      <c r="S6467" s="42"/>
      <c r="T6467" s="42"/>
      <c r="U6467" s="188"/>
      <c r="V6467" s="189"/>
      <c r="W6467" s="188"/>
      <c r="X6467" s="42"/>
      <c r="AD6467" s="11"/>
    </row>
    <row r="6468" spans="18:30">
      <c r="R6468" s="187"/>
      <c r="S6468" s="42"/>
      <c r="T6468" s="42"/>
      <c r="U6468" s="188"/>
      <c r="V6468" s="189"/>
      <c r="W6468" s="188"/>
      <c r="X6468" s="42"/>
      <c r="AD6468" s="11"/>
    </row>
    <row r="6469" spans="18:30">
      <c r="R6469" s="187"/>
      <c r="S6469" s="42"/>
      <c r="T6469" s="42"/>
      <c r="U6469" s="188"/>
      <c r="V6469" s="189"/>
      <c r="W6469" s="188"/>
      <c r="X6469" s="42"/>
      <c r="AD6469" s="11"/>
    </row>
    <row r="6470" spans="18:30">
      <c r="R6470" s="187"/>
      <c r="S6470" s="42"/>
      <c r="T6470" s="42"/>
      <c r="U6470" s="188"/>
      <c r="V6470" s="189"/>
      <c r="W6470" s="188"/>
      <c r="X6470" s="42"/>
      <c r="AD6470" s="11"/>
    </row>
    <row r="6471" spans="18:30">
      <c r="R6471" s="187"/>
      <c r="S6471" s="42"/>
      <c r="T6471" s="42"/>
      <c r="U6471" s="188"/>
      <c r="V6471" s="189"/>
      <c r="W6471" s="188"/>
      <c r="X6471" s="42"/>
      <c r="AD6471" s="11"/>
    </row>
    <row r="6472" spans="18:30">
      <c r="R6472" s="187"/>
      <c r="S6472" s="42"/>
      <c r="T6472" s="42"/>
      <c r="U6472" s="188"/>
      <c r="V6472" s="42"/>
      <c r="W6472" s="188"/>
      <c r="X6472" s="42"/>
      <c r="AD6472" s="11"/>
    </row>
    <row r="6473" spans="18:30">
      <c r="R6473" s="187"/>
      <c r="S6473" s="42"/>
      <c r="T6473" s="42"/>
      <c r="U6473" s="188"/>
      <c r="V6473" s="42"/>
      <c r="W6473" s="188"/>
      <c r="X6473" s="42"/>
      <c r="AD6473" s="11"/>
    </row>
    <row r="6474" spans="18:30">
      <c r="R6474" s="187"/>
      <c r="S6474" s="42"/>
      <c r="T6474" s="42"/>
      <c r="U6474" s="188"/>
      <c r="V6474" s="42"/>
      <c r="W6474" s="188"/>
      <c r="X6474" s="42"/>
      <c r="AD6474" s="11"/>
    </row>
    <row r="6475" spans="18:30">
      <c r="R6475" s="187"/>
      <c r="S6475" s="42"/>
      <c r="T6475" s="42"/>
      <c r="U6475" s="188"/>
      <c r="V6475" s="42"/>
      <c r="W6475" s="188"/>
      <c r="X6475" s="42"/>
      <c r="AD6475" s="11"/>
    </row>
    <row r="6476" spans="18:30">
      <c r="R6476" s="187"/>
      <c r="S6476" s="42"/>
      <c r="T6476" s="42"/>
      <c r="U6476" s="188"/>
      <c r="V6476" s="42"/>
      <c r="W6476" s="188"/>
      <c r="X6476" s="42"/>
      <c r="AD6476" s="11"/>
    </row>
    <row r="6477" spans="18:30">
      <c r="R6477" s="187"/>
      <c r="S6477" s="42"/>
      <c r="T6477" s="42"/>
      <c r="U6477" s="188"/>
      <c r="V6477" s="42"/>
      <c r="W6477" s="188"/>
      <c r="X6477" s="42"/>
      <c r="AD6477" s="11"/>
    </row>
    <row r="6478" spans="18:30">
      <c r="R6478" s="187"/>
      <c r="S6478" s="42"/>
      <c r="T6478" s="42"/>
      <c r="U6478" s="188"/>
      <c r="V6478" s="42"/>
      <c r="W6478" s="188"/>
      <c r="X6478" s="42"/>
      <c r="AD6478" s="11"/>
    </row>
    <row r="6479" spans="18:30">
      <c r="R6479" s="187"/>
      <c r="S6479" s="42"/>
      <c r="T6479" s="42"/>
      <c r="U6479" s="188"/>
      <c r="V6479" s="42"/>
      <c r="W6479" s="188"/>
      <c r="X6479" s="42"/>
      <c r="AD6479" s="11"/>
    </row>
    <row r="6480" spans="18:30">
      <c r="R6480" s="187"/>
      <c r="S6480" s="42"/>
      <c r="T6480" s="42"/>
      <c r="U6480" s="188"/>
      <c r="V6480" s="42"/>
      <c r="W6480" s="188"/>
      <c r="X6480" s="42"/>
      <c r="AD6480" s="11"/>
    </row>
    <row r="6481" spans="18:30">
      <c r="R6481" s="187"/>
      <c r="S6481" s="42"/>
      <c r="T6481" s="42"/>
      <c r="U6481" s="188"/>
      <c r="V6481" s="42"/>
      <c r="W6481" s="188"/>
      <c r="X6481" s="42"/>
      <c r="AD6481" s="11"/>
    </row>
    <row r="6482" spans="18:30">
      <c r="R6482" s="187"/>
      <c r="S6482" s="42"/>
      <c r="T6482" s="42"/>
      <c r="U6482" s="188"/>
      <c r="V6482" s="42"/>
      <c r="W6482" s="188"/>
      <c r="X6482" s="42"/>
      <c r="AD6482" s="11"/>
    </row>
    <row r="6483" spans="18:30">
      <c r="R6483" s="187"/>
      <c r="S6483" s="42"/>
      <c r="T6483" s="42"/>
      <c r="U6483" s="188"/>
      <c r="V6483" s="42"/>
      <c r="W6483" s="188"/>
      <c r="X6483" s="42"/>
      <c r="AD6483" s="11"/>
    </row>
    <row r="6484" spans="18:30">
      <c r="R6484" s="187"/>
      <c r="S6484" s="42"/>
      <c r="T6484" s="42"/>
      <c r="U6484" s="188"/>
      <c r="V6484" s="42"/>
      <c r="W6484" s="188"/>
      <c r="X6484" s="42"/>
      <c r="AD6484" s="11"/>
    </row>
    <row r="6485" spans="18:30">
      <c r="R6485" s="187"/>
      <c r="S6485" s="42"/>
      <c r="T6485" s="42"/>
      <c r="U6485" s="188"/>
      <c r="V6485" s="42"/>
      <c r="W6485" s="188"/>
      <c r="X6485" s="42"/>
      <c r="AD6485" s="11"/>
    </row>
    <row r="6486" spans="18:30">
      <c r="R6486" s="187"/>
      <c r="S6486" s="42"/>
      <c r="T6486" s="42"/>
      <c r="U6486" s="188"/>
      <c r="V6486" s="42"/>
      <c r="W6486" s="188"/>
      <c r="X6486" s="42"/>
      <c r="AD6486" s="11"/>
    </row>
    <row r="6487" spans="18:30">
      <c r="R6487" s="187"/>
      <c r="S6487" s="42"/>
      <c r="T6487" s="42"/>
      <c r="U6487" s="188"/>
      <c r="V6487" s="42"/>
      <c r="W6487" s="188"/>
      <c r="X6487" s="42"/>
      <c r="AD6487" s="11"/>
    </row>
    <row r="6488" spans="18:30">
      <c r="R6488" s="187"/>
      <c r="S6488" s="42"/>
      <c r="T6488" s="42"/>
      <c r="U6488" s="188"/>
      <c r="V6488" s="42"/>
      <c r="W6488" s="188"/>
      <c r="X6488" s="42"/>
      <c r="AD6488" s="11"/>
    </row>
    <row r="6489" spans="18:30">
      <c r="R6489" s="187"/>
      <c r="S6489" s="42"/>
      <c r="T6489" s="42"/>
      <c r="U6489" s="188"/>
      <c r="V6489" s="42"/>
      <c r="W6489" s="188"/>
      <c r="X6489" s="42"/>
      <c r="AD6489" s="11"/>
    </row>
    <row r="6490" spans="18:30">
      <c r="R6490" s="187"/>
      <c r="S6490" s="42"/>
      <c r="T6490" s="42"/>
      <c r="U6490" s="188"/>
      <c r="V6490" s="42"/>
      <c r="W6490" s="188"/>
      <c r="X6490" s="42"/>
      <c r="AD6490" s="11"/>
    </row>
    <row r="6491" spans="18:30">
      <c r="R6491" s="187"/>
      <c r="S6491" s="42"/>
      <c r="T6491" s="42"/>
      <c r="U6491" s="188"/>
      <c r="V6491" s="42"/>
      <c r="W6491" s="188"/>
      <c r="X6491" s="42"/>
      <c r="AD6491" s="11"/>
    </row>
    <row r="6492" spans="18:30">
      <c r="R6492" s="187"/>
      <c r="S6492" s="42"/>
      <c r="T6492" s="42"/>
      <c r="U6492" s="188"/>
      <c r="V6492" s="42"/>
      <c r="W6492" s="188"/>
      <c r="X6492" s="42"/>
      <c r="AD6492" s="11"/>
    </row>
    <row r="6493" spans="18:30">
      <c r="R6493" s="187"/>
      <c r="S6493" s="42"/>
      <c r="T6493" s="42"/>
      <c r="U6493" s="188"/>
      <c r="V6493" s="42"/>
      <c r="W6493" s="188"/>
      <c r="X6493" s="42"/>
      <c r="AD6493" s="11"/>
    </row>
    <row r="6494" spans="18:30">
      <c r="R6494" s="187"/>
      <c r="S6494" s="42"/>
      <c r="T6494" s="42"/>
      <c r="U6494" s="188"/>
      <c r="V6494" s="42"/>
      <c r="W6494" s="188"/>
      <c r="X6494" s="42"/>
      <c r="AD6494" s="11"/>
    </row>
    <row r="6495" spans="18:30">
      <c r="R6495" s="187"/>
      <c r="S6495" s="42"/>
      <c r="T6495" s="42"/>
      <c r="U6495" s="188"/>
      <c r="V6495" s="42"/>
      <c r="W6495" s="188"/>
      <c r="X6495" s="42"/>
      <c r="AD6495" s="11"/>
    </row>
    <row r="6496" spans="18:30">
      <c r="R6496" s="187"/>
      <c r="S6496" s="42"/>
      <c r="T6496" s="42"/>
      <c r="U6496" s="188"/>
      <c r="V6496" s="42"/>
      <c r="W6496" s="188"/>
      <c r="X6496" s="42"/>
      <c r="AD6496" s="11"/>
    </row>
    <row r="6497" spans="18:30">
      <c r="R6497" s="187"/>
      <c r="S6497" s="42"/>
      <c r="T6497" s="42"/>
      <c r="U6497" s="188"/>
      <c r="V6497" s="42"/>
      <c r="W6497" s="188"/>
      <c r="X6497" s="42"/>
      <c r="AD6497" s="11"/>
    </row>
    <row r="6498" spans="18:30">
      <c r="R6498" s="187"/>
      <c r="S6498" s="42"/>
      <c r="T6498" s="42"/>
      <c r="U6498" s="188"/>
      <c r="V6498" s="42"/>
      <c r="W6498" s="188"/>
      <c r="X6498" s="42"/>
      <c r="AD6498" s="11"/>
    </row>
    <row r="6499" spans="18:30">
      <c r="R6499" s="187"/>
      <c r="S6499" s="42"/>
      <c r="T6499" s="42"/>
      <c r="U6499" s="188"/>
      <c r="V6499" s="42"/>
      <c r="W6499" s="188"/>
      <c r="X6499" s="42"/>
      <c r="AD6499" s="11"/>
    </row>
    <row r="6500" spans="18:30">
      <c r="R6500" s="187"/>
      <c r="S6500" s="42"/>
      <c r="T6500" s="42"/>
      <c r="U6500" s="188"/>
      <c r="V6500" s="42"/>
      <c r="W6500" s="188"/>
      <c r="X6500" s="42"/>
      <c r="AD6500" s="11"/>
    </row>
    <row r="6501" spans="18:30">
      <c r="R6501" s="187"/>
      <c r="S6501" s="42"/>
      <c r="T6501" s="42"/>
      <c r="U6501" s="188"/>
      <c r="V6501" s="42"/>
      <c r="W6501" s="188"/>
      <c r="X6501" s="42"/>
      <c r="AD6501" s="11"/>
    </row>
    <row r="6502" spans="18:30">
      <c r="R6502" s="187"/>
      <c r="S6502" s="42"/>
      <c r="T6502" s="42"/>
      <c r="U6502" s="188"/>
      <c r="V6502" s="42"/>
      <c r="W6502" s="188"/>
      <c r="X6502" s="42"/>
      <c r="AD6502" s="11"/>
    </row>
    <row r="6503" spans="18:30">
      <c r="R6503" s="187"/>
      <c r="S6503" s="42"/>
      <c r="T6503" s="42"/>
      <c r="U6503" s="188"/>
      <c r="V6503" s="42"/>
      <c r="W6503" s="188"/>
      <c r="X6503" s="42"/>
      <c r="AD6503" s="11"/>
    </row>
    <row r="6504" spans="18:30">
      <c r="R6504" s="187"/>
      <c r="S6504" s="42"/>
      <c r="T6504" s="42"/>
      <c r="U6504" s="188"/>
      <c r="V6504" s="42"/>
      <c r="W6504" s="188"/>
      <c r="X6504" s="42"/>
      <c r="AD6504" s="11"/>
    </row>
    <row r="6505" spans="18:30">
      <c r="R6505" s="187"/>
      <c r="S6505" s="42"/>
      <c r="T6505" s="42"/>
      <c r="U6505" s="188"/>
      <c r="V6505" s="42"/>
      <c r="W6505" s="188"/>
      <c r="X6505" s="42"/>
      <c r="AD6505" s="11"/>
    </row>
    <row r="6506" spans="18:30">
      <c r="R6506" s="187"/>
      <c r="S6506" s="42"/>
      <c r="T6506" s="42"/>
      <c r="U6506" s="188"/>
      <c r="V6506" s="42"/>
      <c r="W6506" s="188"/>
      <c r="X6506" s="42"/>
      <c r="AD6506" s="11"/>
    </row>
    <row r="6507" spans="18:30">
      <c r="R6507" s="187"/>
      <c r="S6507" s="42"/>
      <c r="T6507" s="42"/>
      <c r="U6507" s="188"/>
      <c r="V6507" s="42"/>
      <c r="W6507" s="188"/>
      <c r="X6507" s="42"/>
      <c r="AD6507" s="11"/>
    </row>
    <row r="6508" spans="18:30">
      <c r="R6508" s="187"/>
      <c r="S6508" s="42"/>
      <c r="T6508" s="42"/>
      <c r="U6508" s="188"/>
      <c r="V6508" s="42"/>
      <c r="W6508" s="188"/>
      <c r="X6508" s="42"/>
      <c r="AD6508" s="11"/>
    </row>
    <row r="6509" spans="18:30">
      <c r="R6509" s="187"/>
      <c r="S6509" s="42"/>
      <c r="T6509" s="42"/>
      <c r="U6509" s="188"/>
      <c r="V6509" s="42"/>
      <c r="W6509" s="188"/>
      <c r="X6509" s="42"/>
      <c r="AD6509" s="11"/>
    </row>
    <row r="6510" spans="18:30">
      <c r="R6510" s="187"/>
      <c r="S6510" s="42"/>
      <c r="T6510" s="42"/>
      <c r="U6510" s="188"/>
      <c r="V6510" s="42"/>
      <c r="W6510" s="188"/>
      <c r="X6510" s="42"/>
      <c r="AD6510" s="11"/>
    </row>
    <row r="6511" spans="18:30">
      <c r="R6511" s="187"/>
      <c r="S6511" s="42"/>
      <c r="T6511" s="42"/>
      <c r="U6511" s="188"/>
      <c r="V6511" s="42"/>
      <c r="W6511" s="188"/>
      <c r="X6511" s="42"/>
      <c r="AD6511" s="11"/>
    </row>
    <row r="6512" spans="18:30">
      <c r="R6512" s="187"/>
      <c r="S6512" s="42"/>
      <c r="T6512" s="42"/>
      <c r="U6512" s="188"/>
      <c r="V6512" s="42"/>
      <c r="W6512" s="188"/>
      <c r="X6512" s="42"/>
      <c r="AD6512" s="11"/>
    </row>
    <row r="6513" spans="18:30">
      <c r="R6513" s="187"/>
      <c r="S6513" s="42"/>
      <c r="T6513" s="42"/>
      <c r="U6513" s="188"/>
      <c r="V6513" s="42"/>
      <c r="W6513" s="188"/>
      <c r="X6513" s="42"/>
      <c r="AD6513" s="11"/>
    </row>
    <row r="6514" spans="18:30">
      <c r="R6514" s="187"/>
      <c r="S6514" s="42"/>
      <c r="T6514" s="42"/>
      <c r="U6514" s="188"/>
      <c r="V6514" s="42"/>
      <c r="W6514" s="188"/>
      <c r="X6514" s="42"/>
      <c r="AD6514" s="11"/>
    </row>
    <row r="6515" spans="18:30">
      <c r="R6515" s="187"/>
      <c r="S6515" s="42"/>
      <c r="T6515" s="42"/>
      <c r="U6515" s="188"/>
      <c r="V6515" s="42"/>
      <c r="W6515" s="188"/>
      <c r="X6515" s="42"/>
      <c r="AD6515" s="11"/>
    </row>
    <row r="6516" spans="18:30">
      <c r="R6516" s="187"/>
      <c r="S6516" s="42"/>
      <c r="T6516" s="42"/>
      <c r="U6516" s="188"/>
      <c r="V6516" s="42"/>
      <c r="W6516" s="188"/>
      <c r="X6516" s="42"/>
      <c r="AD6516" s="11"/>
    </row>
    <row r="6517" spans="18:30">
      <c r="R6517" s="187"/>
      <c r="S6517" s="42"/>
      <c r="T6517" s="42"/>
      <c r="U6517" s="188"/>
      <c r="V6517" s="42"/>
      <c r="W6517" s="188"/>
      <c r="X6517" s="42"/>
      <c r="AD6517" s="11"/>
    </row>
    <row r="6518" spans="18:30">
      <c r="R6518" s="187"/>
      <c r="S6518" s="42"/>
      <c r="T6518" s="42"/>
      <c r="U6518" s="188"/>
      <c r="V6518" s="42"/>
      <c r="W6518" s="188"/>
      <c r="X6518" s="42"/>
      <c r="AD6518" s="11"/>
    </row>
    <row r="6519" spans="18:30">
      <c r="R6519" s="187"/>
      <c r="S6519" s="42"/>
      <c r="T6519" s="42"/>
      <c r="U6519" s="188"/>
      <c r="V6519" s="42"/>
      <c r="W6519" s="188"/>
      <c r="X6519" s="42"/>
      <c r="AD6519" s="11"/>
    </row>
    <row r="6520" spans="18:30">
      <c r="R6520" s="187"/>
      <c r="S6520" s="42"/>
      <c r="T6520" s="42"/>
      <c r="U6520" s="188"/>
      <c r="V6520" s="42"/>
      <c r="W6520" s="188"/>
      <c r="X6520" s="42"/>
      <c r="AD6520" s="11"/>
    </row>
    <row r="6521" spans="18:30">
      <c r="R6521" s="187"/>
      <c r="S6521" s="42"/>
      <c r="T6521" s="42"/>
      <c r="U6521" s="188"/>
      <c r="V6521" s="42"/>
      <c r="W6521" s="188"/>
      <c r="X6521" s="42"/>
      <c r="AD6521" s="11"/>
    </row>
    <row r="6522" spans="18:30">
      <c r="R6522" s="187"/>
      <c r="S6522" s="42"/>
      <c r="T6522" s="42"/>
      <c r="U6522" s="188"/>
      <c r="V6522" s="42"/>
      <c r="W6522" s="188"/>
      <c r="X6522" s="42"/>
      <c r="AD6522" s="11"/>
    </row>
    <row r="6523" spans="18:30">
      <c r="R6523" s="187"/>
      <c r="S6523" s="42"/>
      <c r="T6523" s="42"/>
      <c r="U6523" s="188"/>
      <c r="V6523" s="42"/>
      <c r="W6523" s="188"/>
      <c r="X6523" s="42"/>
      <c r="AD6523" s="11"/>
    </row>
    <row r="6524" spans="18:30">
      <c r="R6524" s="187"/>
      <c r="S6524" s="42"/>
      <c r="T6524" s="42"/>
      <c r="U6524" s="188"/>
      <c r="V6524" s="42"/>
      <c r="W6524" s="188"/>
      <c r="X6524" s="42"/>
      <c r="AD6524" s="11"/>
    </row>
    <row r="6525" spans="18:30">
      <c r="R6525" s="187"/>
      <c r="S6525" s="42"/>
      <c r="T6525" s="42"/>
      <c r="U6525" s="188"/>
      <c r="V6525" s="42"/>
      <c r="W6525" s="188"/>
      <c r="X6525" s="42"/>
      <c r="AD6525" s="11"/>
    </row>
    <row r="6526" spans="18:30">
      <c r="R6526" s="187"/>
      <c r="S6526" s="42"/>
      <c r="T6526" s="42"/>
      <c r="U6526" s="188"/>
      <c r="V6526" s="42"/>
      <c r="W6526" s="188"/>
      <c r="X6526" s="42"/>
      <c r="AD6526" s="11"/>
    </row>
    <row r="6527" spans="18:30">
      <c r="R6527" s="187"/>
      <c r="S6527" s="42"/>
      <c r="T6527" s="42"/>
      <c r="U6527" s="188"/>
      <c r="V6527" s="42"/>
      <c r="W6527" s="188"/>
      <c r="X6527" s="42"/>
      <c r="AD6527" s="11"/>
    </row>
    <row r="6528" spans="18:30">
      <c r="R6528" s="187"/>
      <c r="S6528" s="42"/>
      <c r="T6528" s="42"/>
      <c r="U6528" s="188"/>
      <c r="V6528" s="42"/>
      <c r="W6528" s="188"/>
      <c r="X6528" s="42"/>
      <c r="AD6528" s="11"/>
    </row>
    <row r="6529" spans="18:30">
      <c r="R6529" s="187"/>
      <c r="S6529" s="42"/>
      <c r="T6529" s="42"/>
      <c r="U6529" s="188"/>
      <c r="V6529" s="42"/>
      <c r="W6529" s="188"/>
      <c r="X6529" s="42"/>
      <c r="AD6529" s="11"/>
    </row>
    <row r="6530" spans="18:30">
      <c r="R6530" s="187"/>
      <c r="S6530" s="42"/>
      <c r="T6530" s="42"/>
      <c r="U6530" s="188"/>
      <c r="V6530" s="42"/>
      <c r="W6530" s="188"/>
      <c r="X6530" s="42"/>
      <c r="AD6530" s="11"/>
    </row>
    <row r="6531" spans="18:30">
      <c r="R6531" s="187"/>
      <c r="S6531" s="42"/>
      <c r="T6531" s="42"/>
      <c r="U6531" s="188"/>
      <c r="V6531" s="42"/>
      <c r="W6531" s="188"/>
      <c r="X6531" s="42"/>
      <c r="AD6531" s="11"/>
    </row>
    <row r="6532" spans="18:30">
      <c r="R6532" s="187"/>
      <c r="S6532" s="42"/>
      <c r="T6532" s="42"/>
      <c r="U6532" s="188"/>
      <c r="V6532" s="42"/>
      <c r="W6532" s="188"/>
      <c r="X6532" s="42"/>
      <c r="AD6532" s="11"/>
    </row>
    <row r="6533" spans="18:30">
      <c r="R6533" s="187"/>
      <c r="S6533" s="42"/>
      <c r="T6533" s="42"/>
      <c r="U6533" s="188"/>
      <c r="V6533" s="42"/>
      <c r="W6533" s="188"/>
      <c r="X6533" s="42"/>
      <c r="AD6533" s="11"/>
    </row>
    <row r="6534" spans="18:30">
      <c r="R6534" s="187"/>
      <c r="S6534" s="42"/>
      <c r="T6534" s="42"/>
      <c r="U6534" s="188"/>
      <c r="V6534" s="42"/>
      <c r="W6534" s="188"/>
      <c r="X6534" s="42"/>
      <c r="AD6534" s="11"/>
    </row>
    <row r="6535" spans="18:30">
      <c r="R6535" s="187"/>
      <c r="S6535" s="42"/>
      <c r="T6535" s="42"/>
      <c r="U6535" s="188"/>
      <c r="V6535" s="42"/>
      <c r="W6535" s="188"/>
      <c r="X6535" s="42"/>
      <c r="AD6535" s="11"/>
    </row>
    <row r="6536" spans="18:30">
      <c r="R6536" s="187"/>
      <c r="S6536" s="42"/>
      <c r="T6536" s="42"/>
      <c r="U6536" s="188"/>
      <c r="V6536" s="42"/>
      <c r="W6536" s="188"/>
      <c r="X6536" s="42"/>
      <c r="AD6536" s="11"/>
    </row>
    <row r="6537" spans="18:30">
      <c r="R6537" s="187"/>
      <c r="S6537" s="42"/>
      <c r="T6537" s="42"/>
      <c r="U6537" s="188"/>
      <c r="V6537" s="42"/>
      <c r="W6537" s="188"/>
      <c r="X6537" s="42"/>
      <c r="AD6537" s="11"/>
    </row>
    <row r="6538" spans="18:30">
      <c r="R6538" s="187"/>
      <c r="S6538" s="42"/>
      <c r="T6538" s="42"/>
      <c r="U6538" s="188"/>
      <c r="V6538" s="42"/>
      <c r="W6538" s="188"/>
      <c r="X6538" s="42"/>
      <c r="AD6538" s="11"/>
    </row>
    <row r="6539" spans="18:30">
      <c r="R6539" s="187"/>
      <c r="S6539" s="42"/>
      <c r="T6539" s="42"/>
      <c r="U6539" s="188"/>
      <c r="V6539" s="42"/>
      <c r="W6539" s="188"/>
      <c r="X6539" s="42"/>
      <c r="AD6539" s="11"/>
    </row>
    <row r="6540" spans="18:30">
      <c r="R6540" s="187"/>
      <c r="S6540" s="42"/>
      <c r="T6540" s="42"/>
      <c r="U6540" s="188"/>
      <c r="V6540" s="42"/>
      <c r="W6540" s="188"/>
      <c r="X6540" s="42"/>
      <c r="AD6540" s="11"/>
    </row>
    <row r="6541" spans="18:30">
      <c r="R6541" s="187"/>
      <c r="S6541" s="42"/>
      <c r="T6541" s="42"/>
      <c r="U6541" s="188"/>
      <c r="V6541" s="42"/>
      <c r="W6541" s="188"/>
      <c r="X6541" s="42"/>
      <c r="AD6541" s="11"/>
    </row>
    <row r="6542" spans="18:30">
      <c r="R6542" s="187"/>
      <c r="S6542" s="42"/>
      <c r="T6542" s="42"/>
      <c r="U6542" s="188"/>
      <c r="V6542" s="42"/>
      <c r="W6542" s="188"/>
      <c r="X6542" s="42"/>
      <c r="AD6542" s="11"/>
    </row>
    <row r="6543" spans="18:30">
      <c r="R6543" s="187"/>
      <c r="S6543" s="42"/>
      <c r="T6543" s="42"/>
      <c r="U6543" s="188"/>
      <c r="V6543" s="42"/>
      <c r="W6543" s="188"/>
      <c r="X6543" s="42"/>
      <c r="AD6543" s="11"/>
    </row>
    <row r="6544" spans="18:30">
      <c r="R6544" s="187"/>
      <c r="S6544" s="42"/>
      <c r="T6544" s="42"/>
      <c r="U6544" s="188"/>
      <c r="V6544" s="42"/>
      <c r="W6544" s="188"/>
      <c r="X6544" s="42"/>
      <c r="AD6544" s="11"/>
    </row>
    <row r="6545" spans="18:30">
      <c r="R6545" s="187"/>
      <c r="S6545" s="42"/>
      <c r="T6545" s="42"/>
      <c r="U6545" s="188"/>
      <c r="V6545" s="42"/>
      <c r="W6545" s="188"/>
      <c r="X6545" s="42"/>
      <c r="AD6545" s="11"/>
    </row>
    <row r="6546" spans="18:30">
      <c r="R6546" s="187"/>
      <c r="S6546" s="42"/>
      <c r="T6546" s="42"/>
      <c r="U6546" s="188"/>
      <c r="V6546" s="42"/>
      <c r="W6546" s="188"/>
      <c r="X6546" s="42"/>
      <c r="AD6546" s="11"/>
    </row>
    <row r="6547" spans="18:30">
      <c r="R6547" s="187"/>
      <c r="S6547" s="42"/>
      <c r="T6547" s="42"/>
      <c r="U6547" s="188"/>
      <c r="V6547" s="42"/>
      <c r="W6547" s="188"/>
      <c r="X6547" s="42"/>
      <c r="AD6547" s="11"/>
    </row>
    <row r="6548" spans="18:30">
      <c r="R6548" s="187"/>
      <c r="S6548" s="42"/>
      <c r="T6548" s="42"/>
      <c r="U6548" s="188"/>
      <c r="V6548" s="42"/>
      <c r="W6548" s="188"/>
      <c r="X6548" s="42"/>
      <c r="AD6548" s="11"/>
    </row>
    <row r="6549" spans="18:30">
      <c r="R6549" s="187"/>
      <c r="S6549" s="42"/>
      <c r="T6549" s="42"/>
      <c r="U6549" s="188"/>
      <c r="V6549" s="42"/>
      <c r="W6549" s="188"/>
      <c r="X6549" s="42"/>
      <c r="AD6549" s="11"/>
    </row>
    <row r="6550" spans="18:30">
      <c r="R6550" s="187"/>
      <c r="S6550" s="42"/>
      <c r="T6550" s="42"/>
      <c r="U6550" s="188"/>
      <c r="V6550" s="42"/>
      <c r="W6550" s="188"/>
      <c r="X6550" s="42"/>
      <c r="AD6550" s="11"/>
    </row>
    <row r="6551" spans="18:30">
      <c r="R6551" s="187"/>
      <c r="S6551" s="42"/>
      <c r="T6551" s="42"/>
      <c r="U6551" s="188"/>
      <c r="V6551" s="42"/>
      <c r="W6551" s="188"/>
      <c r="X6551" s="42"/>
      <c r="AD6551" s="11"/>
    </row>
    <row r="6552" spans="18:30">
      <c r="R6552" s="187"/>
      <c r="S6552" s="42"/>
      <c r="T6552" s="42"/>
      <c r="U6552" s="188"/>
      <c r="V6552" s="42"/>
      <c r="W6552" s="188"/>
      <c r="X6552" s="42"/>
      <c r="AD6552" s="11"/>
    </row>
    <row r="6553" spans="18:30">
      <c r="R6553" s="187"/>
      <c r="S6553" s="42"/>
      <c r="T6553" s="42"/>
      <c r="U6553" s="188"/>
      <c r="V6553" s="42"/>
      <c r="W6553" s="188"/>
      <c r="X6553" s="42"/>
      <c r="AD6553" s="11"/>
    </row>
    <row r="6554" spans="18:30">
      <c r="R6554" s="187"/>
      <c r="S6554" s="42"/>
      <c r="T6554" s="42"/>
      <c r="U6554" s="188"/>
      <c r="V6554" s="42"/>
      <c r="W6554" s="188"/>
      <c r="X6554" s="42"/>
      <c r="AD6554" s="11"/>
    </row>
    <row r="6555" spans="18:30">
      <c r="R6555" s="187"/>
      <c r="S6555" s="42"/>
      <c r="T6555" s="42"/>
      <c r="U6555" s="188"/>
      <c r="V6555" s="42"/>
      <c r="W6555" s="188"/>
      <c r="X6555" s="42"/>
      <c r="AD6555" s="11"/>
    </row>
    <row r="6556" spans="18:30">
      <c r="R6556" s="187"/>
      <c r="S6556" s="42"/>
      <c r="T6556" s="42"/>
      <c r="U6556" s="188"/>
      <c r="V6556" s="42"/>
      <c r="W6556" s="188"/>
      <c r="X6556" s="42"/>
      <c r="AD6556" s="11"/>
    </row>
    <row r="6557" spans="18:30">
      <c r="R6557" s="187"/>
      <c r="S6557" s="42"/>
      <c r="T6557" s="42"/>
      <c r="U6557" s="188"/>
      <c r="V6557" s="42"/>
      <c r="W6557" s="188"/>
      <c r="X6557" s="42"/>
      <c r="AD6557" s="11"/>
    </row>
    <row r="6558" spans="18:30">
      <c r="R6558" s="187"/>
      <c r="S6558" s="42"/>
      <c r="T6558" s="42"/>
      <c r="U6558" s="188"/>
      <c r="V6558" s="42"/>
      <c r="W6558" s="188"/>
      <c r="X6558" s="42"/>
      <c r="AD6558" s="11"/>
    </row>
    <row r="6559" spans="18:30">
      <c r="R6559" s="187"/>
      <c r="S6559" s="42"/>
      <c r="T6559" s="42"/>
      <c r="U6559" s="188"/>
      <c r="V6559" s="42"/>
      <c r="W6559" s="188"/>
      <c r="X6559" s="42"/>
      <c r="AD6559" s="11"/>
    </row>
    <row r="6560" spans="18:30">
      <c r="R6560" s="187"/>
      <c r="S6560" s="42"/>
      <c r="T6560" s="42"/>
      <c r="U6560" s="188"/>
      <c r="V6560" s="42"/>
      <c r="W6560" s="188"/>
      <c r="X6560" s="42"/>
      <c r="AD6560" s="11"/>
    </row>
    <row r="6561" spans="18:30">
      <c r="R6561" s="187"/>
      <c r="S6561" s="42"/>
      <c r="T6561" s="42"/>
      <c r="U6561" s="188"/>
      <c r="V6561" s="42"/>
      <c r="W6561" s="188"/>
      <c r="X6561" s="42"/>
      <c r="AD6561" s="11"/>
    </row>
    <row r="6562" spans="18:30">
      <c r="R6562" s="187"/>
      <c r="S6562" s="42"/>
      <c r="T6562" s="42"/>
      <c r="U6562" s="188"/>
      <c r="V6562" s="42"/>
      <c r="W6562" s="188"/>
      <c r="X6562" s="42"/>
      <c r="AD6562" s="11"/>
    </row>
    <row r="6563" spans="18:30">
      <c r="R6563" s="187"/>
      <c r="S6563" s="42"/>
      <c r="T6563" s="42"/>
      <c r="U6563" s="188"/>
      <c r="V6563" s="42"/>
      <c r="W6563" s="188"/>
      <c r="X6563" s="42"/>
      <c r="AD6563" s="11"/>
    </row>
    <row r="6564" spans="18:30">
      <c r="R6564" s="187"/>
      <c r="S6564" s="42"/>
      <c r="T6564" s="42"/>
      <c r="U6564" s="188"/>
      <c r="V6564" s="42"/>
      <c r="W6564" s="188"/>
      <c r="X6564" s="42"/>
      <c r="AD6564" s="11"/>
    </row>
    <row r="6565" spans="18:30">
      <c r="R6565" s="187"/>
      <c r="S6565" s="42"/>
      <c r="T6565" s="42"/>
      <c r="U6565" s="188"/>
      <c r="V6565" s="42"/>
      <c r="W6565" s="188"/>
      <c r="X6565" s="42"/>
      <c r="AD6565" s="11"/>
    </row>
    <row r="6566" spans="18:30">
      <c r="R6566" s="187"/>
      <c r="S6566" s="42"/>
      <c r="T6566" s="42"/>
      <c r="U6566" s="188"/>
      <c r="V6566" s="42"/>
      <c r="W6566" s="188"/>
      <c r="X6566" s="42"/>
      <c r="AD6566" s="11"/>
    </row>
    <row r="6567" spans="18:30">
      <c r="R6567" s="187"/>
      <c r="S6567" s="42"/>
      <c r="T6567" s="42"/>
      <c r="U6567" s="188"/>
      <c r="V6567" s="42"/>
      <c r="W6567" s="188"/>
      <c r="X6567" s="42"/>
      <c r="AD6567" s="11"/>
    </row>
    <row r="6568" spans="18:30">
      <c r="R6568" s="187"/>
      <c r="S6568" s="42"/>
      <c r="T6568" s="42"/>
      <c r="U6568" s="188"/>
      <c r="V6568" s="42"/>
      <c r="W6568" s="188"/>
      <c r="X6568" s="42"/>
      <c r="AD6568" s="11"/>
    </row>
    <row r="6569" spans="18:30">
      <c r="R6569" s="187"/>
      <c r="S6569" s="42"/>
      <c r="T6569" s="42"/>
      <c r="U6569" s="188"/>
      <c r="V6569" s="42"/>
      <c r="W6569" s="188"/>
      <c r="X6569" s="42"/>
      <c r="AD6569" s="11"/>
    </row>
    <row r="6570" spans="18:30">
      <c r="R6570" s="187"/>
      <c r="S6570" s="42"/>
      <c r="T6570" s="42"/>
      <c r="U6570" s="188"/>
      <c r="V6570" s="42"/>
      <c r="W6570" s="188"/>
      <c r="X6570" s="42"/>
      <c r="AD6570" s="11"/>
    </row>
    <row r="6571" spans="18:30">
      <c r="R6571" s="187"/>
      <c r="S6571" s="42"/>
      <c r="T6571" s="42"/>
      <c r="U6571" s="188"/>
      <c r="V6571" s="42"/>
      <c r="W6571" s="188"/>
      <c r="X6571" s="42"/>
      <c r="AD6571" s="11"/>
    </row>
    <row r="6572" spans="18:30">
      <c r="R6572" s="187"/>
      <c r="S6572" s="42"/>
      <c r="T6572" s="42"/>
      <c r="U6572" s="188"/>
      <c r="V6572" s="42"/>
      <c r="W6572" s="188"/>
      <c r="X6572" s="42"/>
      <c r="AD6572" s="11"/>
    </row>
    <row r="6573" spans="18:30">
      <c r="R6573" s="187"/>
      <c r="S6573" s="42"/>
      <c r="T6573" s="42"/>
      <c r="U6573" s="188"/>
      <c r="V6573" s="42"/>
      <c r="W6573" s="188"/>
      <c r="X6573" s="42"/>
      <c r="AD6573" s="11"/>
    </row>
    <row r="6574" spans="18:30">
      <c r="R6574" s="187"/>
      <c r="S6574" s="42"/>
      <c r="T6574" s="42"/>
      <c r="U6574" s="188"/>
      <c r="V6574" s="42"/>
      <c r="W6574" s="188"/>
      <c r="X6574" s="42"/>
      <c r="AD6574" s="11"/>
    </row>
    <row r="6575" spans="18:30">
      <c r="R6575" s="187"/>
      <c r="S6575" s="42"/>
      <c r="T6575" s="42"/>
      <c r="U6575" s="188"/>
      <c r="V6575" s="42"/>
      <c r="W6575" s="188"/>
      <c r="X6575" s="42"/>
      <c r="AD6575" s="11"/>
    </row>
    <row r="6576" spans="18:30">
      <c r="R6576" s="187"/>
      <c r="S6576" s="42"/>
      <c r="T6576" s="42"/>
      <c r="U6576" s="188"/>
      <c r="V6576" s="42"/>
      <c r="W6576" s="188"/>
      <c r="X6576" s="42"/>
      <c r="AD6576" s="11"/>
    </row>
    <row r="6577" spans="18:30">
      <c r="R6577" s="187"/>
      <c r="S6577" s="42"/>
      <c r="T6577" s="42"/>
      <c r="U6577" s="188"/>
      <c r="V6577" s="42"/>
      <c r="W6577" s="188"/>
      <c r="X6577" s="42"/>
      <c r="AD6577" s="11"/>
    </row>
    <row r="6578" spans="18:30">
      <c r="R6578" s="187"/>
      <c r="S6578" s="42"/>
      <c r="T6578" s="42"/>
      <c r="U6578" s="188"/>
      <c r="V6578" s="42"/>
      <c r="W6578" s="188"/>
      <c r="X6578" s="42"/>
      <c r="AD6578" s="11"/>
    </row>
    <row r="6579" spans="18:30">
      <c r="R6579" s="187"/>
      <c r="S6579" s="42"/>
      <c r="T6579" s="42"/>
      <c r="U6579" s="188"/>
      <c r="V6579" s="42"/>
      <c r="W6579" s="188"/>
      <c r="X6579" s="42"/>
      <c r="AD6579" s="11"/>
    </row>
    <row r="6580" spans="18:30">
      <c r="R6580" s="187"/>
      <c r="S6580" s="42"/>
      <c r="T6580" s="42"/>
      <c r="U6580" s="188"/>
      <c r="V6580" s="42"/>
      <c r="W6580" s="188"/>
      <c r="X6580" s="42"/>
      <c r="AD6580" s="11"/>
    </row>
    <row r="6581" spans="18:30">
      <c r="R6581" s="187"/>
      <c r="S6581" s="42"/>
      <c r="T6581" s="42"/>
      <c r="U6581" s="188"/>
      <c r="V6581" s="42"/>
      <c r="W6581" s="188"/>
      <c r="X6581" s="42"/>
      <c r="AD6581" s="11"/>
    </row>
    <row r="6582" spans="18:30">
      <c r="R6582" s="187"/>
      <c r="S6582" s="42"/>
      <c r="T6582" s="42"/>
      <c r="U6582" s="188"/>
      <c r="V6582" s="42"/>
      <c r="W6582" s="188"/>
      <c r="X6582" s="42"/>
      <c r="AD6582" s="11"/>
    </row>
    <row r="6583" spans="18:30">
      <c r="R6583" s="187"/>
      <c r="S6583" s="42"/>
      <c r="T6583" s="42"/>
      <c r="U6583" s="188"/>
      <c r="V6583" s="42"/>
      <c r="W6583" s="188"/>
      <c r="X6583" s="42"/>
      <c r="AD6583" s="11"/>
    </row>
    <row r="6584" spans="18:30">
      <c r="R6584" s="187"/>
      <c r="S6584" s="42"/>
      <c r="T6584" s="42"/>
      <c r="U6584" s="188"/>
      <c r="V6584" s="42"/>
      <c r="W6584" s="188"/>
      <c r="X6584" s="42"/>
      <c r="AD6584" s="11"/>
    </row>
    <row r="6585" spans="18:30">
      <c r="R6585" s="187"/>
      <c r="S6585" s="42"/>
      <c r="T6585" s="42"/>
      <c r="U6585" s="188"/>
      <c r="V6585" s="42"/>
      <c r="W6585" s="188"/>
      <c r="X6585" s="42"/>
      <c r="AD6585" s="11"/>
    </row>
    <row r="6586" spans="18:30">
      <c r="R6586" s="187"/>
      <c r="S6586" s="42"/>
      <c r="T6586" s="42"/>
      <c r="U6586" s="188"/>
      <c r="V6586" s="42"/>
      <c r="W6586" s="188"/>
      <c r="X6586" s="42"/>
      <c r="AD6586" s="11"/>
    </row>
    <row r="6587" spans="18:30">
      <c r="R6587" s="187"/>
      <c r="S6587" s="42"/>
      <c r="T6587" s="42"/>
      <c r="U6587" s="188"/>
      <c r="V6587" s="42"/>
      <c r="W6587" s="188"/>
      <c r="X6587" s="42"/>
      <c r="AD6587" s="11"/>
    </row>
    <row r="6588" spans="18:30">
      <c r="R6588" s="187"/>
      <c r="S6588" s="42"/>
      <c r="T6588" s="42"/>
      <c r="U6588" s="188"/>
      <c r="V6588" s="42"/>
      <c r="W6588" s="188"/>
      <c r="X6588" s="42"/>
      <c r="AD6588" s="11"/>
    </row>
    <row r="6589" spans="18:30">
      <c r="R6589" s="187"/>
      <c r="S6589" s="42"/>
      <c r="T6589" s="42"/>
      <c r="U6589" s="188"/>
      <c r="V6589" s="42"/>
      <c r="W6589" s="188"/>
      <c r="X6589" s="42"/>
      <c r="AD6589" s="11"/>
    </row>
    <row r="6590" spans="18:30">
      <c r="R6590" s="187"/>
      <c r="S6590" s="42"/>
      <c r="T6590" s="42"/>
      <c r="U6590" s="188"/>
      <c r="V6590" s="42"/>
      <c r="W6590" s="188"/>
      <c r="X6590" s="42"/>
      <c r="AD6590" s="11"/>
    </row>
    <row r="6591" spans="18:30">
      <c r="R6591" s="187"/>
      <c r="S6591" s="42"/>
      <c r="T6591" s="42"/>
      <c r="U6591" s="188"/>
      <c r="V6591" s="42"/>
      <c r="W6591" s="188"/>
      <c r="X6591" s="42"/>
      <c r="AD6591" s="11"/>
    </row>
    <row r="6592" spans="18:30">
      <c r="R6592" s="187"/>
      <c r="S6592" s="42"/>
      <c r="T6592" s="42"/>
      <c r="U6592" s="188"/>
      <c r="V6592" s="42"/>
      <c r="W6592" s="188"/>
      <c r="X6592" s="42"/>
      <c r="AD6592" s="11"/>
    </row>
    <row r="6593" spans="18:30">
      <c r="R6593" s="187"/>
      <c r="S6593" s="42"/>
      <c r="T6593" s="42"/>
      <c r="U6593" s="188"/>
      <c r="V6593" s="42"/>
      <c r="W6593" s="188"/>
      <c r="X6593" s="42"/>
      <c r="AD6593" s="11"/>
    </row>
    <row r="6594" spans="18:30">
      <c r="R6594" s="187"/>
      <c r="S6594" s="42"/>
      <c r="T6594" s="42"/>
      <c r="U6594" s="188"/>
      <c r="V6594" s="42"/>
      <c r="W6594" s="188"/>
      <c r="X6594" s="42"/>
      <c r="AD6594" s="11"/>
    </row>
    <row r="6595" spans="18:30">
      <c r="R6595" s="187"/>
      <c r="S6595" s="42"/>
      <c r="T6595" s="42"/>
      <c r="U6595" s="188"/>
      <c r="V6595" s="42"/>
      <c r="W6595" s="188"/>
      <c r="X6595" s="42"/>
      <c r="AD6595" s="11"/>
    </row>
    <row r="6596" spans="18:30">
      <c r="R6596" s="187"/>
      <c r="S6596" s="42"/>
      <c r="T6596" s="42"/>
      <c r="U6596" s="188"/>
      <c r="V6596" s="42"/>
      <c r="W6596" s="188"/>
      <c r="X6596" s="42"/>
      <c r="AD6596" s="11"/>
    </row>
    <row r="6597" spans="18:30">
      <c r="R6597" s="187"/>
      <c r="S6597" s="42"/>
      <c r="T6597" s="42"/>
      <c r="U6597" s="188"/>
      <c r="V6597" s="42"/>
      <c r="W6597" s="188"/>
      <c r="X6597" s="42"/>
      <c r="AD6597" s="11"/>
    </row>
    <row r="6598" spans="18:30">
      <c r="R6598" s="187"/>
      <c r="S6598" s="42"/>
      <c r="T6598" s="42"/>
      <c r="U6598" s="188"/>
      <c r="V6598" s="42"/>
      <c r="W6598" s="188"/>
      <c r="X6598" s="42"/>
      <c r="AD6598" s="11"/>
    </row>
    <row r="6599" spans="18:30">
      <c r="R6599" s="187"/>
      <c r="S6599" s="42"/>
      <c r="T6599" s="42"/>
      <c r="U6599" s="188"/>
      <c r="V6599" s="42"/>
      <c r="W6599" s="188"/>
      <c r="X6599" s="42"/>
      <c r="AD6599" s="11"/>
    </row>
    <row r="6600" spans="18:30">
      <c r="R6600" s="187"/>
      <c r="S6600" s="42"/>
      <c r="T6600" s="42"/>
      <c r="U6600" s="188"/>
      <c r="V6600" s="42"/>
      <c r="W6600" s="188"/>
      <c r="X6600" s="42"/>
      <c r="AD6600" s="11"/>
    </row>
    <row r="6601" spans="18:30">
      <c r="R6601" s="187"/>
      <c r="S6601" s="42"/>
      <c r="T6601" s="42"/>
      <c r="U6601" s="188"/>
      <c r="V6601" s="42"/>
      <c r="W6601" s="188"/>
      <c r="X6601" s="42"/>
      <c r="AD6601" s="11"/>
    </row>
    <row r="6602" spans="18:30">
      <c r="R6602" s="187"/>
      <c r="S6602" s="42"/>
      <c r="T6602" s="42"/>
      <c r="U6602" s="188"/>
      <c r="V6602" s="42"/>
      <c r="W6602" s="188"/>
      <c r="X6602" s="42"/>
      <c r="AD6602" s="11"/>
    </row>
    <row r="6603" spans="18:30">
      <c r="R6603" s="187"/>
      <c r="S6603" s="42"/>
      <c r="T6603" s="42"/>
      <c r="U6603" s="188"/>
      <c r="V6603" s="42"/>
      <c r="W6603" s="188"/>
      <c r="X6603" s="42"/>
      <c r="AD6603" s="11"/>
    </row>
    <row r="6604" spans="18:30">
      <c r="R6604" s="187"/>
      <c r="S6604" s="42"/>
      <c r="T6604" s="42"/>
      <c r="U6604" s="188"/>
      <c r="V6604" s="42"/>
      <c r="W6604" s="188"/>
      <c r="X6604" s="42"/>
      <c r="AD6604" s="11"/>
    </row>
    <row r="6605" spans="18:30">
      <c r="R6605" s="187"/>
      <c r="S6605" s="42"/>
      <c r="T6605" s="42"/>
      <c r="U6605" s="188"/>
      <c r="V6605" s="42"/>
      <c r="W6605" s="188"/>
      <c r="X6605" s="42"/>
      <c r="AD6605" s="11"/>
    </row>
    <row r="6606" spans="18:30">
      <c r="R6606" s="187"/>
      <c r="S6606" s="42"/>
      <c r="T6606" s="42"/>
      <c r="U6606" s="188"/>
      <c r="V6606" s="42"/>
      <c r="W6606" s="188"/>
      <c r="X6606" s="42"/>
      <c r="AD6606" s="11"/>
    </row>
    <row r="6607" spans="18:30">
      <c r="R6607" s="187"/>
      <c r="S6607" s="42"/>
      <c r="T6607" s="42"/>
      <c r="U6607" s="188"/>
      <c r="V6607" s="42"/>
      <c r="W6607" s="188"/>
      <c r="X6607" s="42"/>
      <c r="AD6607" s="11"/>
    </row>
    <row r="6608" spans="18:30">
      <c r="R6608" s="187"/>
      <c r="S6608" s="42"/>
      <c r="T6608" s="42"/>
      <c r="U6608" s="188"/>
      <c r="V6608" s="42"/>
      <c r="W6608" s="188"/>
      <c r="X6608" s="42"/>
      <c r="AD6608" s="11"/>
    </row>
    <row r="6609" spans="18:30">
      <c r="R6609" s="187"/>
      <c r="S6609" s="42"/>
      <c r="T6609" s="42"/>
      <c r="U6609" s="188"/>
      <c r="V6609" s="42"/>
      <c r="W6609" s="188"/>
      <c r="X6609" s="42"/>
      <c r="AD6609" s="11"/>
    </row>
    <row r="6610" spans="18:30">
      <c r="R6610" s="187"/>
      <c r="S6610" s="42"/>
      <c r="T6610" s="42"/>
      <c r="U6610" s="188"/>
      <c r="V6610" s="42"/>
      <c r="W6610" s="188"/>
      <c r="X6610" s="42"/>
      <c r="AD6610" s="11"/>
    </row>
    <row r="6611" spans="18:30">
      <c r="R6611" s="187"/>
      <c r="S6611" s="42"/>
      <c r="T6611" s="42"/>
      <c r="U6611" s="188"/>
      <c r="V6611" s="42"/>
      <c r="W6611" s="188"/>
      <c r="X6611" s="42"/>
      <c r="AD6611" s="11"/>
    </row>
    <row r="6612" spans="18:30">
      <c r="R6612" s="187"/>
      <c r="S6612" s="42"/>
      <c r="T6612" s="42"/>
      <c r="U6612" s="188"/>
      <c r="V6612" s="42"/>
      <c r="W6612" s="188"/>
      <c r="X6612" s="42"/>
      <c r="AD6612" s="11"/>
    </row>
    <row r="6613" spans="18:30">
      <c r="R6613" s="187"/>
      <c r="S6613" s="42"/>
      <c r="T6613" s="42"/>
      <c r="U6613" s="188"/>
      <c r="V6613" s="42"/>
      <c r="W6613" s="188"/>
      <c r="X6613" s="42"/>
      <c r="AD6613" s="11"/>
    </row>
    <row r="6614" spans="18:30">
      <c r="R6614" s="187"/>
      <c r="S6614" s="42"/>
      <c r="T6614" s="42"/>
      <c r="U6614" s="188"/>
      <c r="V6614" s="42"/>
      <c r="W6614" s="188"/>
      <c r="X6614" s="42"/>
      <c r="AD6614" s="11"/>
    </row>
    <row r="6615" spans="18:30">
      <c r="R6615" s="187"/>
      <c r="S6615" s="42"/>
      <c r="T6615" s="42"/>
      <c r="U6615" s="188"/>
      <c r="V6615" s="42"/>
      <c r="W6615" s="188"/>
      <c r="X6615" s="42"/>
      <c r="AD6615" s="11"/>
    </row>
    <row r="6616" spans="18:30">
      <c r="R6616" s="187"/>
      <c r="S6616" s="42"/>
      <c r="T6616" s="42"/>
      <c r="U6616" s="188"/>
      <c r="V6616" s="42"/>
      <c r="W6616" s="188"/>
      <c r="X6616" s="42"/>
      <c r="AD6616" s="11"/>
    </row>
    <row r="6617" spans="18:30">
      <c r="R6617" s="187"/>
      <c r="S6617" s="42"/>
      <c r="T6617" s="42"/>
      <c r="U6617" s="188"/>
      <c r="V6617" s="42"/>
      <c r="W6617" s="188"/>
      <c r="X6617" s="42"/>
      <c r="AD6617" s="11"/>
    </row>
    <row r="6618" spans="18:30">
      <c r="R6618" s="187"/>
      <c r="S6618" s="42"/>
      <c r="T6618" s="42"/>
      <c r="U6618" s="188"/>
      <c r="V6618" s="42"/>
      <c r="W6618" s="188"/>
      <c r="X6618" s="42"/>
      <c r="AD6618" s="11"/>
    </row>
    <row r="6619" spans="18:30">
      <c r="R6619" s="187"/>
      <c r="S6619" s="42"/>
      <c r="T6619" s="42"/>
      <c r="U6619" s="188"/>
      <c r="V6619" s="42"/>
      <c r="W6619" s="188"/>
      <c r="X6619" s="42"/>
      <c r="AD6619" s="11"/>
    </row>
    <row r="6620" spans="18:30">
      <c r="R6620" s="187"/>
      <c r="S6620" s="42"/>
      <c r="T6620" s="42"/>
      <c r="U6620" s="188"/>
      <c r="V6620" s="42"/>
      <c r="W6620" s="188"/>
      <c r="X6620" s="42"/>
      <c r="AD6620" s="11"/>
    </row>
    <row r="6621" spans="18:30">
      <c r="R6621" s="187"/>
      <c r="S6621" s="42"/>
      <c r="T6621" s="42"/>
      <c r="U6621" s="188"/>
      <c r="V6621" s="42"/>
      <c r="W6621" s="188"/>
      <c r="X6621" s="42"/>
      <c r="AD6621" s="11"/>
    </row>
    <row r="6622" spans="18:30">
      <c r="R6622" s="187"/>
      <c r="S6622" s="42"/>
      <c r="T6622" s="42"/>
      <c r="U6622" s="188"/>
      <c r="V6622" s="42"/>
      <c r="W6622" s="188"/>
      <c r="X6622" s="42"/>
      <c r="AD6622" s="11"/>
    </row>
    <row r="6623" spans="18:30">
      <c r="R6623" s="187"/>
      <c r="S6623" s="42"/>
      <c r="T6623" s="42"/>
      <c r="U6623" s="188"/>
      <c r="V6623" s="42"/>
      <c r="W6623" s="188"/>
      <c r="X6623" s="42"/>
      <c r="AD6623" s="11"/>
    </row>
    <row r="6624" spans="18:30">
      <c r="R6624" s="187"/>
      <c r="S6624" s="42"/>
      <c r="T6624" s="42"/>
      <c r="U6624" s="188"/>
      <c r="V6624" s="42"/>
      <c r="W6624" s="188"/>
      <c r="X6624" s="42"/>
      <c r="AD6624" s="11"/>
    </row>
    <row r="6625" spans="18:30">
      <c r="R6625" s="187"/>
      <c r="S6625" s="42"/>
      <c r="T6625" s="42"/>
      <c r="U6625" s="188"/>
      <c r="V6625" s="42"/>
      <c r="W6625" s="188"/>
      <c r="X6625" s="42"/>
      <c r="AD6625" s="11"/>
    </row>
    <row r="6626" spans="18:30">
      <c r="R6626" s="187"/>
      <c r="S6626" s="42"/>
      <c r="T6626" s="42"/>
      <c r="U6626" s="188"/>
      <c r="V6626" s="42"/>
      <c r="W6626" s="188"/>
      <c r="X6626" s="42"/>
      <c r="AD6626" s="11"/>
    </row>
    <row r="6627" spans="18:30">
      <c r="R6627" s="187"/>
      <c r="S6627" s="42"/>
      <c r="T6627" s="42"/>
      <c r="U6627" s="188"/>
      <c r="V6627" s="42"/>
      <c r="W6627" s="188"/>
      <c r="X6627" s="42"/>
      <c r="AD6627" s="11"/>
    </row>
    <row r="6628" spans="18:30">
      <c r="R6628" s="187"/>
      <c r="S6628" s="42"/>
      <c r="T6628" s="42"/>
      <c r="U6628" s="188"/>
      <c r="V6628" s="42"/>
      <c r="W6628" s="188"/>
      <c r="X6628" s="42"/>
      <c r="AD6628" s="11"/>
    </row>
    <row r="6629" spans="18:30">
      <c r="R6629" s="187"/>
      <c r="S6629" s="42"/>
      <c r="T6629" s="42"/>
      <c r="U6629" s="188"/>
      <c r="V6629" s="42"/>
      <c r="W6629" s="188"/>
      <c r="X6629" s="42"/>
      <c r="AD6629" s="11"/>
    </row>
    <row r="6630" spans="18:30">
      <c r="R6630" s="187"/>
      <c r="S6630" s="42"/>
      <c r="T6630" s="42"/>
      <c r="U6630" s="188"/>
      <c r="V6630" s="42"/>
      <c r="W6630" s="188"/>
      <c r="X6630" s="42"/>
      <c r="AD6630" s="11"/>
    </row>
    <row r="6631" spans="18:30">
      <c r="R6631" s="187"/>
      <c r="S6631" s="42"/>
      <c r="T6631" s="42"/>
      <c r="U6631" s="188"/>
      <c r="V6631" s="42"/>
      <c r="W6631" s="188"/>
      <c r="X6631" s="42"/>
      <c r="AD6631" s="11"/>
    </row>
    <row r="6632" spans="18:30">
      <c r="R6632" s="187"/>
      <c r="S6632" s="42"/>
      <c r="T6632" s="42"/>
      <c r="U6632" s="188"/>
      <c r="V6632" s="42"/>
      <c r="W6632" s="188"/>
      <c r="X6632" s="42"/>
      <c r="AD6632" s="11"/>
    </row>
    <row r="6633" spans="18:30">
      <c r="R6633" s="187"/>
      <c r="S6633" s="42"/>
      <c r="T6633" s="42"/>
      <c r="U6633" s="188"/>
      <c r="V6633" s="42"/>
      <c r="W6633" s="188"/>
      <c r="X6633" s="42"/>
      <c r="AD6633" s="11"/>
    </row>
    <row r="6634" spans="18:30">
      <c r="R6634" s="187"/>
      <c r="S6634" s="42"/>
      <c r="T6634" s="42"/>
      <c r="U6634" s="188"/>
      <c r="V6634" s="42"/>
      <c r="W6634" s="188"/>
      <c r="X6634" s="42"/>
      <c r="AD6634" s="11"/>
    </row>
    <row r="6635" spans="18:30">
      <c r="R6635" s="187"/>
      <c r="S6635" s="42"/>
      <c r="T6635" s="42"/>
      <c r="U6635" s="188"/>
      <c r="V6635" s="42"/>
      <c r="W6635" s="188"/>
      <c r="X6635" s="42"/>
      <c r="AD6635" s="11"/>
    </row>
    <row r="6636" spans="18:30">
      <c r="R6636" s="187"/>
      <c r="S6636" s="42"/>
      <c r="T6636" s="42"/>
      <c r="U6636" s="188"/>
      <c r="V6636" s="42"/>
      <c r="W6636" s="188"/>
      <c r="X6636" s="42"/>
      <c r="AD6636" s="11"/>
    </row>
    <row r="6637" spans="18:30">
      <c r="R6637" s="187"/>
      <c r="S6637" s="42"/>
      <c r="T6637" s="42"/>
      <c r="U6637" s="188"/>
      <c r="V6637" s="42"/>
      <c r="W6637" s="188"/>
      <c r="X6637" s="42"/>
      <c r="AD6637" s="11"/>
    </row>
    <row r="6638" spans="18:30">
      <c r="R6638" s="187"/>
      <c r="S6638" s="42"/>
      <c r="T6638" s="42"/>
      <c r="U6638" s="188"/>
      <c r="V6638" s="42"/>
      <c r="W6638" s="188"/>
      <c r="X6638" s="42"/>
      <c r="AD6638" s="11"/>
    </row>
    <row r="6639" spans="18:30">
      <c r="R6639" s="187"/>
      <c r="S6639" s="42"/>
      <c r="T6639" s="42"/>
      <c r="U6639" s="188"/>
      <c r="V6639" s="42"/>
      <c r="W6639" s="188"/>
      <c r="X6639" s="42"/>
      <c r="AD6639" s="11"/>
    </row>
    <row r="6640" spans="18:30">
      <c r="R6640" s="187"/>
      <c r="S6640" s="42"/>
      <c r="T6640" s="42"/>
      <c r="U6640" s="188"/>
      <c r="V6640" s="42"/>
      <c r="W6640" s="188"/>
      <c r="X6640" s="42"/>
      <c r="AD6640" s="11"/>
    </row>
    <row r="6641" spans="18:30">
      <c r="R6641" s="187"/>
      <c r="S6641" s="42"/>
      <c r="T6641" s="42"/>
      <c r="U6641" s="188"/>
      <c r="V6641" s="42"/>
      <c r="W6641" s="188"/>
      <c r="X6641" s="42"/>
      <c r="AD6641" s="11"/>
    </row>
    <row r="6642" spans="18:30">
      <c r="R6642" s="187"/>
      <c r="S6642" s="42"/>
      <c r="T6642" s="42"/>
      <c r="U6642" s="188"/>
      <c r="V6642" s="42"/>
      <c r="W6642" s="188"/>
      <c r="X6642" s="42"/>
      <c r="AD6642" s="11"/>
    </row>
    <row r="6643" spans="18:30">
      <c r="R6643" s="187"/>
      <c r="S6643" s="42"/>
      <c r="T6643" s="42"/>
      <c r="U6643" s="188"/>
      <c r="V6643" s="42"/>
      <c r="W6643" s="188"/>
      <c r="X6643" s="42"/>
      <c r="AD6643" s="11"/>
    </row>
    <row r="6644" spans="18:30">
      <c r="R6644" s="187"/>
      <c r="S6644" s="42"/>
      <c r="T6644" s="42"/>
      <c r="U6644" s="188"/>
      <c r="V6644" s="42"/>
      <c r="W6644" s="188"/>
      <c r="X6644" s="42"/>
      <c r="AD6644" s="11"/>
    </row>
    <row r="6645" spans="18:30">
      <c r="R6645" s="187"/>
      <c r="S6645" s="42"/>
      <c r="T6645" s="42"/>
      <c r="U6645" s="188"/>
      <c r="V6645" s="42"/>
      <c r="W6645" s="188"/>
      <c r="X6645" s="42"/>
      <c r="AD6645" s="11"/>
    </row>
    <row r="6646" spans="18:30">
      <c r="R6646" s="187"/>
      <c r="S6646" s="42"/>
      <c r="T6646" s="42"/>
      <c r="U6646" s="188"/>
      <c r="V6646" s="42"/>
      <c r="W6646" s="188"/>
      <c r="X6646" s="42"/>
      <c r="AD6646" s="11"/>
    </row>
    <row r="6647" spans="18:30">
      <c r="R6647" s="187"/>
      <c r="S6647" s="42"/>
      <c r="T6647" s="42"/>
      <c r="U6647" s="188"/>
      <c r="V6647" s="42"/>
      <c r="W6647" s="188"/>
      <c r="X6647" s="42"/>
      <c r="AD6647" s="11"/>
    </row>
    <row r="6648" spans="18:30">
      <c r="R6648" s="187"/>
      <c r="S6648" s="42"/>
      <c r="T6648" s="42"/>
      <c r="U6648" s="188"/>
      <c r="V6648" s="42"/>
      <c r="W6648" s="188"/>
      <c r="X6648" s="42"/>
      <c r="AD6648" s="11"/>
    </row>
    <row r="6649" spans="18:30">
      <c r="R6649" s="187"/>
      <c r="S6649" s="42"/>
      <c r="T6649" s="42"/>
      <c r="U6649" s="188"/>
      <c r="V6649" s="42"/>
      <c r="W6649" s="188"/>
      <c r="X6649" s="42"/>
      <c r="AD6649" s="11"/>
    </row>
    <row r="6650" spans="18:30">
      <c r="R6650" s="187"/>
      <c r="S6650" s="42"/>
      <c r="T6650" s="42"/>
      <c r="U6650" s="188"/>
      <c r="V6650" s="42"/>
      <c r="W6650" s="188"/>
      <c r="X6650" s="42"/>
      <c r="AD6650" s="11"/>
    </row>
    <row r="6651" spans="18:30">
      <c r="R6651" s="187"/>
      <c r="S6651" s="42"/>
      <c r="T6651" s="42"/>
      <c r="U6651" s="188"/>
      <c r="V6651" s="42"/>
      <c r="W6651" s="188"/>
      <c r="X6651" s="42"/>
      <c r="AD6651" s="11"/>
    </row>
    <row r="6652" spans="18:30">
      <c r="R6652" s="187"/>
      <c r="S6652" s="42"/>
      <c r="T6652" s="42"/>
      <c r="U6652" s="188"/>
      <c r="V6652" s="42"/>
      <c r="W6652" s="188"/>
      <c r="X6652" s="42"/>
      <c r="AD6652" s="11"/>
    </row>
    <row r="6653" spans="18:30">
      <c r="R6653" s="187"/>
      <c r="S6653" s="42"/>
      <c r="T6653" s="42"/>
      <c r="U6653" s="188"/>
      <c r="V6653" s="42"/>
      <c r="W6653" s="188"/>
      <c r="X6653" s="42"/>
      <c r="AD6653" s="11"/>
    </row>
    <row r="6654" spans="18:30">
      <c r="R6654" s="187"/>
      <c r="S6654" s="42"/>
      <c r="T6654" s="42"/>
      <c r="U6654" s="188"/>
      <c r="V6654" s="42"/>
      <c r="W6654" s="188"/>
      <c r="X6654" s="42"/>
      <c r="AD6654" s="11"/>
    </row>
    <row r="6655" spans="18:30">
      <c r="R6655" s="187"/>
      <c r="S6655" s="42"/>
      <c r="T6655" s="42"/>
      <c r="U6655" s="188"/>
      <c r="V6655" s="42"/>
      <c r="W6655" s="188"/>
      <c r="X6655" s="42"/>
      <c r="AD6655" s="11"/>
    </row>
    <row r="6656" spans="18:30">
      <c r="R6656" s="187"/>
      <c r="S6656" s="42"/>
      <c r="T6656" s="42"/>
      <c r="U6656" s="188"/>
      <c r="V6656" s="42"/>
      <c r="W6656" s="188"/>
      <c r="X6656" s="42"/>
      <c r="AD6656" s="11"/>
    </row>
    <row r="6657" spans="18:30">
      <c r="R6657" s="187"/>
      <c r="S6657" s="42"/>
      <c r="T6657" s="42"/>
      <c r="U6657" s="188"/>
      <c r="V6657" s="42"/>
      <c r="W6657" s="188"/>
      <c r="X6657" s="42"/>
      <c r="AD6657" s="11"/>
    </row>
    <row r="6658" spans="18:30">
      <c r="R6658" s="187"/>
      <c r="S6658" s="42"/>
      <c r="T6658" s="42"/>
      <c r="U6658" s="188"/>
      <c r="V6658" s="42"/>
      <c r="W6658" s="188"/>
      <c r="X6658" s="42"/>
      <c r="AD6658" s="11"/>
    </row>
    <row r="6659" spans="18:30">
      <c r="R6659" s="187"/>
      <c r="S6659" s="42"/>
      <c r="T6659" s="42"/>
      <c r="U6659" s="188"/>
      <c r="V6659" s="42"/>
      <c r="W6659" s="188"/>
      <c r="X6659" s="42"/>
      <c r="AD6659" s="11"/>
    </row>
    <row r="6660" spans="18:30">
      <c r="R6660" s="187"/>
      <c r="S6660" s="42"/>
      <c r="T6660" s="42"/>
      <c r="U6660" s="188"/>
      <c r="V6660" s="42"/>
      <c r="W6660" s="188"/>
      <c r="X6660" s="42"/>
      <c r="AD6660" s="11"/>
    </row>
    <row r="6661" spans="18:30">
      <c r="R6661" s="187"/>
      <c r="S6661" s="42"/>
      <c r="T6661" s="42"/>
      <c r="U6661" s="188"/>
      <c r="V6661" s="42"/>
      <c r="W6661" s="188"/>
      <c r="X6661" s="42"/>
      <c r="AD6661" s="11"/>
    </row>
    <row r="6662" spans="18:30">
      <c r="R6662" s="187"/>
      <c r="S6662" s="42"/>
      <c r="T6662" s="42"/>
      <c r="U6662" s="188"/>
      <c r="V6662" s="42"/>
      <c r="W6662" s="188"/>
      <c r="X6662" s="42"/>
      <c r="AD6662" s="11"/>
    </row>
    <row r="6663" spans="18:30">
      <c r="R6663" s="187"/>
      <c r="S6663" s="42"/>
      <c r="T6663" s="42"/>
      <c r="U6663" s="188"/>
      <c r="V6663" s="42"/>
      <c r="W6663" s="188"/>
      <c r="X6663" s="42"/>
      <c r="AD6663" s="11"/>
    </row>
    <row r="6664" spans="18:30">
      <c r="R6664" s="187"/>
      <c r="S6664" s="42"/>
      <c r="T6664" s="42"/>
      <c r="U6664" s="188"/>
      <c r="V6664" s="42"/>
      <c r="W6664" s="188"/>
      <c r="X6664" s="42"/>
      <c r="AD6664" s="11"/>
    </row>
    <row r="6665" spans="18:30">
      <c r="R6665" s="187"/>
      <c r="S6665" s="42"/>
      <c r="T6665" s="42"/>
      <c r="U6665" s="188"/>
      <c r="V6665" s="42"/>
      <c r="W6665" s="188"/>
      <c r="X6665" s="42"/>
      <c r="AD6665" s="11"/>
    </row>
    <row r="6666" spans="18:30">
      <c r="R6666" s="187"/>
      <c r="S6666" s="42"/>
      <c r="T6666" s="42"/>
      <c r="U6666" s="188"/>
      <c r="V6666" s="42"/>
      <c r="W6666" s="188"/>
      <c r="X6666" s="42"/>
      <c r="AD6666" s="11"/>
    </row>
    <row r="6667" spans="18:30">
      <c r="R6667" s="187"/>
      <c r="S6667" s="42"/>
      <c r="T6667" s="42"/>
      <c r="U6667" s="188"/>
      <c r="V6667" s="42"/>
      <c r="W6667" s="188"/>
      <c r="X6667" s="42"/>
      <c r="AD6667" s="11"/>
    </row>
    <row r="6668" spans="18:30">
      <c r="R6668" s="187"/>
      <c r="S6668" s="42"/>
      <c r="T6668" s="42"/>
      <c r="U6668" s="188"/>
      <c r="V6668" s="42"/>
      <c r="W6668" s="188"/>
      <c r="X6668" s="42"/>
      <c r="AD6668" s="11"/>
    </row>
    <row r="6669" spans="18:30">
      <c r="R6669" s="187"/>
      <c r="S6669" s="42"/>
      <c r="T6669" s="42"/>
      <c r="U6669" s="188"/>
      <c r="V6669" s="42"/>
      <c r="W6669" s="188"/>
      <c r="X6669" s="42"/>
      <c r="AD6669" s="11"/>
    </row>
    <row r="6670" spans="18:30">
      <c r="R6670" s="187"/>
      <c r="S6670" s="42"/>
      <c r="T6670" s="42"/>
      <c r="U6670" s="188"/>
      <c r="V6670" s="42"/>
      <c r="W6670" s="188"/>
      <c r="X6670" s="42"/>
      <c r="AD6670" s="11"/>
    </row>
    <row r="6671" spans="18:30">
      <c r="R6671" s="187"/>
      <c r="S6671" s="42"/>
      <c r="T6671" s="42"/>
      <c r="U6671" s="188"/>
      <c r="V6671" s="42"/>
      <c r="W6671" s="188"/>
      <c r="X6671" s="42"/>
      <c r="AD6671" s="11"/>
    </row>
    <row r="6672" spans="18:30">
      <c r="R6672" s="187"/>
      <c r="S6672" s="42"/>
      <c r="T6672" s="42"/>
      <c r="U6672" s="188"/>
      <c r="V6672" s="42"/>
      <c r="W6672" s="188"/>
      <c r="X6672" s="42"/>
      <c r="AD6672" s="11"/>
    </row>
    <row r="6673" spans="18:30">
      <c r="R6673" s="187"/>
      <c r="S6673" s="42"/>
      <c r="T6673" s="42"/>
      <c r="U6673" s="188"/>
      <c r="V6673" s="42"/>
      <c r="W6673" s="188"/>
      <c r="X6673" s="42"/>
      <c r="AD6673" s="11"/>
    </row>
    <row r="6674" spans="18:30">
      <c r="R6674" s="187"/>
      <c r="S6674" s="42"/>
      <c r="T6674" s="42"/>
      <c r="U6674" s="188"/>
      <c r="V6674" s="42"/>
      <c r="W6674" s="188"/>
      <c r="X6674" s="42"/>
      <c r="AD6674" s="11"/>
    </row>
    <row r="6675" spans="18:30">
      <c r="R6675" s="187"/>
      <c r="S6675" s="42"/>
      <c r="T6675" s="42"/>
      <c r="U6675" s="188"/>
      <c r="V6675" s="42"/>
      <c r="W6675" s="188"/>
      <c r="X6675" s="42"/>
      <c r="AD6675" s="11"/>
    </row>
    <row r="6676" spans="18:30">
      <c r="R6676" s="187"/>
      <c r="S6676" s="42"/>
      <c r="T6676" s="42"/>
      <c r="U6676" s="188"/>
      <c r="V6676" s="42"/>
      <c r="W6676" s="188"/>
      <c r="X6676" s="42"/>
      <c r="AD6676" s="11"/>
    </row>
    <row r="6677" spans="18:30">
      <c r="R6677" s="187"/>
      <c r="S6677" s="42"/>
      <c r="T6677" s="42"/>
      <c r="U6677" s="188"/>
      <c r="V6677" s="42"/>
      <c r="W6677" s="188"/>
      <c r="X6677" s="42"/>
      <c r="AD6677" s="11"/>
    </row>
    <row r="6678" spans="18:30">
      <c r="R6678" s="187"/>
      <c r="S6678" s="42"/>
      <c r="T6678" s="42"/>
      <c r="U6678" s="188"/>
      <c r="V6678" s="42"/>
      <c r="W6678" s="188"/>
      <c r="X6678" s="42"/>
      <c r="AD6678" s="11"/>
    </row>
    <row r="6679" spans="18:30">
      <c r="R6679" s="187"/>
      <c r="S6679" s="42"/>
      <c r="T6679" s="42"/>
      <c r="U6679" s="188"/>
      <c r="V6679" s="42"/>
      <c r="W6679" s="188"/>
      <c r="X6679" s="42"/>
      <c r="AD6679" s="11"/>
    </row>
    <row r="6680" spans="18:30">
      <c r="R6680" s="187"/>
      <c r="S6680" s="42"/>
      <c r="T6680" s="42"/>
      <c r="U6680" s="188"/>
      <c r="V6680" s="42"/>
      <c r="W6680" s="188"/>
      <c r="X6680" s="42"/>
      <c r="AD6680" s="11"/>
    </row>
    <row r="6681" spans="18:30">
      <c r="R6681" s="187"/>
      <c r="S6681" s="42"/>
      <c r="T6681" s="42"/>
      <c r="U6681" s="188"/>
      <c r="V6681" s="42"/>
      <c r="W6681" s="188"/>
      <c r="X6681" s="42"/>
      <c r="AD6681" s="11"/>
    </row>
    <row r="6682" spans="18:30">
      <c r="R6682" s="187"/>
      <c r="S6682" s="42"/>
      <c r="T6682" s="42"/>
      <c r="U6682" s="188"/>
      <c r="V6682" s="42"/>
      <c r="W6682" s="188"/>
      <c r="X6682" s="42"/>
      <c r="AD6682" s="11"/>
    </row>
    <row r="6683" spans="18:30">
      <c r="R6683" s="187"/>
      <c r="S6683" s="42"/>
      <c r="T6683" s="42"/>
      <c r="U6683" s="188"/>
      <c r="V6683" s="42"/>
      <c r="W6683" s="188"/>
      <c r="X6683" s="42"/>
      <c r="AD6683" s="11"/>
    </row>
    <row r="6684" spans="18:30">
      <c r="R6684" s="187"/>
      <c r="S6684" s="42"/>
      <c r="T6684" s="42"/>
      <c r="U6684" s="188"/>
      <c r="V6684" s="42"/>
      <c r="W6684" s="188"/>
      <c r="X6684" s="42"/>
      <c r="AD6684" s="11"/>
    </row>
    <row r="6685" spans="18:30">
      <c r="R6685" s="187"/>
      <c r="S6685" s="42"/>
      <c r="T6685" s="42"/>
      <c r="U6685" s="188"/>
      <c r="V6685" s="42"/>
      <c r="W6685" s="188"/>
      <c r="X6685" s="42"/>
      <c r="AD6685" s="11"/>
    </row>
    <row r="6686" spans="18:30">
      <c r="R6686" s="187"/>
      <c r="S6686" s="42"/>
      <c r="T6686" s="42"/>
      <c r="U6686" s="188"/>
      <c r="V6686" s="42"/>
      <c r="W6686" s="188"/>
      <c r="X6686" s="42"/>
      <c r="AD6686" s="11"/>
    </row>
    <row r="6687" spans="18:30">
      <c r="R6687" s="187"/>
      <c r="S6687" s="42"/>
      <c r="T6687" s="42"/>
      <c r="U6687" s="188"/>
      <c r="V6687" s="42"/>
      <c r="W6687" s="188"/>
      <c r="X6687" s="42"/>
      <c r="AD6687" s="11"/>
    </row>
    <row r="6688" spans="18:30">
      <c r="R6688" s="187"/>
      <c r="S6688" s="42"/>
      <c r="T6688" s="42"/>
      <c r="U6688" s="188"/>
      <c r="V6688" s="42"/>
      <c r="W6688" s="188"/>
      <c r="X6688" s="42"/>
      <c r="AD6688" s="11"/>
    </row>
    <row r="6689" spans="18:30">
      <c r="R6689" s="187"/>
      <c r="S6689" s="42"/>
      <c r="T6689" s="42"/>
      <c r="U6689" s="188"/>
      <c r="V6689" s="42"/>
      <c r="W6689" s="188"/>
      <c r="X6689" s="42"/>
      <c r="AD6689" s="11"/>
    </row>
    <row r="6690" spans="18:30">
      <c r="R6690" s="187"/>
      <c r="S6690" s="42"/>
      <c r="T6690" s="42"/>
      <c r="U6690" s="188"/>
      <c r="V6690" s="42"/>
      <c r="W6690" s="188"/>
      <c r="X6690" s="42"/>
      <c r="AD6690" s="11"/>
    </row>
    <row r="6691" spans="18:30">
      <c r="R6691" s="187"/>
      <c r="S6691" s="42"/>
      <c r="T6691" s="42"/>
      <c r="U6691" s="188"/>
      <c r="V6691" s="42"/>
      <c r="W6691" s="188"/>
      <c r="X6691" s="42"/>
      <c r="AD6691" s="11"/>
    </row>
    <row r="6692" spans="18:30">
      <c r="R6692" s="187"/>
      <c r="S6692" s="42"/>
      <c r="T6692" s="42"/>
      <c r="U6692" s="188"/>
      <c r="V6692" s="42"/>
      <c r="W6692" s="188"/>
      <c r="X6692" s="42"/>
      <c r="AD6692" s="11"/>
    </row>
    <row r="6693" spans="18:30">
      <c r="R6693" s="187"/>
      <c r="S6693" s="42"/>
      <c r="T6693" s="42"/>
      <c r="U6693" s="188"/>
      <c r="V6693" s="42"/>
      <c r="W6693" s="188"/>
      <c r="X6693" s="42"/>
      <c r="AD6693" s="11"/>
    </row>
    <row r="6694" spans="18:30">
      <c r="R6694" s="187"/>
      <c r="S6694" s="42"/>
      <c r="T6694" s="42"/>
      <c r="U6694" s="188"/>
      <c r="V6694" s="42"/>
      <c r="W6694" s="188"/>
      <c r="X6694" s="42"/>
      <c r="AD6694" s="11"/>
    </row>
    <row r="6695" spans="18:30">
      <c r="R6695" s="187"/>
      <c r="S6695" s="42"/>
      <c r="T6695" s="42"/>
      <c r="U6695" s="188"/>
      <c r="V6695" s="42"/>
      <c r="W6695" s="188"/>
      <c r="X6695" s="42"/>
      <c r="AD6695" s="11"/>
    </row>
    <row r="6696" spans="18:30">
      <c r="R6696" s="187"/>
      <c r="S6696" s="42"/>
      <c r="T6696" s="42"/>
      <c r="U6696" s="188"/>
      <c r="V6696" s="42"/>
      <c r="W6696" s="188"/>
      <c r="X6696" s="42"/>
      <c r="AD6696" s="11"/>
    </row>
    <row r="6697" spans="18:30">
      <c r="R6697" s="187"/>
      <c r="S6697" s="42"/>
      <c r="T6697" s="42"/>
      <c r="U6697" s="188"/>
      <c r="V6697" s="42"/>
      <c r="W6697" s="188"/>
      <c r="X6697" s="42"/>
      <c r="AD6697" s="11"/>
    </row>
    <row r="6698" spans="18:30">
      <c r="R6698" s="187"/>
      <c r="S6698" s="42"/>
      <c r="T6698" s="42"/>
      <c r="U6698" s="188"/>
      <c r="V6698" s="42"/>
      <c r="W6698" s="188"/>
      <c r="X6698" s="42"/>
      <c r="AD6698" s="11"/>
    </row>
    <row r="6699" spans="18:30">
      <c r="R6699" s="187"/>
      <c r="S6699" s="42"/>
      <c r="T6699" s="42"/>
      <c r="U6699" s="188"/>
      <c r="V6699" s="42"/>
      <c r="W6699" s="188"/>
      <c r="X6699" s="42"/>
      <c r="AD6699" s="11"/>
    </row>
    <row r="6700" spans="18:30">
      <c r="R6700" s="187"/>
      <c r="S6700" s="42"/>
      <c r="T6700" s="42"/>
      <c r="U6700" s="188"/>
      <c r="V6700" s="42"/>
      <c r="W6700" s="188"/>
      <c r="X6700" s="42"/>
      <c r="AD6700" s="11"/>
    </row>
    <row r="6701" spans="18:30">
      <c r="R6701" s="187"/>
      <c r="S6701" s="42"/>
      <c r="T6701" s="42"/>
      <c r="U6701" s="188"/>
      <c r="V6701" s="42"/>
      <c r="W6701" s="188"/>
      <c r="X6701" s="42"/>
      <c r="AD6701" s="11"/>
    </row>
    <row r="6702" spans="18:30">
      <c r="R6702" s="187"/>
      <c r="S6702" s="42"/>
      <c r="T6702" s="42"/>
      <c r="U6702" s="188"/>
      <c r="V6702" s="42"/>
      <c r="W6702" s="188"/>
      <c r="X6702" s="42"/>
      <c r="AD6702" s="11"/>
    </row>
    <row r="6703" spans="18:30">
      <c r="R6703" s="187"/>
      <c r="S6703" s="42"/>
      <c r="T6703" s="42"/>
      <c r="U6703" s="188"/>
      <c r="V6703" s="42"/>
      <c r="W6703" s="188"/>
      <c r="X6703" s="42"/>
      <c r="AD6703" s="11"/>
    </row>
    <row r="6704" spans="18:30">
      <c r="R6704" s="187"/>
      <c r="S6704" s="42"/>
      <c r="T6704" s="42"/>
      <c r="U6704" s="188"/>
      <c r="V6704" s="42"/>
      <c r="W6704" s="188"/>
      <c r="X6704" s="42"/>
      <c r="AD6704" s="11"/>
    </row>
    <row r="6705" spans="18:30">
      <c r="R6705" s="187"/>
      <c r="S6705" s="42"/>
      <c r="T6705" s="42"/>
      <c r="U6705" s="188"/>
      <c r="V6705" s="42"/>
      <c r="W6705" s="188"/>
      <c r="X6705" s="42"/>
      <c r="AD6705" s="11"/>
    </row>
    <row r="6706" spans="18:30">
      <c r="R6706" s="187"/>
      <c r="S6706" s="42"/>
      <c r="T6706" s="42"/>
      <c r="U6706" s="188"/>
      <c r="V6706" s="42"/>
      <c r="W6706" s="188"/>
      <c r="X6706" s="42"/>
      <c r="AD6706" s="11"/>
    </row>
    <row r="6707" spans="18:30">
      <c r="R6707" s="187"/>
      <c r="S6707" s="42"/>
      <c r="T6707" s="42"/>
      <c r="U6707" s="188"/>
      <c r="V6707" s="42"/>
      <c r="W6707" s="188"/>
      <c r="X6707" s="42"/>
      <c r="AD6707" s="11"/>
    </row>
    <row r="6708" spans="18:30">
      <c r="R6708" s="187"/>
      <c r="S6708" s="42"/>
      <c r="T6708" s="42"/>
      <c r="U6708" s="188"/>
      <c r="V6708" s="42"/>
      <c r="W6708" s="188"/>
      <c r="X6708" s="42"/>
      <c r="AD6708" s="11"/>
    </row>
    <row r="6709" spans="18:30">
      <c r="R6709" s="187"/>
      <c r="S6709" s="42"/>
      <c r="T6709" s="42"/>
      <c r="U6709" s="188"/>
      <c r="V6709" s="42"/>
      <c r="W6709" s="188"/>
      <c r="X6709" s="42"/>
      <c r="AD6709" s="11"/>
    </row>
    <row r="6710" spans="18:30">
      <c r="R6710" s="187"/>
      <c r="S6710" s="42"/>
      <c r="T6710" s="42"/>
      <c r="U6710" s="188"/>
      <c r="V6710" s="42"/>
      <c r="W6710" s="188"/>
      <c r="X6710" s="42"/>
      <c r="AD6710" s="11"/>
    </row>
    <row r="6711" spans="18:30">
      <c r="R6711" s="187"/>
      <c r="S6711" s="42"/>
      <c r="T6711" s="42"/>
      <c r="U6711" s="188"/>
      <c r="V6711" s="42"/>
      <c r="W6711" s="188"/>
      <c r="X6711" s="42"/>
      <c r="AD6711" s="11"/>
    </row>
    <row r="6712" spans="18:30">
      <c r="R6712" s="187"/>
      <c r="S6712" s="42"/>
      <c r="T6712" s="42"/>
      <c r="U6712" s="188"/>
      <c r="V6712" s="42"/>
      <c r="W6712" s="188"/>
      <c r="X6712" s="42"/>
      <c r="AD6712" s="11"/>
    </row>
    <row r="6713" spans="18:30">
      <c r="R6713" s="187"/>
      <c r="S6713" s="42"/>
      <c r="T6713" s="42"/>
      <c r="U6713" s="188"/>
      <c r="V6713" s="42"/>
      <c r="W6713" s="188"/>
      <c r="X6713" s="42"/>
      <c r="AD6713" s="11"/>
    </row>
    <row r="6714" spans="18:30">
      <c r="R6714" s="187"/>
      <c r="S6714" s="42"/>
      <c r="T6714" s="42"/>
      <c r="U6714" s="188"/>
      <c r="V6714" s="42"/>
      <c r="W6714" s="188"/>
      <c r="X6714" s="42"/>
      <c r="AD6714" s="11"/>
    </row>
    <row r="6715" spans="18:30">
      <c r="R6715" s="187"/>
      <c r="S6715" s="42"/>
      <c r="T6715" s="42"/>
      <c r="U6715" s="188"/>
      <c r="V6715" s="42"/>
      <c r="W6715" s="188"/>
      <c r="X6715" s="42"/>
      <c r="AD6715" s="11"/>
    </row>
    <row r="6716" spans="18:30">
      <c r="R6716" s="187"/>
      <c r="S6716" s="42"/>
      <c r="T6716" s="42"/>
      <c r="U6716" s="188"/>
      <c r="V6716" s="42"/>
      <c r="W6716" s="188"/>
      <c r="X6716" s="42"/>
      <c r="AD6716" s="11"/>
    </row>
    <row r="6717" spans="18:30">
      <c r="R6717" s="187"/>
      <c r="S6717" s="42"/>
      <c r="T6717" s="42"/>
      <c r="U6717" s="188"/>
      <c r="V6717" s="42"/>
      <c r="W6717" s="188"/>
      <c r="X6717" s="42"/>
      <c r="AD6717" s="11"/>
    </row>
    <row r="6718" spans="18:30">
      <c r="R6718" s="187"/>
      <c r="S6718" s="42"/>
      <c r="T6718" s="42"/>
      <c r="U6718" s="188"/>
      <c r="V6718" s="42"/>
      <c r="W6718" s="188"/>
      <c r="X6718" s="42"/>
      <c r="AD6718" s="11"/>
    </row>
    <row r="6719" spans="18:30">
      <c r="R6719" s="187"/>
      <c r="S6719" s="42"/>
      <c r="T6719" s="42"/>
      <c r="U6719" s="188"/>
      <c r="V6719" s="42"/>
      <c r="W6719" s="188"/>
      <c r="X6719" s="42"/>
      <c r="AD6719" s="11"/>
    </row>
    <row r="6720" spans="18:30">
      <c r="R6720" s="187"/>
      <c r="S6720" s="42"/>
      <c r="T6720" s="42"/>
      <c r="U6720" s="188"/>
      <c r="V6720" s="42"/>
      <c r="W6720" s="188"/>
      <c r="X6720" s="42"/>
      <c r="AD6720" s="11"/>
    </row>
    <row r="6721" spans="18:30">
      <c r="R6721" s="187"/>
      <c r="S6721" s="42"/>
      <c r="T6721" s="42"/>
      <c r="U6721" s="188"/>
      <c r="V6721" s="42"/>
      <c r="W6721" s="188"/>
      <c r="X6721" s="42"/>
      <c r="AD6721" s="11"/>
    </row>
    <row r="6722" spans="18:30">
      <c r="R6722" s="187"/>
      <c r="S6722" s="42"/>
      <c r="T6722" s="42"/>
      <c r="U6722" s="188"/>
      <c r="V6722" s="42"/>
      <c r="W6722" s="188"/>
      <c r="X6722" s="42"/>
      <c r="AD6722" s="11"/>
    </row>
    <row r="6723" spans="18:30">
      <c r="R6723" s="187"/>
      <c r="S6723" s="42"/>
      <c r="T6723" s="42"/>
      <c r="U6723" s="188"/>
      <c r="V6723" s="42"/>
      <c r="W6723" s="188"/>
      <c r="X6723" s="42"/>
      <c r="AD6723" s="11"/>
    </row>
    <row r="6724" spans="18:30">
      <c r="R6724" s="187"/>
      <c r="S6724" s="42"/>
      <c r="T6724" s="42"/>
      <c r="U6724" s="188"/>
      <c r="V6724" s="42"/>
      <c r="W6724" s="188"/>
      <c r="X6724" s="42"/>
      <c r="AD6724" s="11"/>
    </row>
    <row r="6725" spans="18:30">
      <c r="R6725" s="187"/>
      <c r="S6725" s="42"/>
      <c r="T6725" s="42"/>
      <c r="U6725" s="188"/>
      <c r="V6725" s="42"/>
      <c r="W6725" s="188"/>
      <c r="X6725" s="42"/>
      <c r="AD6725" s="11"/>
    </row>
    <row r="6726" spans="18:30">
      <c r="R6726" s="187"/>
      <c r="S6726" s="42"/>
      <c r="T6726" s="42"/>
      <c r="U6726" s="188"/>
      <c r="V6726" s="42"/>
      <c r="W6726" s="188"/>
      <c r="X6726" s="42"/>
      <c r="AD6726" s="11"/>
    </row>
    <row r="6727" spans="18:30">
      <c r="R6727" s="187"/>
      <c r="S6727" s="42"/>
      <c r="T6727" s="42"/>
      <c r="U6727" s="188"/>
      <c r="V6727" s="42"/>
      <c r="W6727" s="188"/>
      <c r="X6727" s="42"/>
      <c r="AD6727" s="11"/>
    </row>
    <row r="6728" spans="18:30">
      <c r="R6728" s="187"/>
      <c r="S6728" s="42"/>
      <c r="T6728" s="42"/>
      <c r="U6728" s="188"/>
      <c r="V6728" s="42"/>
      <c r="W6728" s="188"/>
      <c r="X6728" s="42"/>
      <c r="AD6728" s="11"/>
    </row>
    <row r="6729" spans="18:30">
      <c r="R6729" s="187"/>
      <c r="S6729" s="42"/>
      <c r="T6729" s="42"/>
      <c r="U6729" s="188"/>
      <c r="V6729" s="42"/>
      <c r="W6729" s="188"/>
      <c r="X6729" s="42"/>
      <c r="AD6729" s="11"/>
    </row>
    <row r="6730" spans="18:30">
      <c r="R6730" s="187"/>
      <c r="S6730" s="42"/>
      <c r="T6730" s="42"/>
      <c r="U6730" s="188"/>
      <c r="V6730" s="42"/>
      <c r="W6730" s="188"/>
      <c r="X6730" s="42"/>
      <c r="AD6730" s="11"/>
    </row>
    <row r="6731" spans="18:30">
      <c r="R6731" s="187"/>
      <c r="S6731" s="42"/>
      <c r="T6731" s="42"/>
      <c r="U6731" s="188"/>
      <c r="V6731" s="42"/>
      <c r="W6731" s="188"/>
      <c r="X6731" s="42"/>
      <c r="AD6731" s="11"/>
    </row>
    <row r="6732" spans="18:30">
      <c r="R6732" s="187"/>
      <c r="S6732" s="42"/>
      <c r="T6732" s="42"/>
      <c r="U6732" s="188"/>
      <c r="V6732" s="42"/>
      <c r="W6732" s="188"/>
      <c r="X6732" s="42"/>
      <c r="AD6732" s="11"/>
    </row>
    <row r="6733" spans="18:30">
      <c r="R6733" s="187"/>
      <c r="S6733" s="42"/>
      <c r="T6733" s="42"/>
      <c r="U6733" s="188"/>
      <c r="V6733" s="42"/>
      <c r="W6733" s="188"/>
      <c r="X6733" s="42"/>
      <c r="AD6733" s="11"/>
    </row>
    <row r="6734" spans="18:30">
      <c r="R6734" s="187"/>
      <c r="S6734" s="42"/>
      <c r="T6734" s="42"/>
      <c r="U6734" s="188"/>
      <c r="V6734" s="42"/>
      <c r="W6734" s="188"/>
      <c r="X6734" s="42"/>
      <c r="AD6734" s="11"/>
    </row>
    <row r="6735" spans="18:30">
      <c r="R6735" s="187"/>
      <c r="S6735" s="42"/>
      <c r="T6735" s="42"/>
      <c r="U6735" s="188"/>
      <c r="V6735" s="42"/>
      <c r="W6735" s="188"/>
      <c r="X6735" s="42"/>
      <c r="AD6735" s="11"/>
    </row>
    <row r="6736" spans="18:30">
      <c r="R6736" s="187"/>
      <c r="S6736" s="42"/>
      <c r="T6736" s="42"/>
      <c r="U6736" s="188"/>
      <c r="V6736" s="42"/>
      <c r="W6736" s="188"/>
      <c r="X6736" s="42"/>
      <c r="AD6736" s="11"/>
    </row>
    <row r="6737" spans="18:30">
      <c r="R6737" s="187"/>
      <c r="S6737" s="42"/>
      <c r="T6737" s="42"/>
      <c r="U6737" s="188"/>
      <c r="V6737" s="42"/>
      <c r="W6737" s="188"/>
      <c r="X6737" s="42"/>
      <c r="AD6737" s="11"/>
    </row>
    <row r="6738" spans="18:30">
      <c r="R6738" s="187"/>
      <c r="S6738" s="42"/>
      <c r="T6738" s="42"/>
      <c r="U6738" s="188"/>
      <c r="V6738" s="42"/>
      <c r="W6738" s="188"/>
      <c r="X6738" s="42"/>
      <c r="AD6738" s="11"/>
    </row>
    <row r="6739" spans="18:30">
      <c r="R6739" s="187"/>
      <c r="S6739" s="42"/>
      <c r="T6739" s="42"/>
      <c r="U6739" s="188"/>
      <c r="V6739" s="42"/>
      <c r="W6739" s="188"/>
      <c r="X6739" s="42"/>
      <c r="AD6739" s="11"/>
    </row>
    <row r="6740" spans="18:30">
      <c r="R6740" s="187"/>
      <c r="S6740" s="42"/>
      <c r="T6740" s="42"/>
      <c r="U6740" s="188"/>
      <c r="V6740" s="42"/>
      <c r="W6740" s="188"/>
      <c r="X6740" s="42"/>
      <c r="AD6740" s="11"/>
    </row>
    <row r="6741" spans="18:30">
      <c r="R6741" s="187"/>
      <c r="S6741" s="42"/>
      <c r="T6741" s="42"/>
      <c r="U6741" s="188"/>
      <c r="V6741" s="42"/>
      <c r="W6741" s="188"/>
      <c r="X6741" s="42"/>
      <c r="AD6741" s="11"/>
    </row>
    <row r="6742" spans="18:30">
      <c r="R6742" s="187"/>
      <c r="S6742" s="42"/>
      <c r="T6742" s="42"/>
      <c r="U6742" s="188"/>
      <c r="V6742" s="42"/>
      <c r="W6742" s="188"/>
      <c r="X6742" s="42"/>
      <c r="AD6742" s="11"/>
    </row>
    <row r="6743" spans="18:30">
      <c r="R6743" s="187"/>
      <c r="S6743" s="42"/>
      <c r="T6743" s="42"/>
      <c r="U6743" s="188"/>
      <c r="V6743" s="42"/>
      <c r="W6743" s="188"/>
      <c r="X6743" s="42"/>
      <c r="AD6743" s="11"/>
    </row>
    <row r="6744" spans="18:30">
      <c r="R6744" s="187"/>
      <c r="S6744" s="42"/>
      <c r="T6744" s="42"/>
      <c r="U6744" s="188"/>
      <c r="V6744" s="42"/>
      <c r="W6744" s="188"/>
      <c r="X6744" s="42"/>
      <c r="AD6744" s="11"/>
    </row>
    <row r="6745" spans="18:30">
      <c r="R6745" s="187"/>
      <c r="S6745" s="42"/>
      <c r="T6745" s="42"/>
      <c r="U6745" s="188"/>
      <c r="V6745" s="42"/>
      <c r="W6745" s="188"/>
      <c r="X6745" s="42"/>
      <c r="AD6745" s="11"/>
    </row>
    <row r="6746" spans="18:30">
      <c r="R6746" s="187"/>
      <c r="S6746" s="42"/>
      <c r="T6746" s="42"/>
      <c r="U6746" s="188"/>
      <c r="V6746" s="42"/>
      <c r="W6746" s="188"/>
      <c r="X6746" s="42"/>
      <c r="AD6746" s="11"/>
    </row>
    <row r="6747" spans="18:30">
      <c r="R6747" s="187"/>
      <c r="S6747" s="42"/>
      <c r="T6747" s="42"/>
      <c r="U6747" s="188"/>
      <c r="V6747" s="42"/>
      <c r="W6747" s="188"/>
      <c r="X6747" s="42"/>
      <c r="AD6747" s="11"/>
    </row>
    <row r="6748" spans="18:30">
      <c r="R6748" s="187"/>
      <c r="S6748" s="42"/>
      <c r="T6748" s="42"/>
      <c r="U6748" s="188"/>
      <c r="V6748" s="42"/>
      <c r="W6748" s="188"/>
      <c r="X6748" s="42"/>
      <c r="AD6748" s="11"/>
    </row>
    <row r="6749" spans="18:30">
      <c r="R6749" s="187"/>
      <c r="S6749" s="42"/>
      <c r="T6749" s="42"/>
      <c r="U6749" s="188"/>
      <c r="V6749" s="42"/>
      <c r="W6749" s="188"/>
      <c r="X6749" s="42"/>
      <c r="AD6749" s="11"/>
    </row>
    <row r="6750" spans="18:30">
      <c r="R6750" s="187"/>
      <c r="S6750" s="42"/>
      <c r="T6750" s="42"/>
      <c r="U6750" s="188"/>
      <c r="V6750" s="42"/>
      <c r="W6750" s="188"/>
      <c r="X6750" s="42"/>
      <c r="AD6750" s="11"/>
    </row>
    <row r="6751" spans="18:30">
      <c r="R6751" s="187"/>
      <c r="S6751" s="42"/>
      <c r="T6751" s="42"/>
      <c r="U6751" s="188"/>
      <c r="V6751" s="42"/>
      <c r="W6751" s="188"/>
      <c r="X6751" s="42"/>
      <c r="AD6751" s="11"/>
    </row>
    <row r="6752" spans="18:30">
      <c r="R6752" s="187"/>
      <c r="S6752" s="42"/>
      <c r="T6752" s="42"/>
      <c r="U6752" s="188"/>
      <c r="V6752" s="42"/>
      <c r="W6752" s="188"/>
      <c r="X6752" s="42"/>
      <c r="AD6752" s="11"/>
    </row>
    <row r="6753" spans="18:30">
      <c r="R6753" s="187"/>
      <c r="S6753" s="42"/>
      <c r="T6753" s="42"/>
      <c r="U6753" s="188"/>
      <c r="V6753" s="42"/>
      <c r="W6753" s="188"/>
      <c r="X6753" s="42"/>
      <c r="AD6753" s="11"/>
    </row>
    <row r="6754" spans="18:30">
      <c r="R6754" s="187"/>
      <c r="S6754" s="42"/>
      <c r="T6754" s="42"/>
      <c r="U6754" s="188"/>
      <c r="V6754" s="42"/>
      <c r="W6754" s="188"/>
      <c r="X6754" s="42"/>
      <c r="AD6754" s="11"/>
    </row>
    <row r="6755" spans="18:30">
      <c r="R6755" s="187"/>
      <c r="S6755" s="42"/>
      <c r="T6755" s="42"/>
      <c r="U6755" s="188"/>
      <c r="V6755" s="42"/>
      <c r="W6755" s="188"/>
      <c r="X6755" s="42"/>
      <c r="AD6755" s="11"/>
    </row>
    <row r="6756" spans="18:30">
      <c r="R6756" s="187"/>
      <c r="S6756" s="42"/>
      <c r="T6756" s="42"/>
      <c r="U6756" s="188"/>
      <c r="V6756" s="42"/>
      <c r="W6756" s="188"/>
      <c r="X6756" s="42"/>
      <c r="AD6756" s="11"/>
    </row>
    <row r="6757" spans="18:30">
      <c r="R6757" s="187"/>
      <c r="S6757" s="42"/>
      <c r="T6757" s="42"/>
      <c r="U6757" s="188"/>
      <c r="V6757" s="42"/>
      <c r="W6757" s="188"/>
      <c r="X6757" s="42"/>
      <c r="AD6757" s="11"/>
    </row>
    <row r="6758" spans="18:30">
      <c r="R6758" s="187"/>
      <c r="S6758" s="42"/>
      <c r="T6758" s="42"/>
      <c r="U6758" s="188"/>
      <c r="V6758" s="42"/>
      <c r="W6758" s="188"/>
      <c r="X6758" s="42"/>
      <c r="AD6758" s="11"/>
    </row>
    <row r="6759" spans="18:30">
      <c r="R6759" s="187"/>
      <c r="S6759" s="42"/>
      <c r="T6759" s="42"/>
      <c r="U6759" s="188"/>
      <c r="V6759" s="42"/>
      <c r="W6759" s="188"/>
      <c r="X6759" s="42"/>
      <c r="AD6759" s="11"/>
    </row>
    <row r="6760" spans="18:30">
      <c r="R6760" s="187"/>
      <c r="S6760" s="42"/>
      <c r="T6760" s="42"/>
      <c r="U6760" s="188"/>
      <c r="V6760" s="42"/>
      <c r="W6760" s="188"/>
      <c r="X6760" s="42"/>
      <c r="AD6760" s="11"/>
    </row>
    <row r="6761" spans="18:30">
      <c r="R6761" s="187"/>
      <c r="S6761" s="42"/>
      <c r="T6761" s="42"/>
      <c r="U6761" s="188"/>
      <c r="V6761" s="42"/>
      <c r="W6761" s="188"/>
      <c r="X6761" s="42"/>
      <c r="AD6761" s="11"/>
    </row>
    <row r="6762" spans="18:30">
      <c r="R6762" s="187"/>
      <c r="S6762" s="42"/>
      <c r="T6762" s="42"/>
      <c r="U6762" s="188"/>
      <c r="V6762" s="42"/>
      <c r="W6762" s="188"/>
      <c r="X6762" s="42"/>
      <c r="AD6762" s="11"/>
    </row>
    <row r="6763" spans="18:30">
      <c r="R6763" s="187"/>
      <c r="S6763" s="42"/>
      <c r="T6763" s="42"/>
      <c r="U6763" s="188"/>
      <c r="V6763" s="42"/>
      <c r="W6763" s="188"/>
      <c r="X6763" s="42"/>
      <c r="AD6763" s="11"/>
    </row>
    <row r="6764" spans="18:30">
      <c r="R6764" s="187"/>
      <c r="S6764" s="42"/>
      <c r="T6764" s="42"/>
      <c r="U6764" s="188"/>
      <c r="V6764" s="42"/>
      <c r="W6764" s="188"/>
      <c r="X6764" s="42"/>
      <c r="AD6764" s="11"/>
    </row>
    <row r="6765" spans="18:30">
      <c r="R6765" s="187"/>
      <c r="S6765" s="42"/>
      <c r="T6765" s="42"/>
      <c r="U6765" s="188"/>
      <c r="V6765" s="42"/>
      <c r="W6765" s="188"/>
      <c r="X6765" s="42"/>
      <c r="AD6765" s="11"/>
    </row>
    <row r="6766" spans="18:30">
      <c r="R6766" s="187"/>
      <c r="S6766" s="42"/>
      <c r="T6766" s="42"/>
      <c r="U6766" s="188"/>
      <c r="V6766" s="42"/>
      <c r="W6766" s="188"/>
      <c r="X6766" s="42"/>
      <c r="AD6766" s="11"/>
    </row>
    <row r="6767" spans="18:30">
      <c r="R6767" s="187"/>
      <c r="S6767" s="42"/>
      <c r="T6767" s="42"/>
      <c r="U6767" s="188"/>
      <c r="V6767" s="42"/>
      <c r="W6767" s="188"/>
      <c r="X6767" s="42"/>
      <c r="AD6767" s="11"/>
    </row>
    <row r="6768" spans="18:30">
      <c r="R6768" s="187"/>
      <c r="S6768" s="42"/>
      <c r="T6768" s="42"/>
      <c r="U6768" s="188"/>
      <c r="V6768" s="42"/>
      <c r="W6768" s="188"/>
      <c r="X6768" s="42"/>
      <c r="AD6768" s="11"/>
    </row>
    <row r="6769" spans="18:30">
      <c r="R6769" s="187"/>
      <c r="S6769" s="42"/>
      <c r="T6769" s="42"/>
      <c r="U6769" s="188"/>
      <c r="V6769" s="42"/>
      <c r="W6769" s="188"/>
      <c r="X6769" s="42"/>
      <c r="AD6769" s="11"/>
    </row>
    <row r="6770" spans="18:30">
      <c r="R6770" s="187"/>
      <c r="S6770" s="42"/>
      <c r="T6770" s="42"/>
      <c r="U6770" s="188"/>
      <c r="V6770" s="42"/>
      <c r="W6770" s="188"/>
      <c r="X6770" s="42"/>
      <c r="AD6770" s="11"/>
    </row>
    <row r="6771" spans="18:30">
      <c r="R6771" s="187"/>
      <c r="S6771" s="42"/>
      <c r="T6771" s="42"/>
      <c r="U6771" s="188"/>
      <c r="V6771" s="42"/>
      <c r="W6771" s="188"/>
      <c r="X6771" s="42"/>
      <c r="AD6771" s="11"/>
    </row>
    <row r="6772" spans="18:30">
      <c r="R6772" s="187"/>
      <c r="S6772" s="42"/>
      <c r="T6772" s="42"/>
      <c r="U6772" s="188"/>
      <c r="V6772" s="42"/>
      <c r="W6772" s="188"/>
      <c r="X6772" s="42"/>
      <c r="AD6772" s="11"/>
    </row>
    <row r="6773" spans="18:30">
      <c r="R6773" s="187"/>
      <c r="S6773" s="42"/>
      <c r="T6773" s="42"/>
      <c r="U6773" s="188"/>
      <c r="V6773" s="42"/>
      <c r="W6773" s="188"/>
      <c r="X6773" s="42"/>
      <c r="AD6773" s="11"/>
    </row>
    <row r="6774" spans="18:30">
      <c r="R6774" s="187"/>
      <c r="S6774" s="42"/>
      <c r="T6774" s="42"/>
      <c r="U6774" s="188"/>
      <c r="V6774" s="42"/>
      <c r="W6774" s="188"/>
      <c r="X6774" s="42"/>
      <c r="AD6774" s="11"/>
    </row>
    <row r="6775" spans="18:30">
      <c r="R6775" s="187"/>
      <c r="S6775" s="42"/>
      <c r="T6775" s="42"/>
      <c r="U6775" s="188"/>
      <c r="V6775" s="42"/>
      <c r="W6775" s="188"/>
      <c r="X6775" s="42"/>
      <c r="AD6775" s="11"/>
    </row>
    <row r="6776" spans="18:30">
      <c r="R6776" s="187"/>
      <c r="S6776" s="42"/>
      <c r="T6776" s="42"/>
      <c r="U6776" s="188"/>
      <c r="V6776" s="42"/>
      <c r="W6776" s="188"/>
      <c r="X6776" s="42"/>
      <c r="AD6776" s="11"/>
    </row>
    <row r="6777" spans="18:30">
      <c r="R6777" s="187"/>
      <c r="S6777" s="42"/>
      <c r="T6777" s="42"/>
      <c r="U6777" s="188"/>
      <c r="V6777" s="42"/>
      <c r="W6777" s="188"/>
      <c r="X6777" s="42"/>
      <c r="AD6777" s="11"/>
    </row>
    <row r="6778" spans="18:30">
      <c r="R6778" s="187"/>
      <c r="S6778" s="42"/>
      <c r="T6778" s="42"/>
      <c r="U6778" s="188"/>
      <c r="V6778" s="42"/>
      <c r="W6778" s="188"/>
      <c r="X6778" s="42"/>
      <c r="AD6778" s="11"/>
    </row>
    <row r="6779" spans="18:30">
      <c r="R6779" s="187"/>
      <c r="S6779" s="42"/>
      <c r="T6779" s="42"/>
      <c r="U6779" s="188"/>
      <c r="V6779" s="42"/>
      <c r="W6779" s="188"/>
      <c r="X6779" s="42"/>
      <c r="AD6779" s="11"/>
    </row>
    <row r="6780" spans="18:30">
      <c r="R6780" s="187"/>
      <c r="S6780" s="42"/>
      <c r="T6780" s="42"/>
      <c r="U6780" s="188"/>
      <c r="V6780" s="42"/>
      <c r="W6780" s="188"/>
      <c r="X6780" s="42"/>
      <c r="AD6780" s="11"/>
    </row>
    <row r="6781" spans="18:30">
      <c r="R6781" s="187"/>
      <c r="S6781" s="42"/>
      <c r="T6781" s="42"/>
      <c r="U6781" s="188"/>
      <c r="V6781" s="42"/>
      <c r="W6781" s="188"/>
      <c r="X6781" s="42"/>
      <c r="AD6781" s="11"/>
    </row>
    <row r="6782" spans="18:30">
      <c r="R6782" s="187"/>
      <c r="S6782" s="42"/>
      <c r="T6782" s="42"/>
      <c r="U6782" s="188"/>
      <c r="V6782" s="42"/>
      <c r="W6782" s="188"/>
      <c r="X6782" s="42"/>
      <c r="AD6782" s="11"/>
    </row>
    <row r="6783" spans="18:30">
      <c r="R6783" s="187"/>
      <c r="S6783" s="42"/>
      <c r="T6783" s="42"/>
      <c r="U6783" s="188"/>
      <c r="V6783" s="42"/>
      <c r="W6783" s="188"/>
      <c r="X6783" s="42"/>
      <c r="AD6783" s="11"/>
    </row>
    <row r="6784" spans="18:30">
      <c r="R6784" s="187"/>
      <c r="S6784" s="42"/>
      <c r="T6784" s="42"/>
      <c r="U6784" s="188"/>
      <c r="V6784" s="42"/>
      <c r="W6784" s="188"/>
      <c r="X6784" s="42"/>
      <c r="AD6784" s="11"/>
    </row>
    <row r="6785" spans="18:30">
      <c r="R6785" s="187"/>
      <c r="S6785" s="42"/>
      <c r="T6785" s="42"/>
      <c r="U6785" s="188"/>
      <c r="V6785" s="42"/>
      <c r="W6785" s="188"/>
      <c r="X6785" s="42"/>
      <c r="AD6785" s="11"/>
    </row>
    <row r="6786" spans="18:30">
      <c r="R6786" s="187"/>
      <c r="S6786" s="42"/>
      <c r="T6786" s="42"/>
      <c r="U6786" s="188"/>
      <c r="V6786" s="42"/>
      <c r="W6786" s="188"/>
      <c r="X6786" s="42"/>
      <c r="AD6786" s="11"/>
    </row>
    <row r="6787" spans="18:30">
      <c r="R6787" s="187"/>
      <c r="S6787" s="42"/>
      <c r="T6787" s="42"/>
      <c r="U6787" s="188"/>
      <c r="V6787" s="42"/>
      <c r="W6787" s="188"/>
      <c r="X6787" s="42"/>
      <c r="AD6787" s="11"/>
    </row>
    <row r="6788" spans="18:30">
      <c r="R6788" s="187"/>
      <c r="S6788" s="42"/>
      <c r="T6788" s="42"/>
      <c r="U6788" s="188"/>
      <c r="V6788" s="42"/>
      <c r="W6788" s="188"/>
      <c r="X6788" s="42"/>
      <c r="AD6788" s="11"/>
    </row>
    <row r="6789" spans="18:30">
      <c r="R6789" s="187"/>
      <c r="S6789" s="42"/>
      <c r="T6789" s="42"/>
      <c r="U6789" s="188"/>
      <c r="V6789" s="42"/>
      <c r="W6789" s="188"/>
      <c r="X6789" s="42"/>
      <c r="AD6789" s="11"/>
    </row>
    <row r="6790" spans="18:30">
      <c r="R6790" s="187"/>
      <c r="S6790" s="42"/>
      <c r="T6790" s="42"/>
      <c r="U6790" s="188"/>
      <c r="V6790" s="42"/>
      <c r="W6790" s="188"/>
      <c r="X6790" s="42"/>
      <c r="AD6790" s="11"/>
    </row>
    <row r="6791" spans="18:30">
      <c r="R6791" s="187"/>
      <c r="S6791" s="42"/>
      <c r="T6791" s="42"/>
      <c r="U6791" s="188"/>
      <c r="V6791" s="42"/>
      <c r="W6791" s="188"/>
      <c r="X6791" s="42"/>
      <c r="AD6791" s="11"/>
    </row>
    <row r="6792" spans="18:30">
      <c r="R6792" s="187"/>
      <c r="S6792" s="42"/>
      <c r="T6792" s="42"/>
      <c r="U6792" s="188"/>
      <c r="V6792" s="42"/>
      <c r="W6792" s="188"/>
      <c r="X6792" s="42"/>
      <c r="AD6792" s="11"/>
    </row>
    <row r="6793" spans="18:30">
      <c r="R6793" s="187"/>
      <c r="S6793" s="42"/>
      <c r="T6793" s="42"/>
      <c r="U6793" s="188"/>
      <c r="V6793" s="42"/>
      <c r="W6793" s="188"/>
      <c r="X6793" s="42"/>
      <c r="AD6793" s="11"/>
    </row>
    <row r="6794" spans="18:30">
      <c r="R6794" s="187"/>
      <c r="S6794" s="42"/>
      <c r="T6794" s="42"/>
      <c r="U6794" s="188"/>
      <c r="V6794" s="42"/>
      <c r="W6794" s="188"/>
      <c r="X6794" s="42"/>
      <c r="AD6794" s="11"/>
    </row>
    <row r="6795" spans="18:30">
      <c r="R6795" s="187"/>
      <c r="S6795" s="42"/>
      <c r="T6795" s="42"/>
      <c r="U6795" s="188"/>
      <c r="V6795" s="42"/>
      <c r="W6795" s="188"/>
      <c r="X6795" s="42"/>
      <c r="AD6795" s="11"/>
    </row>
    <row r="6796" spans="18:30">
      <c r="R6796" s="187"/>
      <c r="S6796" s="42"/>
      <c r="T6796" s="42"/>
      <c r="U6796" s="188"/>
      <c r="V6796" s="42"/>
      <c r="W6796" s="188"/>
      <c r="X6796" s="42"/>
      <c r="AD6796" s="11"/>
    </row>
    <row r="6797" spans="18:30">
      <c r="R6797" s="187"/>
      <c r="S6797" s="42"/>
      <c r="T6797" s="42"/>
      <c r="U6797" s="188"/>
      <c r="V6797" s="42"/>
      <c r="W6797" s="188"/>
      <c r="X6797" s="42"/>
      <c r="AD6797" s="11"/>
    </row>
    <row r="6798" spans="18:30">
      <c r="R6798" s="187"/>
      <c r="S6798" s="42"/>
      <c r="T6798" s="42"/>
      <c r="U6798" s="188"/>
      <c r="V6798" s="42"/>
      <c r="W6798" s="188"/>
      <c r="X6798" s="42"/>
      <c r="AD6798" s="11"/>
    </row>
    <row r="6799" spans="18:30">
      <c r="R6799" s="187"/>
      <c r="S6799" s="42"/>
      <c r="T6799" s="42"/>
      <c r="U6799" s="188"/>
      <c r="V6799" s="42"/>
      <c r="W6799" s="188"/>
      <c r="X6799" s="42"/>
      <c r="AD6799" s="11"/>
    </row>
    <row r="6800" spans="18:30">
      <c r="R6800" s="187"/>
      <c r="S6800" s="42"/>
      <c r="T6800" s="42"/>
      <c r="U6800" s="188"/>
      <c r="V6800" s="42"/>
      <c r="W6800" s="188"/>
      <c r="X6800" s="42"/>
      <c r="AD6800" s="11"/>
    </row>
    <row r="6801" spans="18:30">
      <c r="R6801" s="187"/>
      <c r="S6801" s="42"/>
      <c r="T6801" s="42"/>
      <c r="U6801" s="188"/>
      <c r="V6801" s="42"/>
      <c r="W6801" s="188"/>
      <c r="X6801" s="42"/>
      <c r="AD6801" s="11"/>
    </row>
    <row r="6802" spans="18:30">
      <c r="R6802" s="187"/>
      <c r="S6802" s="42"/>
      <c r="T6802" s="42"/>
      <c r="U6802" s="188"/>
      <c r="V6802" s="42"/>
      <c r="W6802" s="188"/>
      <c r="X6802" s="42"/>
      <c r="AD6802" s="11"/>
    </row>
    <row r="6803" spans="18:30">
      <c r="R6803" s="187"/>
      <c r="S6803" s="42"/>
      <c r="T6803" s="42"/>
      <c r="U6803" s="188"/>
      <c r="V6803" s="42"/>
      <c r="W6803" s="188"/>
      <c r="X6803" s="42"/>
      <c r="AD6803" s="11"/>
    </row>
    <row r="6804" spans="18:30">
      <c r="R6804" s="187"/>
      <c r="S6804" s="42"/>
      <c r="T6804" s="42"/>
      <c r="U6804" s="188"/>
      <c r="V6804" s="42"/>
      <c r="W6804" s="188"/>
      <c r="X6804" s="42"/>
      <c r="AD6804" s="11"/>
    </row>
    <row r="6805" spans="18:30">
      <c r="R6805" s="187"/>
      <c r="S6805" s="42"/>
      <c r="T6805" s="42"/>
      <c r="U6805" s="188"/>
      <c r="V6805" s="42"/>
      <c r="W6805" s="188"/>
      <c r="X6805" s="42"/>
      <c r="AD6805" s="11"/>
    </row>
    <row r="6806" spans="18:30">
      <c r="R6806" s="187"/>
      <c r="S6806" s="42"/>
      <c r="T6806" s="42"/>
      <c r="U6806" s="188"/>
      <c r="V6806" s="42"/>
      <c r="W6806" s="188"/>
      <c r="X6806" s="42"/>
      <c r="AD6806" s="11"/>
    </row>
    <row r="6807" spans="18:30">
      <c r="R6807" s="187"/>
      <c r="S6807" s="42"/>
      <c r="T6807" s="42"/>
      <c r="U6807" s="188"/>
      <c r="V6807" s="42"/>
      <c r="W6807" s="188"/>
      <c r="X6807" s="42"/>
      <c r="AD6807" s="11"/>
    </row>
    <row r="6808" spans="18:30">
      <c r="R6808" s="187"/>
      <c r="S6808" s="42"/>
      <c r="T6808" s="42"/>
      <c r="U6808" s="188"/>
      <c r="V6808" s="42"/>
      <c r="W6808" s="188"/>
      <c r="X6808" s="42"/>
      <c r="AD6808" s="11"/>
    </row>
    <row r="6809" spans="18:30">
      <c r="R6809" s="187"/>
      <c r="S6809" s="42"/>
      <c r="T6809" s="42"/>
      <c r="U6809" s="188"/>
      <c r="V6809" s="42"/>
      <c r="W6809" s="188"/>
      <c r="X6809" s="42"/>
      <c r="AD6809" s="11"/>
    </row>
    <row r="6810" spans="18:30">
      <c r="R6810" s="187"/>
      <c r="S6810" s="42"/>
      <c r="T6810" s="42"/>
      <c r="U6810" s="188"/>
      <c r="V6810" s="42"/>
      <c r="W6810" s="188"/>
      <c r="X6810" s="42"/>
      <c r="AD6810" s="11"/>
    </row>
    <row r="6811" spans="18:30">
      <c r="R6811" s="187"/>
      <c r="S6811" s="42"/>
      <c r="T6811" s="42"/>
      <c r="U6811" s="188"/>
      <c r="V6811" s="42"/>
      <c r="W6811" s="188"/>
      <c r="X6811" s="42"/>
      <c r="AD6811" s="11"/>
    </row>
    <row r="6812" spans="18:30">
      <c r="R6812" s="187"/>
      <c r="S6812" s="42"/>
      <c r="T6812" s="42"/>
      <c r="U6812" s="188"/>
      <c r="V6812" s="42"/>
      <c r="W6812" s="188"/>
      <c r="X6812" s="42"/>
      <c r="AD6812" s="11"/>
    </row>
    <row r="6813" spans="18:30">
      <c r="R6813" s="187"/>
      <c r="S6813" s="42"/>
      <c r="T6813" s="42"/>
      <c r="U6813" s="188"/>
      <c r="V6813" s="42"/>
      <c r="W6813" s="188"/>
      <c r="X6813" s="42"/>
      <c r="AD6813" s="11"/>
    </row>
    <row r="6814" spans="18:30">
      <c r="R6814" s="187"/>
      <c r="S6814" s="42"/>
      <c r="T6814" s="42"/>
      <c r="U6814" s="188"/>
      <c r="V6814" s="42"/>
      <c r="W6814" s="188"/>
      <c r="X6814" s="42"/>
      <c r="AD6814" s="11"/>
    </row>
    <row r="6815" spans="18:30">
      <c r="R6815" s="187"/>
      <c r="S6815" s="42"/>
      <c r="T6815" s="42"/>
      <c r="U6815" s="188"/>
      <c r="V6815" s="42"/>
      <c r="W6815" s="188"/>
      <c r="X6815" s="42"/>
      <c r="AD6815" s="11"/>
    </row>
    <row r="6816" spans="18:30">
      <c r="R6816" s="187"/>
      <c r="S6816" s="42"/>
      <c r="T6816" s="42"/>
      <c r="U6816" s="188"/>
      <c r="V6816" s="42"/>
      <c r="W6816" s="188"/>
      <c r="X6816" s="42"/>
      <c r="AD6816" s="11"/>
    </row>
    <row r="6817" spans="18:30">
      <c r="R6817" s="187"/>
      <c r="S6817" s="42"/>
      <c r="T6817" s="42"/>
      <c r="U6817" s="188"/>
      <c r="V6817" s="42"/>
      <c r="W6817" s="188"/>
      <c r="X6817" s="42"/>
      <c r="AD6817" s="11"/>
    </row>
    <row r="6818" spans="18:30">
      <c r="R6818" s="187"/>
      <c r="S6818" s="42"/>
      <c r="T6818" s="42"/>
      <c r="U6818" s="188"/>
      <c r="V6818" s="42"/>
      <c r="W6818" s="188"/>
      <c r="X6818" s="42"/>
      <c r="AD6818" s="11"/>
    </row>
    <row r="6819" spans="18:30">
      <c r="R6819" s="187"/>
      <c r="S6819" s="42"/>
      <c r="T6819" s="42"/>
      <c r="U6819" s="188"/>
      <c r="V6819" s="42"/>
      <c r="W6819" s="188"/>
      <c r="X6819" s="42"/>
      <c r="AD6819" s="11"/>
    </row>
    <row r="6820" spans="18:30">
      <c r="R6820" s="187"/>
      <c r="S6820" s="42"/>
      <c r="T6820" s="42"/>
      <c r="U6820" s="188"/>
      <c r="V6820" s="42"/>
      <c r="W6820" s="188"/>
      <c r="X6820" s="42"/>
      <c r="AD6820" s="11"/>
    </row>
    <row r="6821" spans="18:30">
      <c r="R6821" s="187"/>
      <c r="S6821" s="42"/>
      <c r="T6821" s="42"/>
      <c r="U6821" s="188"/>
      <c r="V6821" s="42"/>
      <c r="W6821" s="188"/>
      <c r="X6821" s="42"/>
      <c r="AD6821" s="11"/>
    </row>
    <row r="6822" spans="18:30">
      <c r="R6822" s="187"/>
      <c r="S6822" s="42"/>
      <c r="T6822" s="42"/>
      <c r="U6822" s="188"/>
      <c r="V6822" s="42"/>
      <c r="W6822" s="188"/>
      <c r="X6822" s="42"/>
      <c r="AD6822" s="11"/>
    </row>
    <row r="6823" spans="18:30">
      <c r="R6823" s="187"/>
      <c r="S6823" s="42"/>
      <c r="T6823" s="42"/>
      <c r="U6823" s="188"/>
      <c r="V6823" s="42"/>
      <c r="W6823" s="188"/>
      <c r="X6823" s="42"/>
      <c r="AD6823" s="11"/>
    </row>
    <row r="6824" spans="18:30">
      <c r="R6824" s="187"/>
      <c r="S6824" s="42"/>
      <c r="T6824" s="42"/>
      <c r="U6824" s="188"/>
      <c r="V6824" s="42"/>
      <c r="W6824" s="188"/>
      <c r="X6824" s="42"/>
      <c r="AD6824" s="11"/>
    </row>
    <row r="6825" spans="18:30">
      <c r="R6825" s="187"/>
      <c r="S6825" s="42"/>
      <c r="T6825" s="42"/>
      <c r="U6825" s="188"/>
      <c r="V6825" s="42"/>
      <c r="W6825" s="188"/>
      <c r="X6825" s="42"/>
      <c r="AD6825" s="11"/>
    </row>
    <row r="6826" spans="18:30">
      <c r="R6826" s="187"/>
      <c r="S6826" s="42"/>
      <c r="T6826" s="42"/>
      <c r="U6826" s="188"/>
      <c r="V6826" s="42"/>
      <c r="W6826" s="188"/>
      <c r="X6826" s="42"/>
      <c r="AD6826" s="11"/>
    </row>
    <row r="6827" spans="18:30">
      <c r="R6827" s="187"/>
      <c r="S6827" s="42"/>
      <c r="T6827" s="42"/>
      <c r="U6827" s="188"/>
      <c r="V6827" s="42"/>
      <c r="W6827" s="188"/>
      <c r="X6827" s="42"/>
      <c r="AD6827" s="11"/>
    </row>
    <row r="6828" spans="18:30">
      <c r="R6828" s="187"/>
      <c r="S6828" s="42"/>
      <c r="T6828" s="42"/>
      <c r="U6828" s="188"/>
      <c r="V6828" s="42"/>
      <c r="W6828" s="188"/>
      <c r="X6828" s="42"/>
      <c r="AD6828" s="11"/>
    </row>
    <row r="6829" spans="18:30">
      <c r="R6829" s="187"/>
      <c r="S6829" s="42"/>
      <c r="T6829" s="42"/>
      <c r="U6829" s="188"/>
      <c r="V6829" s="42"/>
      <c r="W6829" s="188"/>
      <c r="X6829" s="42"/>
      <c r="AD6829" s="11"/>
    </row>
    <row r="6830" spans="18:30">
      <c r="R6830" s="187"/>
      <c r="S6830" s="42"/>
      <c r="T6830" s="42"/>
      <c r="U6830" s="188"/>
      <c r="V6830" s="42"/>
      <c r="W6830" s="188"/>
      <c r="X6830" s="42"/>
      <c r="AD6830" s="11"/>
    </row>
    <row r="6831" spans="18:30">
      <c r="R6831" s="187"/>
      <c r="S6831" s="42"/>
      <c r="T6831" s="42"/>
      <c r="U6831" s="188"/>
      <c r="V6831" s="42"/>
      <c r="W6831" s="188"/>
      <c r="X6831" s="42"/>
      <c r="AD6831" s="11"/>
    </row>
    <row r="6832" spans="18:30">
      <c r="R6832" s="187"/>
      <c r="S6832" s="42"/>
      <c r="T6832" s="42"/>
      <c r="U6832" s="188"/>
      <c r="V6832" s="42"/>
      <c r="W6832" s="188"/>
      <c r="X6832" s="42"/>
      <c r="AD6832" s="11"/>
    </row>
    <row r="6833" spans="18:30">
      <c r="R6833" s="187"/>
      <c r="S6833" s="42"/>
      <c r="T6833" s="42"/>
      <c r="U6833" s="188"/>
      <c r="V6833" s="42"/>
      <c r="W6833" s="188"/>
      <c r="X6833" s="42"/>
      <c r="AD6833" s="11"/>
    </row>
    <row r="6834" spans="18:30">
      <c r="R6834" s="187"/>
      <c r="S6834" s="42"/>
      <c r="T6834" s="42"/>
      <c r="U6834" s="188"/>
      <c r="V6834" s="42"/>
      <c r="W6834" s="188"/>
      <c r="X6834" s="42"/>
      <c r="AD6834" s="11"/>
    </row>
    <row r="6835" spans="18:30">
      <c r="R6835" s="187"/>
      <c r="S6835" s="42"/>
      <c r="T6835" s="42"/>
      <c r="U6835" s="188"/>
      <c r="V6835" s="42"/>
      <c r="W6835" s="188"/>
      <c r="X6835" s="42"/>
      <c r="AD6835" s="11"/>
    </row>
    <row r="6836" spans="18:30">
      <c r="R6836" s="187"/>
      <c r="S6836" s="42"/>
      <c r="T6836" s="42"/>
      <c r="U6836" s="188"/>
      <c r="V6836" s="42"/>
      <c r="W6836" s="188"/>
      <c r="X6836" s="42"/>
      <c r="AD6836" s="11"/>
    </row>
    <row r="6837" spans="18:30">
      <c r="R6837" s="187"/>
      <c r="S6837" s="42"/>
      <c r="T6837" s="42"/>
      <c r="U6837" s="188"/>
      <c r="V6837" s="42"/>
      <c r="W6837" s="188"/>
      <c r="X6837" s="42"/>
      <c r="AD6837" s="11"/>
    </row>
    <row r="6838" spans="18:30">
      <c r="R6838" s="187"/>
      <c r="S6838" s="42"/>
      <c r="T6838" s="42"/>
      <c r="U6838" s="188"/>
      <c r="V6838" s="42"/>
      <c r="W6838" s="188"/>
      <c r="X6838" s="42"/>
      <c r="AD6838" s="11"/>
    </row>
    <row r="6839" spans="18:30">
      <c r="R6839" s="187"/>
      <c r="S6839" s="42"/>
      <c r="T6839" s="42"/>
      <c r="U6839" s="188"/>
      <c r="V6839" s="42"/>
      <c r="W6839" s="188"/>
      <c r="X6839" s="42"/>
      <c r="AD6839" s="11"/>
    </row>
    <row r="6840" spans="18:30">
      <c r="R6840" s="187"/>
      <c r="S6840" s="42"/>
      <c r="T6840" s="42"/>
      <c r="U6840" s="188"/>
      <c r="V6840" s="42"/>
      <c r="W6840" s="188"/>
      <c r="X6840" s="42"/>
      <c r="AD6840" s="11"/>
    </row>
    <row r="6841" spans="18:30">
      <c r="R6841" s="187"/>
      <c r="S6841" s="42"/>
      <c r="T6841" s="42"/>
      <c r="U6841" s="188"/>
      <c r="V6841" s="42"/>
      <c r="W6841" s="188"/>
      <c r="X6841" s="42"/>
      <c r="AD6841" s="11"/>
    </row>
    <row r="6842" spans="18:30">
      <c r="R6842" s="187"/>
      <c r="S6842" s="42"/>
      <c r="T6842" s="42"/>
      <c r="U6842" s="188"/>
      <c r="V6842" s="42"/>
      <c r="W6842" s="188"/>
      <c r="X6842" s="42"/>
      <c r="AD6842" s="11"/>
    </row>
    <row r="6843" spans="18:30">
      <c r="R6843" s="187"/>
      <c r="S6843" s="42"/>
      <c r="T6843" s="42"/>
      <c r="U6843" s="188"/>
      <c r="V6843" s="42"/>
      <c r="W6843" s="188"/>
      <c r="X6843" s="42"/>
      <c r="AD6843" s="11"/>
    </row>
    <row r="6844" spans="18:30">
      <c r="R6844" s="187"/>
      <c r="S6844" s="42"/>
      <c r="T6844" s="42"/>
      <c r="U6844" s="188"/>
      <c r="V6844" s="42"/>
      <c r="W6844" s="188"/>
      <c r="X6844" s="42"/>
      <c r="AD6844" s="11"/>
    </row>
    <row r="6845" spans="18:30">
      <c r="R6845" s="187"/>
      <c r="S6845" s="42"/>
      <c r="T6845" s="42"/>
      <c r="U6845" s="188"/>
      <c r="V6845" s="42"/>
      <c r="W6845" s="188"/>
      <c r="X6845" s="42"/>
      <c r="AD6845" s="11"/>
    </row>
    <row r="6846" spans="18:30">
      <c r="R6846" s="187"/>
      <c r="S6846" s="42"/>
      <c r="T6846" s="42"/>
      <c r="U6846" s="188"/>
      <c r="V6846" s="42"/>
      <c r="W6846" s="188"/>
      <c r="X6846" s="42"/>
      <c r="AD6846" s="11"/>
    </row>
    <row r="6847" spans="18:30">
      <c r="R6847" s="187"/>
      <c r="S6847" s="42"/>
      <c r="T6847" s="42"/>
      <c r="U6847" s="188"/>
      <c r="V6847" s="42"/>
      <c r="W6847" s="188"/>
      <c r="X6847" s="42"/>
      <c r="AD6847" s="11"/>
    </row>
    <row r="6848" spans="18:30">
      <c r="R6848" s="187"/>
      <c r="S6848" s="42"/>
      <c r="T6848" s="42"/>
      <c r="U6848" s="188"/>
      <c r="V6848" s="42"/>
      <c r="W6848" s="188"/>
      <c r="X6848" s="42"/>
      <c r="AD6848" s="11"/>
    </row>
    <row r="6849" spans="18:30">
      <c r="R6849" s="187"/>
      <c r="S6849" s="42"/>
      <c r="T6849" s="42"/>
      <c r="U6849" s="188"/>
      <c r="V6849" s="42"/>
      <c r="W6849" s="188"/>
      <c r="X6849" s="42"/>
      <c r="AD6849" s="11"/>
    </row>
    <row r="6850" spans="18:30">
      <c r="R6850" s="187"/>
      <c r="S6850" s="42"/>
      <c r="T6850" s="42"/>
      <c r="U6850" s="188"/>
      <c r="V6850" s="42"/>
      <c r="W6850" s="188"/>
      <c r="X6850" s="42"/>
      <c r="AD6850" s="11"/>
    </row>
    <row r="6851" spans="18:30">
      <c r="R6851" s="187"/>
      <c r="S6851" s="42"/>
      <c r="T6851" s="42"/>
      <c r="U6851" s="188"/>
      <c r="V6851" s="42"/>
      <c r="W6851" s="188"/>
      <c r="X6851" s="42"/>
      <c r="AD6851" s="11"/>
    </row>
    <row r="6852" spans="18:30">
      <c r="R6852" s="187"/>
      <c r="S6852" s="42"/>
      <c r="T6852" s="42"/>
      <c r="U6852" s="188"/>
      <c r="V6852" s="42"/>
      <c r="W6852" s="188"/>
      <c r="X6852" s="42"/>
      <c r="AD6852" s="11"/>
    </row>
    <row r="6853" spans="18:30">
      <c r="R6853" s="187"/>
      <c r="S6853" s="42"/>
      <c r="T6853" s="42"/>
      <c r="U6853" s="188"/>
      <c r="V6853" s="42"/>
      <c r="W6853" s="188"/>
      <c r="X6853" s="42"/>
      <c r="AD6853" s="11"/>
    </row>
    <row r="6854" spans="18:30">
      <c r="R6854" s="187"/>
      <c r="S6854" s="42"/>
      <c r="T6854" s="42"/>
      <c r="U6854" s="188"/>
      <c r="V6854" s="42"/>
      <c r="W6854" s="188"/>
      <c r="X6854" s="42"/>
      <c r="AD6854" s="11"/>
    </row>
    <row r="6855" spans="18:30">
      <c r="R6855" s="187"/>
      <c r="S6855" s="42"/>
      <c r="T6855" s="42"/>
      <c r="U6855" s="188"/>
      <c r="V6855" s="42"/>
      <c r="W6855" s="188"/>
      <c r="X6855" s="42"/>
      <c r="AD6855" s="11"/>
    </row>
    <row r="6856" spans="18:30">
      <c r="R6856" s="187"/>
      <c r="S6856" s="42"/>
      <c r="T6856" s="42"/>
      <c r="U6856" s="188"/>
      <c r="V6856" s="42"/>
      <c r="W6856" s="188"/>
      <c r="X6856" s="42"/>
      <c r="AD6856" s="11"/>
    </row>
    <row r="6857" spans="18:30">
      <c r="R6857" s="187"/>
      <c r="S6857" s="42"/>
      <c r="T6857" s="42"/>
      <c r="U6857" s="188"/>
      <c r="V6857" s="42"/>
      <c r="W6857" s="188"/>
      <c r="X6857" s="42"/>
      <c r="AD6857" s="11"/>
    </row>
    <row r="6858" spans="18:30">
      <c r="R6858" s="187"/>
      <c r="S6858" s="42"/>
      <c r="T6858" s="42"/>
      <c r="U6858" s="188"/>
      <c r="V6858" s="42"/>
      <c r="W6858" s="188"/>
      <c r="X6858" s="42"/>
      <c r="AD6858" s="11"/>
    </row>
    <row r="6859" spans="18:30">
      <c r="R6859" s="187"/>
      <c r="S6859" s="42"/>
      <c r="T6859" s="42"/>
      <c r="U6859" s="188"/>
      <c r="V6859" s="42"/>
      <c r="W6859" s="188"/>
      <c r="X6859" s="42"/>
      <c r="AD6859" s="11"/>
    </row>
    <row r="6860" spans="18:30">
      <c r="R6860" s="187"/>
      <c r="S6860" s="42"/>
      <c r="T6860" s="42"/>
      <c r="U6860" s="188"/>
      <c r="V6860" s="42"/>
      <c r="W6860" s="188"/>
      <c r="X6860" s="42"/>
      <c r="AD6860" s="11"/>
    </row>
    <row r="6861" spans="18:30">
      <c r="R6861" s="187"/>
      <c r="S6861" s="42"/>
      <c r="T6861" s="42"/>
      <c r="U6861" s="188"/>
      <c r="V6861" s="42"/>
      <c r="W6861" s="188"/>
      <c r="X6861" s="42"/>
      <c r="AD6861" s="11"/>
    </row>
    <row r="6862" spans="18:30">
      <c r="R6862" s="187"/>
      <c r="S6862" s="42"/>
      <c r="T6862" s="42"/>
      <c r="U6862" s="188"/>
      <c r="V6862" s="42"/>
      <c r="W6862" s="188"/>
      <c r="X6862" s="42"/>
      <c r="AD6862" s="11"/>
    </row>
    <row r="6863" spans="18:30">
      <c r="R6863" s="187"/>
      <c r="S6863" s="42"/>
      <c r="T6863" s="42"/>
      <c r="U6863" s="188"/>
      <c r="V6863" s="42"/>
      <c r="W6863" s="188"/>
      <c r="X6863" s="42"/>
      <c r="AD6863" s="11"/>
    </row>
    <row r="6864" spans="18:30">
      <c r="R6864" s="187"/>
      <c r="S6864" s="42"/>
      <c r="T6864" s="42"/>
      <c r="U6864" s="188"/>
      <c r="V6864" s="42"/>
      <c r="W6864" s="188"/>
      <c r="X6864" s="42"/>
      <c r="AD6864" s="11"/>
    </row>
    <row r="6865" spans="18:30">
      <c r="R6865" s="187"/>
      <c r="S6865" s="42"/>
      <c r="T6865" s="42"/>
      <c r="U6865" s="188"/>
      <c r="V6865" s="42"/>
      <c r="W6865" s="188"/>
      <c r="X6865" s="42"/>
      <c r="AD6865" s="11"/>
    </row>
    <row r="6866" spans="18:30">
      <c r="R6866" s="187"/>
      <c r="S6866" s="42"/>
      <c r="T6866" s="42"/>
      <c r="U6866" s="188"/>
      <c r="V6866" s="42"/>
      <c r="W6866" s="188"/>
      <c r="X6866" s="42"/>
      <c r="AD6866" s="11"/>
    </row>
    <row r="6867" spans="18:30">
      <c r="R6867" s="187"/>
      <c r="S6867" s="42"/>
      <c r="T6867" s="42"/>
      <c r="U6867" s="188"/>
      <c r="V6867" s="42"/>
      <c r="W6867" s="188"/>
      <c r="X6867" s="42"/>
      <c r="AD6867" s="11"/>
    </row>
    <row r="6868" spans="18:30">
      <c r="R6868" s="187"/>
      <c r="S6868" s="42"/>
      <c r="T6868" s="42"/>
      <c r="U6868" s="188"/>
      <c r="V6868" s="42"/>
      <c r="W6868" s="188"/>
      <c r="X6868" s="42"/>
      <c r="AD6868" s="11"/>
    </row>
    <row r="6869" spans="18:30">
      <c r="R6869" s="187"/>
      <c r="S6869" s="42"/>
      <c r="T6869" s="42"/>
      <c r="U6869" s="188"/>
      <c r="V6869" s="42"/>
      <c r="W6869" s="188"/>
      <c r="X6869" s="42"/>
      <c r="AD6869" s="11"/>
    </row>
    <row r="6870" spans="18:30">
      <c r="R6870" s="187"/>
      <c r="S6870" s="42"/>
      <c r="T6870" s="42"/>
      <c r="U6870" s="188"/>
      <c r="V6870" s="42"/>
      <c r="W6870" s="188"/>
      <c r="X6870" s="42"/>
      <c r="AD6870" s="11"/>
    </row>
    <row r="6871" spans="18:30">
      <c r="R6871" s="187"/>
      <c r="S6871" s="42"/>
      <c r="T6871" s="42"/>
      <c r="U6871" s="188"/>
      <c r="V6871" s="42"/>
      <c r="W6871" s="188"/>
      <c r="X6871" s="42"/>
      <c r="AD6871" s="11"/>
    </row>
    <row r="6872" spans="18:30">
      <c r="R6872" s="187"/>
      <c r="S6872" s="42"/>
      <c r="T6872" s="42"/>
      <c r="U6872" s="188"/>
      <c r="V6872" s="42"/>
      <c r="W6872" s="188"/>
      <c r="X6872" s="42"/>
      <c r="AD6872" s="11"/>
    </row>
    <row r="6873" spans="18:30">
      <c r="R6873" s="187"/>
      <c r="S6873" s="42"/>
      <c r="T6873" s="42"/>
      <c r="U6873" s="188"/>
      <c r="V6873" s="42"/>
      <c r="W6873" s="188"/>
      <c r="X6873" s="42"/>
      <c r="AD6873" s="11"/>
    </row>
    <row r="6874" spans="18:30">
      <c r="R6874" s="187"/>
      <c r="S6874" s="42"/>
      <c r="T6874" s="42"/>
      <c r="U6874" s="188"/>
      <c r="V6874" s="42"/>
      <c r="W6874" s="188"/>
      <c r="X6874" s="42"/>
      <c r="AD6874" s="11"/>
    </row>
    <row r="6875" spans="18:30">
      <c r="R6875" s="187"/>
      <c r="S6875" s="42"/>
      <c r="T6875" s="42"/>
      <c r="U6875" s="188"/>
      <c r="V6875" s="42"/>
      <c r="W6875" s="188"/>
      <c r="X6875" s="42"/>
      <c r="AD6875" s="11"/>
    </row>
    <row r="6876" spans="18:30">
      <c r="R6876" s="187"/>
      <c r="S6876" s="42"/>
      <c r="T6876" s="42"/>
      <c r="U6876" s="188"/>
      <c r="V6876" s="42"/>
      <c r="W6876" s="188"/>
      <c r="X6876" s="42"/>
      <c r="AD6876" s="11"/>
    </row>
    <row r="6877" spans="18:30">
      <c r="R6877" s="187"/>
      <c r="S6877" s="42"/>
      <c r="T6877" s="42"/>
      <c r="U6877" s="188"/>
      <c r="V6877" s="42"/>
      <c r="W6877" s="188"/>
      <c r="X6877" s="42"/>
      <c r="AD6877" s="11"/>
    </row>
    <row r="6878" spans="18:30">
      <c r="R6878" s="187"/>
      <c r="S6878" s="42"/>
      <c r="T6878" s="42"/>
      <c r="U6878" s="188"/>
      <c r="V6878" s="42"/>
      <c r="W6878" s="188"/>
      <c r="X6878" s="42"/>
      <c r="AD6878" s="11"/>
    </row>
    <row r="6879" spans="18:30">
      <c r="R6879" s="187"/>
      <c r="S6879" s="42"/>
      <c r="T6879" s="42"/>
      <c r="U6879" s="188"/>
      <c r="V6879" s="42"/>
      <c r="W6879" s="188"/>
      <c r="X6879" s="42"/>
      <c r="AD6879" s="11"/>
    </row>
    <row r="6880" spans="18:30">
      <c r="R6880" s="187"/>
      <c r="S6880" s="42"/>
      <c r="T6880" s="42"/>
      <c r="U6880" s="188"/>
      <c r="V6880" s="42"/>
      <c r="W6880" s="188"/>
      <c r="X6880" s="42"/>
      <c r="AD6880" s="11"/>
    </row>
    <row r="6881" spans="18:30">
      <c r="R6881" s="187"/>
      <c r="S6881" s="42"/>
      <c r="T6881" s="42"/>
      <c r="U6881" s="188"/>
      <c r="V6881" s="42"/>
      <c r="W6881" s="188"/>
      <c r="X6881" s="42"/>
      <c r="AD6881" s="11"/>
    </row>
    <row r="6882" spans="18:30">
      <c r="R6882" s="187"/>
      <c r="S6882" s="42"/>
      <c r="T6882" s="42"/>
      <c r="U6882" s="188"/>
      <c r="V6882" s="42"/>
      <c r="W6882" s="188"/>
      <c r="X6882" s="42"/>
      <c r="AD6882" s="11"/>
    </row>
    <row r="6883" spans="18:30">
      <c r="R6883" s="187"/>
      <c r="S6883" s="42"/>
      <c r="T6883" s="42"/>
      <c r="U6883" s="188"/>
      <c r="V6883" s="42"/>
      <c r="W6883" s="188"/>
      <c r="X6883" s="42"/>
      <c r="AD6883" s="11"/>
    </row>
    <row r="6884" spans="18:30">
      <c r="R6884" s="187"/>
      <c r="S6884" s="42"/>
      <c r="T6884" s="42"/>
      <c r="U6884" s="188"/>
      <c r="V6884" s="42"/>
      <c r="W6884" s="188"/>
      <c r="X6884" s="42"/>
      <c r="AD6884" s="11"/>
    </row>
    <row r="6885" spans="18:30">
      <c r="R6885" s="187"/>
      <c r="S6885" s="42"/>
      <c r="T6885" s="42"/>
      <c r="U6885" s="188"/>
      <c r="V6885" s="42"/>
      <c r="W6885" s="188"/>
      <c r="X6885" s="42"/>
      <c r="AD6885" s="11"/>
    </row>
    <row r="6886" spans="18:30">
      <c r="R6886" s="187"/>
      <c r="S6886" s="42"/>
      <c r="T6886" s="42"/>
      <c r="U6886" s="188"/>
      <c r="V6886" s="42"/>
      <c r="W6886" s="188"/>
      <c r="X6886" s="42"/>
      <c r="AD6886" s="11"/>
    </row>
    <row r="6887" spans="18:30">
      <c r="R6887" s="187"/>
      <c r="S6887" s="42"/>
      <c r="T6887" s="42"/>
      <c r="U6887" s="188"/>
      <c r="V6887" s="42"/>
      <c r="W6887" s="188"/>
      <c r="X6887" s="42"/>
      <c r="AD6887" s="11"/>
    </row>
    <row r="6888" spans="18:30">
      <c r="R6888" s="187"/>
      <c r="S6888" s="42"/>
      <c r="T6888" s="42"/>
      <c r="U6888" s="188"/>
      <c r="V6888" s="42"/>
      <c r="W6888" s="188"/>
      <c r="X6888" s="42"/>
      <c r="AD6888" s="11"/>
    </row>
    <row r="6889" spans="18:30">
      <c r="R6889" s="187"/>
      <c r="S6889" s="42"/>
      <c r="T6889" s="42"/>
      <c r="U6889" s="188"/>
      <c r="V6889" s="42"/>
      <c r="W6889" s="188"/>
      <c r="X6889" s="42"/>
      <c r="AD6889" s="11"/>
    </row>
    <row r="6890" spans="18:30">
      <c r="R6890" s="187"/>
      <c r="S6890" s="42"/>
      <c r="T6890" s="42"/>
      <c r="U6890" s="188"/>
      <c r="V6890" s="42"/>
      <c r="W6890" s="188"/>
      <c r="X6890" s="42"/>
      <c r="AD6890" s="11"/>
    </row>
    <row r="6891" spans="18:30">
      <c r="R6891" s="187"/>
      <c r="S6891" s="42"/>
      <c r="T6891" s="42"/>
      <c r="U6891" s="188"/>
      <c r="V6891" s="42"/>
      <c r="W6891" s="188"/>
      <c r="X6891" s="42"/>
      <c r="AD6891" s="11"/>
    </row>
    <row r="6892" spans="18:30">
      <c r="R6892" s="187"/>
      <c r="S6892" s="42"/>
      <c r="T6892" s="42"/>
      <c r="U6892" s="188"/>
      <c r="V6892" s="42"/>
      <c r="W6892" s="188"/>
      <c r="X6892" s="42"/>
      <c r="AD6892" s="11"/>
    </row>
    <row r="6893" spans="18:30">
      <c r="R6893" s="187"/>
      <c r="S6893" s="42"/>
      <c r="T6893" s="42"/>
      <c r="U6893" s="188"/>
      <c r="V6893" s="42"/>
      <c r="W6893" s="188"/>
      <c r="X6893" s="42"/>
      <c r="AD6893" s="11"/>
    </row>
    <row r="6894" spans="18:30">
      <c r="R6894" s="187"/>
      <c r="S6894" s="42"/>
      <c r="T6894" s="42"/>
      <c r="U6894" s="188"/>
      <c r="V6894" s="42"/>
      <c r="W6894" s="188"/>
      <c r="X6894" s="42"/>
      <c r="AD6894" s="11"/>
    </row>
    <row r="6895" spans="18:30">
      <c r="R6895" s="187"/>
      <c r="S6895" s="42"/>
      <c r="T6895" s="42"/>
      <c r="U6895" s="188"/>
      <c r="V6895" s="42"/>
      <c r="W6895" s="188"/>
      <c r="X6895" s="42"/>
      <c r="AD6895" s="11"/>
    </row>
    <row r="6896" spans="18:30">
      <c r="R6896" s="187"/>
      <c r="S6896" s="42"/>
      <c r="T6896" s="42"/>
      <c r="U6896" s="188"/>
      <c r="V6896" s="42"/>
      <c r="W6896" s="188"/>
      <c r="X6896" s="42"/>
      <c r="AD6896" s="11"/>
    </row>
    <row r="6897" spans="18:30">
      <c r="R6897" s="187"/>
      <c r="S6897" s="42"/>
      <c r="T6897" s="42"/>
      <c r="U6897" s="188"/>
      <c r="V6897" s="42"/>
      <c r="W6897" s="188"/>
      <c r="X6897" s="42"/>
      <c r="AD6897" s="11"/>
    </row>
    <row r="6898" spans="18:30">
      <c r="R6898" s="187"/>
      <c r="S6898" s="42"/>
      <c r="T6898" s="42"/>
      <c r="U6898" s="188"/>
      <c r="V6898" s="42"/>
      <c r="W6898" s="188"/>
      <c r="X6898" s="42"/>
      <c r="AD6898" s="11"/>
    </row>
    <row r="6899" spans="18:30">
      <c r="R6899" s="187"/>
      <c r="S6899" s="42"/>
      <c r="T6899" s="42"/>
      <c r="U6899" s="188"/>
      <c r="V6899" s="42"/>
      <c r="W6899" s="188"/>
      <c r="X6899" s="42"/>
      <c r="AD6899" s="11"/>
    </row>
    <row r="6900" spans="18:30">
      <c r="R6900" s="187"/>
      <c r="S6900" s="42"/>
      <c r="T6900" s="42"/>
      <c r="U6900" s="188"/>
      <c r="V6900" s="42"/>
      <c r="W6900" s="188"/>
      <c r="X6900" s="42"/>
      <c r="AD6900" s="11"/>
    </row>
    <row r="6901" spans="18:30">
      <c r="R6901" s="187"/>
      <c r="S6901" s="42"/>
      <c r="T6901" s="42"/>
      <c r="U6901" s="188"/>
      <c r="V6901" s="42"/>
      <c r="W6901" s="188"/>
      <c r="X6901" s="42"/>
      <c r="AD6901" s="11"/>
    </row>
    <row r="6902" spans="18:30">
      <c r="R6902" s="187"/>
      <c r="S6902" s="42"/>
      <c r="T6902" s="42"/>
      <c r="U6902" s="188"/>
      <c r="V6902" s="42"/>
      <c r="W6902" s="188"/>
      <c r="X6902" s="42"/>
      <c r="AD6902" s="11"/>
    </row>
    <row r="6903" spans="18:30">
      <c r="R6903" s="187"/>
      <c r="S6903" s="42"/>
      <c r="T6903" s="42"/>
      <c r="U6903" s="188"/>
      <c r="V6903" s="42"/>
      <c r="W6903" s="188"/>
      <c r="X6903" s="42"/>
      <c r="AD6903" s="11"/>
    </row>
    <row r="6904" spans="18:30">
      <c r="R6904" s="187"/>
      <c r="S6904" s="42"/>
      <c r="T6904" s="42"/>
      <c r="U6904" s="188"/>
      <c r="V6904" s="42"/>
      <c r="W6904" s="188"/>
      <c r="X6904" s="42"/>
      <c r="AD6904" s="11"/>
    </row>
    <row r="6905" spans="18:30">
      <c r="R6905" s="187"/>
      <c r="S6905" s="42"/>
      <c r="T6905" s="42"/>
      <c r="U6905" s="188"/>
      <c r="V6905" s="42"/>
      <c r="W6905" s="188"/>
      <c r="X6905" s="42"/>
      <c r="AD6905" s="11"/>
    </row>
    <row r="6906" spans="18:30">
      <c r="R6906" s="187"/>
      <c r="S6906" s="42"/>
      <c r="T6906" s="42"/>
      <c r="U6906" s="188"/>
      <c r="V6906" s="42"/>
      <c r="W6906" s="188"/>
      <c r="X6906" s="42"/>
      <c r="AD6906" s="11"/>
    </row>
    <row r="6907" spans="18:30">
      <c r="R6907" s="187"/>
      <c r="S6907" s="42"/>
      <c r="T6907" s="42"/>
      <c r="U6907" s="188"/>
      <c r="V6907" s="42"/>
      <c r="W6907" s="188"/>
      <c r="X6907" s="42"/>
      <c r="AD6907" s="11"/>
    </row>
    <row r="6908" spans="18:30">
      <c r="R6908" s="187"/>
      <c r="S6908" s="42"/>
      <c r="T6908" s="42"/>
      <c r="U6908" s="188"/>
      <c r="V6908" s="42"/>
      <c r="W6908" s="188"/>
      <c r="X6908" s="42"/>
      <c r="AD6908" s="11"/>
    </row>
    <row r="6909" spans="18:30">
      <c r="R6909" s="187"/>
      <c r="S6909" s="42"/>
      <c r="T6909" s="42"/>
      <c r="U6909" s="188"/>
      <c r="V6909" s="42"/>
      <c r="W6909" s="188"/>
      <c r="X6909" s="42"/>
      <c r="AD6909" s="11"/>
    </row>
    <row r="6910" spans="18:30">
      <c r="R6910" s="187"/>
      <c r="S6910" s="42"/>
      <c r="T6910" s="42"/>
      <c r="U6910" s="188"/>
      <c r="V6910" s="42"/>
      <c r="W6910" s="188"/>
      <c r="X6910" s="42"/>
      <c r="AD6910" s="11"/>
    </row>
    <row r="6911" spans="18:30">
      <c r="R6911" s="187"/>
      <c r="S6911" s="42"/>
      <c r="T6911" s="42"/>
      <c r="U6911" s="188"/>
      <c r="V6911" s="42"/>
      <c r="W6911" s="188"/>
      <c r="X6911" s="42"/>
      <c r="AD6911" s="11"/>
    </row>
    <row r="6912" spans="18:30">
      <c r="R6912" s="187"/>
      <c r="S6912" s="42"/>
      <c r="T6912" s="42"/>
      <c r="U6912" s="188"/>
      <c r="V6912" s="42"/>
      <c r="W6912" s="188"/>
      <c r="X6912" s="42"/>
      <c r="AD6912" s="11"/>
    </row>
    <row r="6913" spans="18:30">
      <c r="R6913" s="187"/>
      <c r="S6913" s="42"/>
      <c r="T6913" s="42"/>
      <c r="U6913" s="188"/>
      <c r="V6913" s="42"/>
      <c r="W6913" s="188"/>
      <c r="X6913" s="42"/>
      <c r="AD6913" s="11"/>
    </row>
    <row r="6914" spans="18:30">
      <c r="R6914" s="187"/>
      <c r="S6914" s="42"/>
      <c r="T6914" s="42"/>
      <c r="U6914" s="188"/>
      <c r="V6914" s="42"/>
      <c r="W6914" s="188"/>
      <c r="X6914" s="42"/>
      <c r="AD6914" s="11"/>
    </row>
    <row r="6915" spans="18:30">
      <c r="R6915" s="187"/>
      <c r="S6915" s="42"/>
      <c r="T6915" s="42"/>
      <c r="U6915" s="188"/>
      <c r="V6915" s="42"/>
      <c r="W6915" s="188"/>
      <c r="X6915" s="42"/>
      <c r="AD6915" s="11"/>
    </row>
    <row r="6916" spans="18:30">
      <c r="R6916" s="187"/>
      <c r="S6916" s="42"/>
      <c r="T6916" s="42"/>
      <c r="U6916" s="188"/>
      <c r="V6916" s="42"/>
      <c r="W6916" s="188"/>
      <c r="X6916" s="42"/>
      <c r="AD6916" s="11"/>
    </row>
    <row r="6917" spans="18:30">
      <c r="R6917" s="187"/>
      <c r="S6917" s="42"/>
      <c r="T6917" s="42"/>
      <c r="U6917" s="188"/>
      <c r="V6917" s="42"/>
      <c r="W6917" s="188"/>
      <c r="X6917" s="42"/>
      <c r="AD6917" s="11"/>
    </row>
    <row r="6918" spans="18:30">
      <c r="R6918" s="187"/>
      <c r="S6918" s="42"/>
      <c r="T6918" s="42"/>
      <c r="U6918" s="188"/>
      <c r="V6918" s="42"/>
      <c r="W6918" s="188"/>
      <c r="X6918" s="42"/>
      <c r="AD6918" s="11"/>
    </row>
    <row r="6919" spans="18:30">
      <c r="R6919" s="187"/>
      <c r="S6919" s="42"/>
      <c r="T6919" s="42"/>
      <c r="U6919" s="188"/>
      <c r="V6919" s="42"/>
      <c r="W6919" s="188"/>
      <c r="X6919" s="42"/>
      <c r="AD6919" s="11"/>
    </row>
    <row r="6920" spans="18:30">
      <c r="R6920" s="187"/>
      <c r="S6920" s="42"/>
      <c r="T6920" s="42"/>
      <c r="U6920" s="188"/>
      <c r="V6920" s="42"/>
      <c r="W6920" s="188"/>
      <c r="X6920" s="42"/>
      <c r="AD6920" s="11"/>
    </row>
    <row r="6921" spans="18:30">
      <c r="R6921" s="187"/>
      <c r="S6921" s="42"/>
      <c r="T6921" s="42"/>
      <c r="U6921" s="188"/>
      <c r="V6921" s="42"/>
      <c r="W6921" s="188"/>
      <c r="X6921" s="42"/>
      <c r="AD6921" s="11"/>
    </row>
    <row r="6922" spans="18:30">
      <c r="R6922" s="187"/>
      <c r="S6922" s="42"/>
      <c r="T6922" s="42"/>
      <c r="U6922" s="188"/>
      <c r="V6922" s="42"/>
      <c r="W6922" s="188"/>
      <c r="X6922" s="42"/>
      <c r="AD6922" s="11"/>
    </row>
    <row r="6923" spans="18:30">
      <c r="R6923" s="187"/>
      <c r="S6923" s="42"/>
      <c r="T6923" s="42"/>
      <c r="U6923" s="188"/>
      <c r="V6923" s="42"/>
      <c r="W6923" s="188"/>
      <c r="X6923" s="42"/>
      <c r="AD6923" s="11"/>
    </row>
    <row r="6924" spans="18:30">
      <c r="R6924" s="187"/>
      <c r="S6924" s="42"/>
      <c r="T6924" s="42"/>
      <c r="U6924" s="188"/>
      <c r="V6924" s="42"/>
      <c r="W6924" s="188"/>
      <c r="X6924" s="42"/>
      <c r="AD6924" s="11"/>
    </row>
    <row r="6925" spans="18:30">
      <c r="R6925" s="187"/>
      <c r="S6925" s="42"/>
      <c r="T6925" s="42"/>
      <c r="U6925" s="188"/>
      <c r="V6925" s="42"/>
      <c r="W6925" s="188"/>
      <c r="X6925" s="42"/>
      <c r="AD6925" s="11"/>
    </row>
    <row r="6926" spans="18:30">
      <c r="R6926" s="187"/>
      <c r="S6926" s="42"/>
      <c r="T6926" s="42"/>
      <c r="U6926" s="188"/>
      <c r="V6926" s="42"/>
      <c r="W6926" s="188"/>
      <c r="X6926" s="42"/>
      <c r="AD6926" s="11"/>
    </row>
    <row r="6927" spans="18:30">
      <c r="R6927" s="187"/>
      <c r="S6927" s="42"/>
      <c r="T6927" s="42"/>
      <c r="U6927" s="188"/>
      <c r="V6927" s="42"/>
      <c r="W6927" s="188"/>
      <c r="X6927" s="42"/>
      <c r="AD6927" s="11"/>
    </row>
    <row r="6928" spans="18:30">
      <c r="R6928" s="187"/>
      <c r="S6928" s="42"/>
      <c r="T6928" s="42"/>
      <c r="U6928" s="188"/>
      <c r="V6928" s="42"/>
      <c r="W6928" s="188"/>
      <c r="X6928" s="42"/>
      <c r="AD6928" s="11"/>
    </row>
    <row r="6929" spans="18:30">
      <c r="R6929" s="187"/>
      <c r="S6929" s="42"/>
      <c r="T6929" s="42"/>
      <c r="U6929" s="188"/>
      <c r="V6929" s="42"/>
      <c r="W6929" s="188"/>
      <c r="X6929" s="42"/>
      <c r="AD6929" s="11"/>
    </row>
    <row r="6930" spans="18:30">
      <c r="R6930" s="187"/>
      <c r="S6930" s="42"/>
      <c r="T6930" s="42"/>
      <c r="U6930" s="188"/>
      <c r="V6930" s="42"/>
      <c r="W6930" s="188"/>
      <c r="X6930" s="42"/>
      <c r="AD6930" s="11"/>
    </row>
    <row r="6931" spans="18:30">
      <c r="R6931" s="187"/>
      <c r="S6931" s="42"/>
      <c r="T6931" s="42"/>
      <c r="U6931" s="188"/>
      <c r="V6931" s="42"/>
      <c r="W6931" s="188"/>
      <c r="X6931" s="42"/>
      <c r="AD6931" s="11"/>
    </row>
    <row r="6932" spans="18:30">
      <c r="R6932" s="187"/>
      <c r="S6932" s="42"/>
      <c r="T6932" s="42"/>
      <c r="U6932" s="188"/>
      <c r="V6932" s="42"/>
      <c r="W6932" s="188"/>
      <c r="X6932" s="42"/>
      <c r="AD6932" s="11"/>
    </row>
    <row r="6933" spans="18:30">
      <c r="R6933" s="187"/>
      <c r="S6933" s="42"/>
      <c r="T6933" s="42"/>
      <c r="U6933" s="188"/>
      <c r="V6933" s="42"/>
      <c r="W6933" s="188"/>
      <c r="X6933" s="42"/>
      <c r="AD6933" s="11"/>
    </row>
    <row r="6934" spans="18:30">
      <c r="R6934" s="187"/>
      <c r="S6934" s="42"/>
      <c r="T6934" s="42"/>
      <c r="U6934" s="188"/>
      <c r="V6934" s="42"/>
      <c r="W6934" s="188"/>
      <c r="X6934" s="42"/>
      <c r="AD6934" s="11"/>
    </row>
    <row r="6935" spans="18:30">
      <c r="R6935" s="187"/>
      <c r="S6935" s="42"/>
      <c r="T6935" s="42"/>
      <c r="U6935" s="188"/>
      <c r="V6935" s="42"/>
      <c r="W6935" s="188"/>
      <c r="X6935" s="42"/>
      <c r="AD6935" s="11"/>
    </row>
    <row r="6936" spans="18:30">
      <c r="R6936" s="187"/>
      <c r="S6936" s="42"/>
      <c r="T6936" s="42"/>
      <c r="U6936" s="188"/>
      <c r="V6936" s="42"/>
      <c r="W6936" s="188"/>
      <c r="X6936" s="42"/>
      <c r="AD6936" s="11"/>
    </row>
    <row r="6937" spans="18:30">
      <c r="R6937" s="187"/>
      <c r="S6937" s="42"/>
      <c r="T6937" s="42"/>
      <c r="U6937" s="188"/>
      <c r="V6937" s="42"/>
      <c r="W6937" s="188"/>
      <c r="X6937" s="42"/>
      <c r="AD6937" s="11"/>
    </row>
    <row r="6938" spans="18:30">
      <c r="R6938" s="187"/>
      <c r="S6938" s="42"/>
      <c r="T6938" s="42"/>
      <c r="U6938" s="188"/>
      <c r="V6938" s="42"/>
      <c r="W6938" s="188"/>
      <c r="X6938" s="42"/>
      <c r="AD6938" s="11"/>
    </row>
    <row r="6939" spans="18:30">
      <c r="R6939" s="187"/>
      <c r="S6939" s="42"/>
      <c r="T6939" s="42"/>
      <c r="U6939" s="188"/>
      <c r="V6939" s="42"/>
      <c r="W6939" s="188"/>
      <c r="X6939" s="42"/>
      <c r="AD6939" s="11"/>
    </row>
    <row r="6940" spans="18:30">
      <c r="R6940" s="187"/>
      <c r="S6940" s="42"/>
      <c r="T6940" s="42"/>
      <c r="U6940" s="188"/>
      <c r="V6940" s="42"/>
      <c r="W6940" s="188"/>
      <c r="X6940" s="42"/>
      <c r="AD6940" s="11"/>
    </row>
    <row r="6941" spans="18:30">
      <c r="R6941" s="187"/>
      <c r="S6941" s="42"/>
      <c r="T6941" s="42"/>
      <c r="U6941" s="188"/>
      <c r="V6941" s="42"/>
      <c r="W6941" s="188"/>
      <c r="X6941" s="42"/>
      <c r="AD6941" s="11"/>
    </row>
    <row r="6942" spans="18:30">
      <c r="R6942" s="187"/>
      <c r="S6942" s="42"/>
      <c r="T6942" s="42"/>
      <c r="U6942" s="188"/>
      <c r="V6942" s="42"/>
      <c r="W6942" s="188"/>
      <c r="X6942" s="42"/>
      <c r="AD6942" s="11"/>
    </row>
    <row r="6943" spans="18:30">
      <c r="R6943" s="187"/>
      <c r="S6943" s="42"/>
      <c r="T6943" s="42"/>
      <c r="U6943" s="188"/>
      <c r="V6943" s="42"/>
      <c r="W6943" s="188"/>
      <c r="X6943" s="42"/>
      <c r="AD6943" s="11"/>
    </row>
    <row r="6944" spans="18:30">
      <c r="R6944" s="187"/>
      <c r="S6944" s="42"/>
      <c r="T6944" s="42"/>
      <c r="U6944" s="188"/>
      <c r="V6944" s="42"/>
      <c r="W6944" s="188"/>
      <c r="X6944" s="42"/>
      <c r="AD6944" s="11"/>
    </row>
    <row r="6945" spans="18:30">
      <c r="R6945" s="187"/>
      <c r="S6945" s="42"/>
      <c r="T6945" s="42"/>
      <c r="U6945" s="188"/>
      <c r="V6945" s="42"/>
      <c r="W6945" s="188"/>
      <c r="X6945" s="42"/>
      <c r="AD6945" s="11"/>
    </row>
    <row r="6946" spans="18:30">
      <c r="R6946" s="187"/>
      <c r="S6946" s="42"/>
      <c r="T6946" s="42"/>
      <c r="U6946" s="188"/>
      <c r="V6946" s="42"/>
      <c r="W6946" s="188"/>
      <c r="X6946" s="42"/>
      <c r="AD6946" s="11"/>
    </row>
    <row r="6947" spans="18:30">
      <c r="R6947" s="187"/>
      <c r="S6947" s="42"/>
      <c r="T6947" s="42"/>
      <c r="U6947" s="188"/>
      <c r="V6947" s="42"/>
      <c r="W6947" s="188"/>
      <c r="X6947" s="42"/>
      <c r="AD6947" s="11"/>
    </row>
    <row r="6948" spans="18:30">
      <c r="R6948" s="187"/>
      <c r="S6948" s="42"/>
      <c r="T6948" s="42"/>
      <c r="U6948" s="188"/>
      <c r="V6948" s="42"/>
      <c r="W6948" s="188"/>
      <c r="X6948" s="42"/>
      <c r="AD6948" s="11"/>
    </row>
    <row r="6949" spans="18:30">
      <c r="R6949" s="187"/>
      <c r="S6949" s="42"/>
      <c r="T6949" s="42"/>
      <c r="U6949" s="188"/>
      <c r="V6949" s="42"/>
      <c r="W6949" s="188"/>
      <c r="X6949" s="42"/>
      <c r="AD6949" s="11"/>
    </row>
    <row r="6950" spans="18:30">
      <c r="R6950" s="187"/>
      <c r="S6950" s="42"/>
      <c r="T6950" s="42"/>
      <c r="U6950" s="188"/>
      <c r="V6950" s="42"/>
      <c r="W6950" s="188"/>
      <c r="X6950" s="42"/>
      <c r="AD6950" s="11"/>
    </row>
    <row r="6951" spans="18:30">
      <c r="R6951" s="187"/>
      <c r="S6951" s="42"/>
      <c r="T6951" s="42"/>
      <c r="U6951" s="188"/>
      <c r="V6951" s="42"/>
      <c r="W6951" s="188"/>
      <c r="X6951" s="42"/>
      <c r="AD6951" s="11"/>
    </row>
    <row r="6952" spans="18:30">
      <c r="R6952" s="187"/>
      <c r="S6952" s="42"/>
      <c r="T6952" s="42"/>
      <c r="U6952" s="188"/>
      <c r="V6952" s="42"/>
      <c r="W6952" s="188"/>
      <c r="X6952" s="42"/>
      <c r="AD6952" s="11"/>
    </row>
    <row r="6953" spans="18:30">
      <c r="R6953" s="187"/>
      <c r="S6953" s="42"/>
      <c r="T6953" s="42"/>
      <c r="U6953" s="188"/>
      <c r="V6953" s="42"/>
      <c r="W6953" s="188"/>
      <c r="X6953" s="42"/>
      <c r="AD6953" s="11"/>
    </row>
    <row r="6954" spans="18:30">
      <c r="R6954" s="187"/>
      <c r="S6954" s="42"/>
      <c r="T6954" s="42"/>
      <c r="U6954" s="188"/>
      <c r="V6954" s="42"/>
      <c r="W6954" s="188"/>
      <c r="X6954" s="42"/>
      <c r="AD6954" s="11"/>
    </row>
    <row r="6955" spans="18:30">
      <c r="R6955" s="187"/>
      <c r="S6955" s="42"/>
      <c r="T6955" s="42"/>
      <c r="U6955" s="188"/>
      <c r="V6955" s="42"/>
      <c r="W6955" s="188"/>
      <c r="X6955" s="42"/>
      <c r="AD6955" s="11"/>
    </row>
    <row r="6956" spans="18:30">
      <c r="R6956" s="187"/>
      <c r="S6956" s="42"/>
      <c r="T6956" s="42"/>
      <c r="U6956" s="188"/>
      <c r="V6956" s="42"/>
      <c r="W6956" s="188"/>
      <c r="X6956" s="42"/>
      <c r="AD6956" s="11"/>
    </row>
    <row r="6957" spans="18:30">
      <c r="R6957" s="187"/>
      <c r="S6957" s="42"/>
      <c r="T6957" s="42"/>
      <c r="U6957" s="188"/>
      <c r="V6957" s="42"/>
      <c r="W6957" s="188"/>
      <c r="X6957" s="42"/>
      <c r="AD6957" s="11"/>
    </row>
    <row r="6958" spans="18:30">
      <c r="R6958" s="187"/>
      <c r="S6958" s="42"/>
      <c r="T6958" s="42"/>
      <c r="U6958" s="188"/>
      <c r="V6958" s="42"/>
      <c r="W6958" s="188"/>
      <c r="X6958" s="42"/>
      <c r="AD6958" s="11"/>
    </row>
    <row r="6959" spans="18:30">
      <c r="R6959" s="187"/>
      <c r="S6959" s="42"/>
      <c r="T6959" s="42"/>
      <c r="U6959" s="188"/>
      <c r="V6959" s="42"/>
      <c r="W6959" s="188"/>
      <c r="X6959" s="42"/>
      <c r="AD6959" s="11"/>
    </row>
    <row r="6960" spans="18:30">
      <c r="R6960" s="187"/>
      <c r="S6960" s="42"/>
      <c r="T6960" s="42"/>
      <c r="U6960" s="188"/>
      <c r="V6960" s="42"/>
      <c r="W6960" s="188"/>
      <c r="X6960" s="42"/>
      <c r="AD6960" s="11"/>
    </row>
    <row r="6961" spans="18:30">
      <c r="R6961" s="187"/>
      <c r="S6961" s="42"/>
      <c r="T6961" s="42"/>
      <c r="U6961" s="188"/>
      <c r="V6961" s="42"/>
      <c r="W6961" s="188"/>
      <c r="X6961" s="42"/>
      <c r="AD6961" s="11"/>
    </row>
    <row r="6962" spans="18:30">
      <c r="R6962" s="187"/>
      <c r="S6962" s="42"/>
      <c r="T6962" s="42"/>
      <c r="U6962" s="188"/>
      <c r="V6962" s="42"/>
      <c r="W6962" s="188"/>
      <c r="X6962" s="42"/>
      <c r="AD6962" s="11"/>
    </row>
    <row r="6963" spans="18:30">
      <c r="R6963" s="187"/>
      <c r="S6963" s="42"/>
      <c r="T6963" s="42"/>
      <c r="U6963" s="188"/>
      <c r="V6963" s="42"/>
      <c r="W6963" s="188"/>
      <c r="X6963" s="42"/>
      <c r="AD6963" s="11"/>
    </row>
    <row r="6964" spans="18:30">
      <c r="R6964" s="187"/>
      <c r="S6964" s="42"/>
      <c r="T6964" s="42"/>
      <c r="U6964" s="188"/>
      <c r="V6964" s="42"/>
      <c r="W6964" s="188"/>
      <c r="X6964" s="42"/>
      <c r="AD6964" s="11"/>
    </row>
    <row r="6965" spans="18:30">
      <c r="R6965" s="187"/>
      <c r="S6965" s="42"/>
      <c r="T6965" s="42"/>
      <c r="U6965" s="188"/>
      <c r="V6965" s="42"/>
      <c r="W6965" s="188"/>
      <c r="X6965" s="42"/>
      <c r="AD6965" s="11"/>
    </row>
    <row r="6966" spans="18:30">
      <c r="R6966" s="187"/>
      <c r="S6966" s="42"/>
      <c r="T6966" s="42"/>
      <c r="U6966" s="188"/>
      <c r="V6966" s="42"/>
      <c r="W6966" s="188"/>
      <c r="X6966" s="42"/>
      <c r="AD6966" s="11"/>
    </row>
    <row r="6967" spans="18:30">
      <c r="R6967" s="187"/>
      <c r="S6967" s="42"/>
      <c r="T6967" s="42"/>
      <c r="U6967" s="188"/>
      <c r="V6967" s="42"/>
      <c r="W6967" s="188"/>
      <c r="X6967" s="42"/>
      <c r="AD6967" s="11"/>
    </row>
    <row r="6968" spans="18:30">
      <c r="R6968" s="187"/>
      <c r="S6968" s="42"/>
      <c r="T6968" s="42"/>
      <c r="U6968" s="188"/>
      <c r="V6968" s="42"/>
      <c r="W6968" s="188"/>
      <c r="X6968" s="42"/>
      <c r="AD6968" s="11"/>
    </row>
    <row r="6969" spans="18:30">
      <c r="R6969" s="187"/>
      <c r="S6969" s="42"/>
      <c r="T6969" s="42"/>
      <c r="U6969" s="188"/>
      <c r="V6969" s="42"/>
      <c r="W6969" s="188"/>
      <c r="X6969" s="42"/>
      <c r="AD6969" s="11"/>
    </row>
    <row r="6970" spans="18:30">
      <c r="R6970" s="187"/>
      <c r="S6970" s="42"/>
      <c r="T6970" s="42"/>
      <c r="U6970" s="188"/>
      <c r="V6970" s="42"/>
      <c r="W6970" s="188"/>
      <c r="X6970" s="42"/>
      <c r="AD6970" s="11"/>
    </row>
    <row r="6971" spans="18:30">
      <c r="R6971" s="187"/>
      <c r="S6971" s="42"/>
      <c r="T6971" s="42"/>
      <c r="U6971" s="188"/>
      <c r="V6971" s="42"/>
      <c r="W6971" s="188"/>
      <c r="X6971" s="42"/>
      <c r="AD6971" s="11"/>
    </row>
    <row r="6972" spans="18:30">
      <c r="R6972" s="187"/>
      <c r="S6972" s="42"/>
      <c r="T6972" s="42"/>
      <c r="U6972" s="188"/>
      <c r="V6972" s="42"/>
      <c r="W6972" s="188"/>
      <c r="X6972" s="42"/>
      <c r="AD6972" s="11"/>
    </row>
    <row r="6973" spans="18:30">
      <c r="R6973" s="187"/>
      <c r="S6973" s="42"/>
      <c r="T6973" s="42"/>
      <c r="U6973" s="188"/>
      <c r="V6973" s="42"/>
      <c r="W6973" s="188"/>
      <c r="X6973" s="42"/>
      <c r="AD6973" s="11"/>
    </row>
    <row r="6974" spans="18:30">
      <c r="R6974" s="187"/>
      <c r="S6974" s="42"/>
      <c r="T6974" s="42"/>
      <c r="U6974" s="188"/>
      <c r="V6974" s="42"/>
      <c r="W6974" s="188"/>
      <c r="X6974" s="42"/>
      <c r="AD6974" s="11"/>
    </row>
    <row r="6975" spans="18:30">
      <c r="R6975" s="187"/>
      <c r="S6975" s="42"/>
      <c r="T6975" s="42"/>
      <c r="U6975" s="188"/>
      <c r="V6975" s="42"/>
      <c r="W6975" s="188"/>
      <c r="X6975" s="42"/>
      <c r="AD6975" s="11"/>
    </row>
    <row r="6976" spans="18:30">
      <c r="R6976" s="187"/>
      <c r="S6976" s="42"/>
      <c r="T6976" s="42"/>
      <c r="U6976" s="188"/>
      <c r="V6976" s="42"/>
      <c r="W6976" s="188"/>
      <c r="X6976" s="42"/>
      <c r="AD6976" s="11"/>
    </row>
    <row r="6977" spans="18:30">
      <c r="R6977" s="187"/>
      <c r="S6977" s="42"/>
      <c r="T6977" s="42"/>
      <c r="U6977" s="188"/>
      <c r="V6977" s="42"/>
      <c r="W6977" s="188"/>
      <c r="X6977" s="42"/>
      <c r="AD6977" s="11"/>
    </row>
    <row r="6978" spans="18:30">
      <c r="R6978" s="187"/>
      <c r="S6978" s="42"/>
      <c r="T6978" s="42"/>
      <c r="U6978" s="188"/>
      <c r="V6978" s="42"/>
      <c r="W6978" s="188"/>
      <c r="X6978" s="42"/>
      <c r="AD6978" s="11"/>
    </row>
    <row r="6979" spans="18:30">
      <c r="R6979" s="187"/>
      <c r="S6979" s="42"/>
      <c r="T6979" s="42"/>
      <c r="U6979" s="188"/>
      <c r="V6979" s="42"/>
      <c r="W6979" s="188"/>
      <c r="X6979" s="42"/>
      <c r="AD6979" s="11"/>
    </row>
    <row r="6980" spans="18:30">
      <c r="R6980" s="187"/>
      <c r="S6980" s="42"/>
      <c r="T6980" s="42"/>
      <c r="U6980" s="188"/>
      <c r="V6980" s="42"/>
      <c r="W6980" s="188"/>
      <c r="X6980" s="42"/>
      <c r="AD6980" s="11"/>
    </row>
    <row r="6981" spans="18:30">
      <c r="R6981" s="187"/>
      <c r="S6981" s="42"/>
      <c r="T6981" s="42"/>
      <c r="U6981" s="188"/>
      <c r="V6981" s="42"/>
      <c r="W6981" s="188"/>
      <c r="X6981" s="42"/>
      <c r="AD6981" s="11"/>
    </row>
    <row r="6982" spans="18:30">
      <c r="R6982" s="187"/>
      <c r="S6982" s="42"/>
      <c r="T6982" s="42"/>
      <c r="U6982" s="188"/>
      <c r="V6982" s="42"/>
      <c r="W6982" s="188"/>
      <c r="X6982" s="42"/>
      <c r="AD6982" s="11"/>
    </row>
    <row r="6983" spans="18:30">
      <c r="R6983" s="187"/>
      <c r="S6983" s="42"/>
      <c r="T6983" s="42"/>
      <c r="U6983" s="188"/>
      <c r="V6983" s="42"/>
      <c r="W6983" s="188"/>
      <c r="X6983" s="42"/>
      <c r="AD6983" s="11"/>
    </row>
    <row r="6984" spans="18:30">
      <c r="R6984" s="187"/>
      <c r="S6984" s="42"/>
      <c r="T6984" s="42"/>
      <c r="U6984" s="188"/>
      <c r="V6984" s="42"/>
      <c r="W6984" s="188"/>
      <c r="X6984" s="42"/>
      <c r="AD6984" s="11"/>
    </row>
    <row r="6985" spans="18:30">
      <c r="R6985" s="187"/>
      <c r="S6985" s="42"/>
      <c r="T6985" s="42"/>
      <c r="U6985" s="188"/>
      <c r="V6985" s="42"/>
      <c r="W6985" s="188"/>
      <c r="X6985" s="42"/>
      <c r="AD6985" s="11"/>
    </row>
    <row r="6986" spans="18:30">
      <c r="R6986" s="187"/>
      <c r="S6986" s="42"/>
      <c r="T6986" s="42"/>
      <c r="U6986" s="188"/>
      <c r="V6986" s="42"/>
      <c r="W6986" s="188"/>
      <c r="X6986" s="42"/>
      <c r="AD6986" s="11"/>
    </row>
    <row r="6987" spans="18:30">
      <c r="R6987" s="187"/>
      <c r="S6987" s="42"/>
      <c r="T6987" s="42"/>
      <c r="U6987" s="188"/>
      <c r="V6987" s="42"/>
      <c r="W6987" s="188"/>
      <c r="X6987" s="42"/>
      <c r="AD6987" s="11"/>
    </row>
    <row r="6988" spans="18:30">
      <c r="R6988" s="187"/>
      <c r="S6988" s="42"/>
      <c r="T6988" s="42"/>
      <c r="U6988" s="188"/>
      <c r="V6988" s="42"/>
      <c r="W6988" s="188"/>
      <c r="X6988" s="42"/>
      <c r="AD6988" s="11"/>
    </row>
    <row r="6989" spans="18:30">
      <c r="R6989" s="187"/>
      <c r="S6989" s="42"/>
      <c r="T6989" s="42"/>
      <c r="U6989" s="188"/>
      <c r="V6989" s="42"/>
      <c r="W6989" s="188"/>
      <c r="X6989" s="42"/>
      <c r="AD6989" s="11"/>
    </row>
    <row r="6990" spans="18:30">
      <c r="R6990" s="187"/>
      <c r="S6990" s="42"/>
      <c r="T6990" s="42"/>
      <c r="U6990" s="188"/>
      <c r="V6990" s="42"/>
      <c r="W6990" s="188"/>
      <c r="X6990" s="42"/>
      <c r="AD6990" s="11"/>
    </row>
    <row r="6991" spans="18:30">
      <c r="R6991" s="187"/>
      <c r="S6991" s="42"/>
      <c r="T6991" s="42"/>
      <c r="U6991" s="188"/>
      <c r="V6991" s="42"/>
      <c r="W6991" s="188"/>
      <c r="X6991" s="42"/>
      <c r="AD6991" s="11"/>
    </row>
    <row r="6992" spans="18:30">
      <c r="R6992" s="187"/>
      <c r="S6992" s="42"/>
      <c r="T6992" s="42"/>
      <c r="U6992" s="188"/>
      <c r="V6992" s="42"/>
      <c r="W6992" s="188"/>
      <c r="X6992" s="42"/>
      <c r="AD6992" s="11"/>
    </row>
    <row r="6993" spans="18:30">
      <c r="R6993" s="187"/>
      <c r="S6993" s="42"/>
      <c r="T6993" s="42"/>
      <c r="U6993" s="188"/>
      <c r="V6993" s="42"/>
      <c r="W6993" s="188"/>
      <c r="X6993" s="42"/>
      <c r="AD6993" s="11"/>
    </row>
    <row r="6994" spans="18:30">
      <c r="R6994" s="187"/>
      <c r="S6994" s="42"/>
      <c r="T6994" s="42"/>
      <c r="U6994" s="188"/>
      <c r="V6994" s="42"/>
      <c r="W6994" s="188"/>
      <c r="X6994" s="42"/>
      <c r="AD6994" s="11"/>
    </row>
    <row r="6995" spans="18:30">
      <c r="R6995" s="187"/>
      <c r="S6995" s="42"/>
      <c r="T6995" s="42"/>
      <c r="U6995" s="188"/>
      <c r="V6995" s="42"/>
      <c r="W6995" s="188"/>
      <c r="X6995" s="42"/>
      <c r="AD6995" s="11"/>
    </row>
    <row r="6996" spans="18:30">
      <c r="R6996" s="187"/>
      <c r="S6996" s="42"/>
      <c r="T6996" s="42"/>
      <c r="U6996" s="188"/>
      <c r="V6996" s="42"/>
      <c r="W6996" s="188"/>
      <c r="X6996" s="42"/>
      <c r="AD6996" s="11"/>
    </row>
    <row r="6997" spans="18:30">
      <c r="R6997" s="187"/>
      <c r="S6997" s="42"/>
      <c r="T6997" s="42"/>
      <c r="U6997" s="188"/>
      <c r="V6997" s="42"/>
      <c r="W6997" s="188"/>
      <c r="X6997" s="42"/>
      <c r="AD6997" s="11"/>
    </row>
    <row r="6998" spans="18:30">
      <c r="R6998" s="187"/>
      <c r="S6998" s="42"/>
      <c r="T6998" s="42"/>
      <c r="U6998" s="188"/>
      <c r="V6998" s="42"/>
      <c r="W6998" s="188"/>
      <c r="X6998" s="42"/>
      <c r="AD6998" s="11"/>
    </row>
    <row r="6999" spans="18:30">
      <c r="R6999" s="187"/>
      <c r="S6999" s="42"/>
      <c r="T6999" s="42"/>
      <c r="U6999" s="188"/>
      <c r="V6999" s="42"/>
      <c r="W6999" s="188"/>
      <c r="X6999" s="42"/>
      <c r="AD6999" s="11"/>
    </row>
    <row r="7000" spans="18:30">
      <c r="R7000" s="187"/>
      <c r="S7000" s="42"/>
      <c r="T7000" s="42"/>
      <c r="U7000" s="188"/>
      <c r="V7000" s="42"/>
      <c r="W7000" s="188"/>
      <c r="X7000" s="42"/>
      <c r="AD7000" s="11"/>
    </row>
    <row r="7001" spans="18:30">
      <c r="R7001" s="187"/>
      <c r="S7001" s="42"/>
      <c r="T7001" s="42"/>
      <c r="U7001" s="188"/>
      <c r="V7001" s="42"/>
      <c r="W7001" s="188"/>
      <c r="X7001" s="42"/>
      <c r="AD7001" s="11"/>
    </row>
    <row r="7002" spans="18:30">
      <c r="R7002" s="187"/>
      <c r="S7002" s="42"/>
      <c r="T7002" s="42"/>
      <c r="U7002" s="188"/>
      <c r="V7002" s="42"/>
      <c r="W7002" s="188"/>
      <c r="X7002" s="42"/>
      <c r="AD7002" s="11"/>
    </row>
    <row r="7003" spans="18:30">
      <c r="R7003" s="187"/>
      <c r="S7003" s="42"/>
      <c r="T7003" s="42"/>
      <c r="U7003" s="188"/>
      <c r="V7003" s="42"/>
      <c r="W7003" s="188"/>
      <c r="X7003" s="42"/>
      <c r="AD7003" s="11"/>
    </row>
    <row r="7004" spans="18:30">
      <c r="R7004" s="187"/>
      <c r="S7004" s="42"/>
      <c r="T7004" s="42"/>
      <c r="U7004" s="188"/>
      <c r="V7004" s="42"/>
      <c r="W7004" s="188"/>
      <c r="X7004" s="42"/>
      <c r="AD7004" s="11"/>
    </row>
    <row r="7005" spans="18:30">
      <c r="R7005" s="187"/>
      <c r="S7005" s="42"/>
      <c r="T7005" s="42"/>
      <c r="U7005" s="188"/>
      <c r="V7005" s="42"/>
      <c r="W7005" s="188"/>
      <c r="X7005" s="42"/>
      <c r="AD7005" s="11"/>
    </row>
    <row r="7006" spans="18:30">
      <c r="R7006" s="187"/>
      <c r="S7006" s="42"/>
      <c r="T7006" s="42"/>
      <c r="U7006" s="188"/>
      <c r="V7006" s="42"/>
      <c r="W7006" s="188"/>
      <c r="X7006" s="42"/>
      <c r="AD7006" s="11"/>
    </row>
    <row r="7007" spans="18:30">
      <c r="R7007" s="187"/>
      <c r="S7007" s="42"/>
      <c r="T7007" s="42"/>
      <c r="U7007" s="188"/>
      <c r="V7007" s="42"/>
      <c r="W7007" s="188"/>
      <c r="X7007" s="42"/>
      <c r="AD7007" s="11"/>
    </row>
    <row r="7008" spans="18:30">
      <c r="R7008" s="187"/>
      <c r="S7008" s="42"/>
      <c r="T7008" s="42"/>
      <c r="U7008" s="188"/>
      <c r="V7008" s="42"/>
      <c r="W7008" s="188"/>
      <c r="X7008" s="42"/>
      <c r="AD7008" s="11"/>
    </row>
    <row r="7009" spans="18:30">
      <c r="R7009" s="187"/>
      <c r="S7009" s="42"/>
      <c r="T7009" s="42"/>
      <c r="U7009" s="188"/>
      <c r="V7009" s="42"/>
      <c r="W7009" s="188"/>
      <c r="X7009" s="42"/>
      <c r="AD7009" s="11"/>
    </row>
    <row r="7010" spans="18:30">
      <c r="R7010" s="187"/>
      <c r="S7010" s="42"/>
      <c r="T7010" s="42"/>
      <c r="U7010" s="188"/>
      <c r="V7010" s="42"/>
      <c r="W7010" s="188"/>
      <c r="X7010" s="42"/>
      <c r="AD7010" s="11"/>
    </row>
    <row r="7011" spans="18:30">
      <c r="R7011" s="187"/>
      <c r="S7011" s="42"/>
      <c r="T7011" s="42"/>
      <c r="U7011" s="188"/>
      <c r="V7011" s="42"/>
      <c r="W7011" s="188"/>
      <c r="X7011" s="42"/>
      <c r="AD7011" s="11"/>
    </row>
    <row r="7012" spans="18:30">
      <c r="R7012" s="187"/>
      <c r="S7012" s="42"/>
      <c r="T7012" s="42"/>
      <c r="U7012" s="188"/>
      <c r="V7012" s="42"/>
      <c r="W7012" s="188"/>
      <c r="X7012" s="42"/>
      <c r="AD7012" s="11"/>
    </row>
    <row r="7013" spans="18:30">
      <c r="R7013" s="187"/>
      <c r="S7013" s="42"/>
      <c r="T7013" s="42"/>
      <c r="U7013" s="188"/>
      <c r="V7013" s="42"/>
      <c r="W7013" s="188"/>
      <c r="X7013" s="42"/>
      <c r="AD7013" s="11"/>
    </row>
    <row r="7014" spans="18:30">
      <c r="R7014" s="187"/>
      <c r="S7014" s="42"/>
      <c r="T7014" s="42"/>
      <c r="U7014" s="188"/>
      <c r="V7014" s="42"/>
      <c r="W7014" s="188"/>
      <c r="X7014" s="42"/>
      <c r="AD7014" s="11"/>
    </row>
    <row r="7015" spans="18:30">
      <c r="R7015" s="187"/>
      <c r="S7015" s="42"/>
      <c r="T7015" s="42"/>
      <c r="U7015" s="188"/>
      <c r="V7015" s="42"/>
      <c r="W7015" s="188"/>
      <c r="X7015" s="42"/>
      <c r="AD7015" s="11"/>
    </row>
    <row r="7016" spans="18:30">
      <c r="R7016" s="187"/>
      <c r="S7016" s="42"/>
      <c r="T7016" s="42"/>
      <c r="U7016" s="188"/>
      <c r="V7016" s="42"/>
      <c r="W7016" s="188"/>
      <c r="X7016" s="42"/>
      <c r="AD7016" s="11"/>
    </row>
    <row r="7017" spans="18:30">
      <c r="R7017" s="187"/>
      <c r="S7017" s="42"/>
      <c r="T7017" s="42"/>
      <c r="U7017" s="188"/>
      <c r="V7017" s="42"/>
      <c r="W7017" s="188"/>
      <c r="X7017" s="42"/>
      <c r="AD7017" s="11"/>
    </row>
    <row r="7018" spans="18:30">
      <c r="R7018" s="187"/>
      <c r="S7018" s="42"/>
      <c r="T7018" s="42"/>
      <c r="U7018" s="188"/>
      <c r="V7018" s="42"/>
      <c r="W7018" s="188"/>
      <c r="X7018" s="42"/>
      <c r="AD7018" s="11"/>
    </row>
    <row r="7019" spans="18:30">
      <c r="R7019" s="187"/>
      <c r="S7019" s="42"/>
      <c r="T7019" s="42"/>
      <c r="U7019" s="188"/>
      <c r="V7019" s="42"/>
      <c r="W7019" s="188"/>
      <c r="X7019" s="42"/>
      <c r="AD7019" s="11"/>
    </row>
    <row r="7020" spans="18:30">
      <c r="R7020" s="187"/>
      <c r="S7020" s="42"/>
      <c r="T7020" s="42"/>
      <c r="U7020" s="188"/>
      <c r="V7020" s="42"/>
      <c r="W7020" s="188"/>
      <c r="X7020" s="42"/>
      <c r="AD7020" s="11"/>
    </row>
    <row r="7021" spans="18:30">
      <c r="R7021" s="187"/>
      <c r="S7021" s="42"/>
      <c r="T7021" s="42"/>
      <c r="U7021" s="188"/>
      <c r="V7021" s="42"/>
      <c r="W7021" s="188"/>
      <c r="X7021" s="42"/>
      <c r="AD7021" s="11"/>
    </row>
    <row r="7022" spans="18:30">
      <c r="R7022" s="187"/>
      <c r="S7022" s="42"/>
      <c r="T7022" s="42"/>
      <c r="U7022" s="188"/>
      <c r="V7022" s="42"/>
      <c r="W7022" s="188"/>
      <c r="X7022" s="42"/>
      <c r="AD7022" s="11"/>
    </row>
    <row r="7023" spans="18:30">
      <c r="R7023" s="187"/>
      <c r="S7023" s="42"/>
      <c r="T7023" s="42"/>
      <c r="U7023" s="188"/>
      <c r="V7023" s="42"/>
      <c r="W7023" s="188"/>
      <c r="X7023" s="42"/>
      <c r="AD7023" s="11"/>
    </row>
    <row r="7024" spans="18:30">
      <c r="R7024" s="187"/>
      <c r="S7024" s="42"/>
      <c r="T7024" s="42"/>
      <c r="U7024" s="188"/>
      <c r="V7024" s="42"/>
      <c r="W7024" s="188"/>
      <c r="X7024" s="42"/>
      <c r="AD7024" s="11"/>
    </row>
    <row r="7025" spans="18:30">
      <c r="R7025" s="187"/>
      <c r="S7025" s="42"/>
      <c r="T7025" s="42"/>
      <c r="U7025" s="188"/>
      <c r="V7025" s="42"/>
      <c r="W7025" s="188"/>
      <c r="X7025" s="42"/>
      <c r="AD7025" s="11"/>
    </row>
    <row r="7026" spans="18:30">
      <c r="R7026" s="187"/>
      <c r="S7026" s="42"/>
      <c r="T7026" s="42"/>
      <c r="U7026" s="188"/>
      <c r="V7026" s="42"/>
      <c r="W7026" s="188"/>
      <c r="X7026" s="42"/>
      <c r="AD7026" s="11"/>
    </row>
    <row r="7027" spans="18:30">
      <c r="R7027" s="187"/>
      <c r="S7027" s="42"/>
      <c r="T7027" s="42"/>
      <c r="U7027" s="188"/>
      <c r="V7027" s="42"/>
      <c r="W7027" s="188"/>
      <c r="X7027" s="42"/>
      <c r="AD7027" s="11"/>
    </row>
    <row r="7028" spans="18:30">
      <c r="R7028" s="187"/>
      <c r="S7028" s="42"/>
      <c r="T7028" s="42"/>
      <c r="U7028" s="188"/>
      <c r="V7028" s="42"/>
      <c r="W7028" s="188"/>
      <c r="X7028" s="42"/>
      <c r="AD7028" s="11"/>
    </row>
    <row r="7029" spans="18:30">
      <c r="R7029" s="187"/>
      <c r="S7029" s="42"/>
      <c r="T7029" s="42"/>
      <c r="U7029" s="188"/>
      <c r="V7029" s="42"/>
      <c r="W7029" s="188"/>
      <c r="X7029" s="42"/>
      <c r="AD7029" s="11"/>
    </row>
    <row r="7030" spans="18:30">
      <c r="R7030" s="187"/>
      <c r="S7030" s="42"/>
      <c r="T7030" s="42"/>
      <c r="U7030" s="188"/>
      <c r="V7030" s="42"/>
      <c r="W7030" s="188"/>
      <c r="X7030" s="42"/>
      <c r="AD7030" s="11"/>
    </row>
    <row r="7031" spans="18:30">
      <c r="R7031" s="187"/>
      <c r="S7031" s="42"/>
      <c r="T7031" s="42"/>
      <c r="U7031" s="188"/>
      <c r="V7031" s="42"/>
      <c r="W7031" s="188"/>
      <c r="X7031" s="42"/>
      <c r="AD7031" s="11"/>
    </row>
    <row r="7032" spans="18:30">
      <c r="R7032" s="187"/>
      <c r="S7032" s="42"/>
      <c r="T7032" s="42"/>
      <c r="U7032" s="188"/>
      <c r="V7032" s="42"/>
      <c r="W7032" s="188"/>
      <c r="X7032" s="42"/>
      <c r="AD7032" s="11"/>
    </row>
    <row r="7033" spans="18:30">
      <c r="R7033" s="187"/>
      <c r="S7033" s="42"/>
      <c r="T7033" s="42"/>
      <c r="U7033" s="188"/>
      <c r="V7033" s="42"/>
      <c r="W7033" s="188"/>
      <c r="X7033" s="42"/>
      <c r="AD7033" s="11"/>
    </row>
    <row r="7034" spans="18:30">
      <c r="R7034" s="187"/>
      <c r="S7034" s="42"/>
      <c r="T7034" s="42"/>
      <c r="U7034" s="188"/>
      <c r="V7034" s="42"/>
      <c r="W7034" s="188"/>
      <c r="X7034" s="42"/>
      <c r="AD7034" s="11"/>
    </row>
    <row r="7035" spans="18:30">
      <c r="R7035" s="187"/>
      <c r="S7035" s="42"/>
      <c r="T7035" s="42"/>
      <c r="U7035" s="188"/>
      <c r="V7035" s="42"/>
      <c r="W7035" s="188"/>
      <c r="X7035" s="42"/>
      <c r="AD7035" s="11"/>
    </row>
    <row r="7036" spans="18:30">
      <c r="R7036" s="187"/>
      <c r="S7036" s="42"/>
      <c r="T7036" s="42"/>
      <c r="U7036" s="188"/>
      <c r="V7036" s="42"/>
      <c r="W7036" s="188"/>
      <c r="X7036" s="42"/>
      <c r="AD7036" s="11"/>
    </row>
    <row r="7037" spans="18:30">
      <c r="R7037" s="187"/>
      <c r="S7037" s="42"/>
      <c r="T7037" s="42"/>
      <c r="U7037" s="188"/>
      <c r="V7037" s="42"/>
      <c r="W7037" s="188"/>
      <c r="X7037" s="42"/>
      <c r="AD7037" s="11"/>
    </row>
    <row r="7038" spans="18:30">
      <c r="R7038" s="187"/>
      <c r="S7038" s="42"/>
      <c r="T7038" s="42"/>
      <c r="U7038" s="188"/>
      <c r="V7038" s="42"/>
      <c r="W7038" s="188"/>
      <c r="X7038" s="42"/>
      <c r="AD7038" s="11"/>
    </row>
    <row r="7039" spans="18:30">
      <c r="R7039" s="187"/>
      <c r="S7039" s="42"/>
      <c r="T7039" s="42"/>
      <c r="U7039" s="188"/>
      <c r="V7039" s="42"/>
      <c r="W7039" s="188"/>
      <c r="X7039" s="42"/>
      <c r="AD7039" s="11"/>
    </row>
    <row r="7040" spans="18:30">
      <c r="R7040" s="187"/>
      <c r="S7040" s="42"/>
      <c r="T7040" s="42"/>
      <c r="U7040" s="188"/>
      <c r="V7040" s="42"/>
      <c r="W7040" s="188"/>
      <c r="X7040" s="42"/>
      <c r="AD7040" s="11"/>
    </row>
    <row r="7041" spans="18:30">
      <c r="R7041" s="187"/>
      <c r="S7041" s="42"/>
      <c r="T7041" s="42"/>
      <c r="U7041" s="188"/>
      <c r="V7041" s="42"/>
      <c r="W7041" s="188"/>
      <c r="X7041" s="42"/>
      <c r="AD7041" s="11"/>
    </row>
    <row r="7042" spans="18:30">
      <c r="R7042" s="187"/>
      <c r="S7042" s="42"/>
      <c r="T7042" s="42"/>
      <c r="U7042" s="188"/>
      <c r="V7042" s="42"/>
      <c r="W7042" s="188"/>
      <c r="X7042" s="42"/>
      <c r="AD7042" s="11"/>
    </row>
    <row r="7043" spans="18:30">
      <c r="R7043" s="187"/>
      <c r="S7043" s="42"/>
      <c r="T7043" s="42"/>
      <c r="U7043" s="188"/>
      <c r="V7043" s="42"/>
      <c r="W7043" s="188"/>
      <c r="X7043" s="42"/>
      <c r="AD7043" s="11"/>
    </row>
    <row r="7044" spans="18:30">
      <c r="R7044" s="187"/>
      <c r="S7044" s="42"/>
      <c r="T7044" s="42"/>
      <c r="U7044" s="188"/>
      <c r="V7044" s="42"/>
      <c r="W7044" s="188"/>
      <c r="X7044" s="42"/>
      <c r="AD7044" s="11"/>
    </row>
    <row r="7045" spans="18:30">
      <c r="R7045" s="187"/>
      <c r="S7045" s="42"/>
      <c r="T7045" s="42"/>
      <c r="U7045" s="188"/>
      <c r="V7045" s="42"/>
      <c r="W7045" s="188"/>
      <c r="X7045" s="42"/>
      <c r="AD7045" s="11"/>
    </row>
    <row r="7046" spans="18:30">
      <c r="R7046" s="187"/>
      <c r="S7046" s="42"/>
      <c r="T7046" s="42"/>
      <c r="U7046" s="188"/>
      <c r="V7046" s="42"/>
      <c r="W7046" s="188"/>
      <c r="X7046" s="42"/>
      <c r="AD7046" s="11"/>
    </row>
    <row r="7047" spans="18:30">
      <c r="R7047" s="187"/>
      <c r="S7047" s="42"/>
      <c r="T7047" s="42"/>
      <c r="U7047" s="188"/>
      <c r="V7047" s="42"/>
      <c r="W7047" s="188"/>
      <c r="X7047" s="42"/>
      <c r="AD7047" s="11"/>
    </row>
    <row r="7048" spans="18:30">
      <c r="R7048" s="187"/>
      <c r="S7048" s="42"/>
      <c r="T7048" s="42"/>
      <c r="U7048" s="188"/>
      <c r="V7048" s="42"/>
      <c r="W7048" s="188"/>
      <c r="X7048" s="42"/>
      <c r="AD7048" s="11"/>
    </row>
    <row r="7049" spans="18:30">
      <c r="R7049" s="187"/>
      <c r="S7049" s="42"/>
      <c r="T7049" s="42"/>
      <c r="U7049" s="188"/>
      <c r="V7049" s="42"/>
      <c r="W7049" s="188"/>
      <c r="X7049" s="42"/>
      <c r="AD7049" s="11"/>
    </row>
    <row r="7050" spans="18:30">
      <c r="R7050" s="187"/>
      <c r="S7050" s="42"/>
      <c r="T7050" s="42"/>
      <c r="U7050" s="188"/>
      <c r="V7050" s="42"/>
      <c r="W7050" s="188"/>
      <c r="X7050" s="42"/>
      <c r="AD7050" s="11"/>
    </row>
    <row r="7051" spans="18:30">
      <c r="R7051" s="187"/>
      <c r="S7051" s="42"/>
      <c r="T7051" s="42"/>
      <c r="U7051" s="188"/>
      <c r="V7051" s="42"/>
      <c r="W7051" s="188"/>
      <c r="X7051" s="42"/>
      <c r="AD7051" s="11"/>
    </row>
    <row r="7052" spans="18:30">
      <c r="R7052" s="187"/>
      <c r="S7052" s="42"/>
      <c r="T7052" s="42"/>
      <c r="U7052" s="188"/>
      <c r="V7052" s="42"/>
      <c r="W7052" s="188"/>
      <c r="X7052" s="42"/>
      <c r="AD7052" s="11"/>
    </row>
    <row r="7053" spans="18:30">
      <c r="R7053" s="187"/>
      <c r="S7053" s="42"/>
      <c r="T7053" s="42"/>
      <c r="U7053" s="188"/>
      <c r="V7053" s="42"/>
      <c r="W7053" s="188"/>
      <c r="X7053" s="42"/>
      <c r="AD7053" s="11"/>
    </row>
    <row r="7054" spans="18:30">
      <c r="R7054" s="187"/>
      <c r="S7054" s="42"/>
      <c r="T7054" s="42"/>
      <c r="U7054" s="188"/>
      <c r="V7054" s="42"/>
      <c r="W7054" s="188"/>
      <c r="X7054" s="42"/>
      <c r="AD7054" s="11"/>
    </row>
    <row r="7055" spans="18:30">
      <c r="R7055" s="187"/>
      <c r="S7055" s="42"/>
      <c r="T7055" s="42"/>
      <c r="U7055" s="188"/>
      <c r="V7055" s="42"/>
      <c r="W7055" s="188"/>
      <c r="X7055" s="42"/>
      <c r="AD7055" s="11"/>
    </row>
    <row r="7056" spans="18:30">
      <c r="R7056" s="187"/>
      <c r="S7056" s="42"/>
      <c r="T7056" s="42"/>
      <c r="U7056" s="188"/>
      <c r="V7056" s="42"/>
      <c r="W7056" s="188"/>
      <c r="X7056" s="42"/>
      <c r="AD7056" s="11"/>
    </row>
    <row r="7057" spans="18:30">
      <c r="R7057" s="187"/>
      <c r="S7057" s="42"/>
      <c r="T7057" s="42"/>
      <c r="U7057" s="188"/>
      <c r="V7057" s="42"/>
      <c r="W7057" s="188"/>
      <c r="X7057" s="42"/>
      <c r="AD7057" s="11"/>
    </row>
    <row r="7058" spans="18:30">
      <c r="R7058" s="187"/>
      <c r="S7058" s="42"/>
      <c r="T7058" s="42"/>
      <c r="U7058" s="188"/>
      <c r="V7058" s="42"/>
      <c r="W7058" s="188"/>
      <c r="X7058" s="42"/>
      <c r="AD7058" s="11"/>
    </row>
    <row r="7059" spans="18:30">
      <c r="R7059" s="187"/>
      <c r="S7059" s="42"/>
      <c r="T7059" s="42"/>
      <c r="U7059" s="188"/>
      <c r="V7059" s="42"/>
      <c r="W7059" s="188"/>
      <c r="X7059" s="42"/>
      <c r="AD7059" s="11"/>
    </row>
    <row r="7060" spans="18:30">
      <c r="R7060" s="187"/>
      <c r="S7060" s="42"/>
      <c r="T7060" s="42"/>
      <c r="U7060" s="188"/>
      <c r="V7060" s="42"/>
      <c r="W7060" s="188"/>
      <c r="X7060" s="42"/>
      <c r="AD7060" s="11"/>
    </row>
    <row r="7061" spans="18:30">
      <c r="R7061" s="187"/>
      <c r="S7061" s="42"/>
      <c r="T7061" s="42"/>
      <c r="U7061" s="188"/>
      <c r="V7061" s="42"/>
      <c r="W7061" s="188"/>
      <c r="X7061" s="42"/>
      <c r="AD7061" s="11"/>
    </row>
    <row r="7062" spans="18:30">
      <c r="R7062" s="187"/>
      <c r="S7062" s="42"/>
      <c r="T7062" s="42"/>
      <c r="U7062" s="188"/>
      <c r="V7062" s="42"/>
      <c r="W7062" s="188"/>
      <c r="X7062" s="42"/>
      <c r="AD7062" s="11"/>
    </row>
    <row r="7063" spans="18:30">
      <c r="R7063" s="187"/>
      <c r="S7063" s="42"/>
      <c r="T7063" s="42"/>
      <c r="U7063" s="188"/>
      <c r="V7063" s="42"/>
      <c r="W7063" s="188"/>
      <c r="X7063" s="42"/>
      <c r="AD7063" s="11"/>
    </row>
    <row r="7064" spans="18:30">
      <c r="R7064" s="187"/>
      <c r="S7064" s="42"/>
      <c r="T7064" s="42"/>
      <c r="U7064" s="188"/>
      <c r="V7064" s="42"/>
      <c r="W7064" s="188"/>
      <c r="X7064" s="42"/>
      <c r="AD7064" s="11"/>
    </row>
    <row r="7065" spans="18:30">
      <c r="R7065" s="187"/>
      <c r="S7065" s="42"/>
      <c r="T7065" s="42"/>
      <c r="U7065" s="188"/>
      <c r="V7065" s="42"/>
      <c r="W7065" s="188"/>
      <c r="X7065" s="42"/>
      <c r="AD7065" s="11"/>
    </row>
    <row r="7066" spans="18:30">
      <c r="R7066" s="187"/>
      <c r="S7066" s="42"/>
      <c r="T7066" s="42"/>
      <c r="U7066" s="188"/>
      <c r="V7066" s="42"/>
      <c r="W7066" s="188"/>
      <c r="X7066" s="42"/>
      <c r="AD7066" s="11"/>
    </row>
    <row r="7067" spans="18:30">
      <c r="R7067" s="187"/>
      <c r="S7067" s="42"/>
      <c r="T7067" s="42"/>
      <c r="U7067" s="188"/>
      <c r="V7067" s="42"/>
      <c r="W7067" s="188"/>
      <c r="X7067" s="42"/>
      <c r="AD7067" s="11"/>
    </row>
    <row r="7068" spans="18:30">
      <c r="R7068" s="187"/>
      <c r="S7068" s="42"/>
      <c r="T7068" s="42"/>
      <c r="U7068" s="188"/>
      <c r="V7068" s="42"/>
      <c r="W7068" s="188"/>
      <c r="X7068" s="42"/>
      <c r="AD7068" s="11"/>
    </row>
    <row r="7069" spans="18:30">
      <c r="R7069" s="187"/>
      <c r="S7069" s="42"/>
      <c r="T7069" s="42"/>
      <c r="U7069" s="188"/>
      <c r="V7069" s="42"/>
      <c r="W7069" s="188"/>
      <c r="X7069" s="42"/>
      <c r="AD7069" s="11"/>
    </row>
    <row r="7070" spans="18:30">
      <c r="R7070" s="187"/>
      <c r="S7070" s="42"/>
      <c r="T7070" s="42"/>
      <c r="U7070" s="188"/>
      <c r="V7070" s="42"/>
      <c r="W7070" s="188"/>
      <c r="X7070" s="42"/>
      <c r="AD7070" s="11"/>
    </row>
    <row r="7071" spans="18:30">
      <c r="R7071" s="187"/>
      <c r="S7071" s="42"/>
      <c r="T7071" s="42"/>
      <c r="U7071" s="188"/>
      <c r="V7071" s="42"/>
      <c r="W7071" s="188"/>
      <c r="X7071" s="42"/>
      <c r="AD7071" s="11"/>
    </row>
    <row r="7072" spans="18:30">
      <c r="R7072" s="187"/>
      <c r="S7072" s="42"/>
      <c r="T7072" s="42"/>
      <c r="U7072" s="188"/>
      <c r="V7072" s="42"/>
      <c r="W7072" s="188"/>
      <c r="X7072" s="42"/>
      <c r="AD7072" s="11"/>
    </row>
    <row r="7073" spans="18:30">
      <c r="R7073" s="187"/>
      <c r="S7073" s="42"/>
      <c r="T7073" s="42"/>
      <c r="U7073" s="188"/>
      <c r="V7073" s="42"/>
      <c r="W7073" s="188"/>
      <c r="X7073" s="42"/>
      <c r="AD7073" s="11"/>
    </row>
    <row r="7074" spans="18:30">
      <c r="R7074" s="187"/>
      <c r="S7074" s="42"/>
      <c r="T7074" s="42"/>
      <c r="U7074" s="188"/>
      <c r="V7074" s="42"/>
      <c r="W7074" s="188"/>
      <c r="X7074" s="42"/>
      <c r="AD7074" s="11"/>
    </row>
    <row r="7075" spans="18:30">
      <c r="R7075" s="187"/>
      <c r="S7075" s="42"/>
      <c r="T7075" s="42"/>
      <c r="U7075" s="188"/>
      <c r="V7075" s="42"/>
      <c r="W7075" s="188"/>
      <c r="X7075" s="42"/>
      <c r="AD7075" s="11"/>
    </row>
    <row r="7076" spans="18:30">
      <c r="R7076" s="187"/>
      <c r="S7076" s="42"/>
      <c r="T7076" s="42"/>
      <c r="U7076" s="188"/>
      <c r="V7076" s="42"/>
      <c r="W7076" s="188"/>
      <c r="X7076" s="42"/>
      <c r="AD7076" s="11"/>
    </row>
    <row r="7077" spans="18:30">
      <c r="R7077" s="187"/>
      <c r="S7077" s="42"/>
      <c r="T7077" s="42"/>
      <c r="U7077" s="188"/>
      <c r="V7077" s="42"/>
      <c r="W7077" s="188"/>
      <c r="X7077" s="42"/>
      <c r="AD7077" s="11"/>
    </row>
    <row r="7078" spans="18:30">
      <c r="R7078" s="187"/>
      <c r="S7078" s="42"/>
      <c r="T7078" s="42"/>
      <c r="U7078" s="188"/>
      <c r="V7078" s="42"/>
      <c r="W7078" s="188"/>
      <c r="X7078" s="42"/>
      <c r="AD7078" s="11"/>
    </row>
    <row r="7079" spans="18:30">
      <c r="R7079" s="187"/>
      <c r="S7079" s="42"/>
      <c r="T7079" s="42"/>
      <c r="U7079" s="188"/>
      <c r="V7079" s="42"/>
      <c r="W7079" s="188"/>
      <c r="X7079" s="42"/>
      <c r="AD7079" s="11"/>
    </row>
    <row r="7080" spans="18:30">
      <c r="R7080" s="187"/>
      <c r="S7080" s="42"/>
      <c r="T7080" s="42"/>
      <c r="U7080" s="188"/>
      <c r="V7080" s="42"/>
      <c r="W7080" s="188"/>
      <c r="X7080" s="42"/>
      <c r="AD7080" s="11"/>
    </row>
    <row r="7081" spans="18:30">
      <c r="R7081" s="187"/>
      <c r="S7081" s="42"/>
      <c r="T7081" s="42"/>
      <c r="U7081" s="188"/>
      <c r="V7081" s="42"/>
      <c r="W7081" s="188"/>
      <c r="X7081" s="42"/>
      <c r="AD7081" s="11"/>
    </row>
    <row r="7082" spans="18:30">
      <c r="R7082" s="187"/>
      <c r="S7082" s="42"/>
      <c r="T7082" s="42"/>
      <c r="U7082" s="188"/>
      <c r="V7082" s="42"/>
      <c r="W7082" s="188"/>
      <c r="X7082" s="42"/>
      <c r="AD7082" s="11"/>
    </row>
    <row r="7083" spans="18:30">
      <c r="R7083" s="187"/>
      <c r="S7083" s="42"/>
      <c r="T7083" s="42"/>
      <c r="U7083" s="188"/>
      <c r="V7083" s="42"/>
      <c r="W7083" s="188"/>
      <c r="X7083" s="42"/>
      <c r="AD7083" s="11"/>
    </row>
    <row r="7084" spans="18:30">
      <c r="R7084" s="187"/>
      <c r="S7084" s="42"/>
      <c r="T7084" s="42"/>
      <c r="U7084" s="188"/>
      <c r="V7084" s="42"/>
      <c r="W7084" s="188"/>
      <c r="X7084" s="42"/>
      <c r="AD7084" s="11"/>
    </row>
    <row r="7085" spans="18:30">
      <c r="R7085" s="187"/>
      <c r="S7085" s="42"/>
      <c r="T7085" s="42"/>
      <c r="U7085" s="188"/>
      <c r="V7085" s="42"/>
      <c r="W7085" s="188"/>
      <c r="X7085" s="42"/>
      <c r="AD7085" s="11"/>
    </row>
    <row r="7086" spans="18:30">
      <c r="R7086" s="187"/>
      <c r="S7086" s="42"/>
      <c r="T7086" s="42"/>
      <c r="U7086" s="188"/>
      <c r="V7086" s="42"/>
      <c r="W7086" s="188"/>
      <c r="X7086" s="42"/>
      <c r="AD7086" s="11"/>
    </row>
    <row r="7087" spans="18:30">
      <c r="R7087" s="187"/>
      <c r="S7087" s="42"/>
      <c r="T7087" s="42"/>
      <c r="U7087" s="188"/>
      <c r="V7087" s="42"/>
      <c r="W7087" s="188"/>
      <c r="X7087" s="42"/>
      <c r="AD7087" s="11"/>
    </row>
    <row r="7088" spans="18:30">
      <c r="R7088" s="187"/>
      <c r="S7088" s="42"/>
      <c r="T7088" s="42"/>
      <c r="U7088" s="188"/>
      <c r="V7088" s="42"/>
      <c r="W7088" s="188"/>
      <c r="X7088" s="42"/>
      <c r="AD7088" s="11"/>
    </row>
    <row r="7089" spans="18:30">
      <c r="R7089" s="187"/>
      <c r="S7089" s="42"/>
      <c r="T7089" s="42"/>
      <c r="U7089" s="188"/>
      <c r="V7089" s="42"/>
      <c r="W7089" s="188"/>
      <c r="X7089" s="42"/>
      <c r="AD7089" s="11"/>
    </row>
    <row r="7090" spans="18:30">
      <c r="R7090" s="187"/>
      <c r="S7090" s="42"/>
      <c r="T7090" s="42"/>
      <c r="U7090" s="188"/>
      <c r="V7090" s="42"/>
      <c r="W7090" s="188"/>
      <c r="X7090" s="42"/>
      <c r="AD7090" s="11"/>
    </row>
    <row r="7091" spans="18:30">
      <c r="R7091" s="187"/>
      <c r="S7091" s="42"/>
      <c r="T7091" s="42"/>
      <c r="U7091" s="188"/>
      <c r="V7091" s="42"/>
      <c r="W7091" s="188"/>
      <c r="X7091" s="42"/>
      <c r="AD7091" s="11"/>
    </row>
    <row r="7092" spans="18:30">
      <c r="R7092" s="187"/>
      <c r="S7092" s="42"/>
      <c r="T7092" s="42"/>
      <c r="U7092" s="188"/>
      <c r="V7092" s="42"/>
      <c r="W7092" s="188"/>
      <c r="X7092" s="42"/>
      <c r="AD7092" s="11"/>
    </row>
    <row r="7093" spans="18:30">
      <c r="R7093" s="187"/>
      <c r="S7093" s="42"/>
      <c r="T7093" s="42"/>
      <c r="U7093" s="188"/>
      <c r="V7093" s="42"/>
      <c r="W7093" s="188"/>
      <c r="X7093" s="42"/>
      <c r="AD7093" s="11"/>
    </row>
    <row r="7094" spans="18:30">
      <c r="R7094" s="187"/>
      <c r="S7094" s="42"/>
      <c r="T7094" s="42"/>
      <c r="U7094" s="188"/>
      <c r="V7094" s="42"/>
      <c r="W7094" s="188"/>
      <c r="X7094" s="42"/>
      <c r="AD7094" s="11"/>
    </row>
    <row r="7095" spans="18:30">
      <c r="R7095" s="187"/>
      <c r="S7095" s="42"/>
      <c r="T7095" s="42"/>
      <c r="U7095" s="188"/>
      <c r="V7095" s="42"/>
      <c r="W7095" s="188"/>
      <c r="X7095" s="42"/>
      <c r="AD7095" s="11"/>
    </row>
    <row r="7096" spans="18:30">
      <c r="R7096" s="187"/>
      <c r="S7096" s="42"/>
      <c r="T7096" s="42"/>
      <c r="U7096" s="188"/>
      <c r="V7096" s="42"/>
      <c r="W7096" s="188"/>
      <c r="X7096" s="42"/>
      <c r="AD7096" s="11"/>
    </row>
    <row r="7097" spans="18:30">
      <c r="R7097" s="187"/>
      <c r="S7097" s="42"/>
      <c r="T7097" s="42"/>
      <c r="U7097" s="188"/>
      <c r="V7097" s="42"/>
      <c r="W7097" s="188"/>
      <c r="X7097" s="42"/>
      <c r="AD7097" s="11"/>
    </row>
    <row r="7098" spans="18:30">
      <c r="R7098" s="187"/>
      <c r="S7098" s="42"/>
      <c r="T7098" s="42"/>
      <c r="U7098" s="188"/>
      <c r="V7098" s="42"/>
      <c r="W7098" s="188"/>
      <c r="X7098" s="42"/>
      <c r="AD7098" s="11"/>
    </row>
    <row r="7099" spans="18:30">
      <c r="R7099" s="187"/>
      <c r="S7099" s="42"/>
      <c r="T7099" s="42"/>
      <c r="U7099" s="188"/>
      <c r="V7099" s="42"/>
      <c r="W7099" s="188"/>
      <c r="X7099" s="42"/>
      <c r="AD7099" s="11"/>
    </row>
    <row r="7100" spans="18:30">
      <c r="R7100" s="187"/>
      <c r="S7100" s="42"/>
      <c r="T7100" s="42"/>
      <c r="U7100" s="188"/>
      <c r="V7100" s="42"/>
      <c r="W7100" s="188"/>
      <c r="X7100" s="42"/>
      <c r="AD7100" s="11"/>
    </row>
    <row r="7101" spans="18:30">
      <c r="R7101" s="187"/>
      <c r="S7101" s="42"/>
      <c r="T7101" s="42"/>
      <c r="U7101" s="188"/>
      <c r="V7101" s="42"/>
      <c r="W7101" s="188"/>
      <c r="X7101" s="42"/>
      <c r="AD7101" s="11"/>
    </row>
    <row r="7102" spans="18:30">
      <c r="R7102" s="187"/>
      <c r="S7102" s="42"/>
      <c r="T7102" s="42"/>
      <c r="U7102" s="188"/>
      <c r="V7102" s="42"/>
      <c r="W7102" s="188"/>
      <c r="X7102" s="42"/>
      <c r="AD7102" s="11"/>
    </row>
    <row r="7103" spans="18:30">
      <c r="R7103" s="187"/>
      <c r="S7103" s="42"/>
      <c r="T7103" s="42"/>
      <c r="U7103" s="188"/>
      <c r="V7103" s="42"/>
      <c r="W7103" s="188"/>
      <c r="X7103" s="42"/>
      <c r="AD7103" s="11"/>
    </row>
    <row r="7104" spans="18:30">
      <c r="R7104" s="187"/>
      <c r="S7104" s="42"/>
      <c r="T7104" s="42"/>
      <c r="U7104" s="188"/>
      <c r="V7104" s="42"/>
      <c r="W7104" s="188"/>
      <c r="X7104" s="42"/>
      <c r="AD7104" s="11"/>
    </row>
    <row r="7105" spans="18:30">
      <c r="R7105" s="187"/>
      <c r="S7105" s="42"/>
      <c r="T7105" s="42"/>
      <c r="U7105" s="188"/>
      <c r="V7105" s="42"/>
      <c r="W7105" s="188"/>
      <c r="X7105" s="42"/>
      <c r="AD7105" s="11"/>
    </row>
    <row r="7106" spans="18:30">
      <c r="R7106" s="187"/>
      <c r="S7106" s="42"/>
      <c r="T7106" s="42"/>
      <c r="U7106" s="188"/>
      <c r="V7106" s="42"/>
      <c r="W7106" s="188"/>
      <c r="X7106" s="42"/>
      <c r="AD7106" s="11"/>
    </row>
    <row r="7107" spans="18:30">
      <c r="R7107" s="187"/>
      <c r="S7107" s="42"/>
      <c r="T7107" s="42"/>
      <c r="U7107" s="188"/>
      <c r="V7107" s="42"/>
      <c r="W7107" s="188"/>
      <c r="X7107" s="42"/>
      <c r="AD7107" s="11"/>
    </row>
    <row r="7108" spans="18:30">
      <c r="R7108" s="187"/>
      <c r="S7108" s="42"/>
      <c r="T7108" s="42"/>
      <c r="U7108" s="188"/>
      <c r="V7108" s="42"/>
      <c r="W7108" s="188"/>
      <c r="X7108" s="42"/>
      <c r="AD7108" s="11"/>
    </row>
    <row r="7109" spans="18:30">
      <c r="R7109" s="187"/>
      <c r="S7109" s="42"/>
      <c r="T7109" s="42"/>
      <c r="U7109" s="188"/>
      <c r="V7109" s="42"/>
      <c r="W7109" s="188"/>
      <c r="X7109" s="42"/>
      <c r="AD7109" s="11"/>
    </row>
    <row r="7110" spans="18:30">
      <c r="R7110" s="187"/>
      <c r="S7110" s="42"/>
      <c r="T7110" s="42"/>
      <c r="U7110" s="188"/>
      <c r="V7110" s="42"/>
      <c r="W7110" s="188"/>
      <c r="X7110" s="42"/>
      <c r="AD7110" s="11"/>
    </row>
    <row r="7111" spans="18:30">
      <c r="R7111" s="187"/>
      <c r="S7111" s="42"/>
      <c r="T7111" s="42"/>
      <c r="U7111" s="188"/>
      <c r="V7111" s="42"/>
      <c r="W7111" s="188"/>
      <c r="X7111" s="42"/>
      <c r="AD7111" s="11"/>
    </row>
    <row r="7112" spans="18:30">
      <c r="R7112" s="187"/>
      <c r="S7112" s="42"/>
      <c r="T7112" s="42"/>
      <c r="U7112" s="188"/>
      <c r="V7112" s="42"/>
      <c r="W7112" s="188"/>
      <c r="X7112" s="42"/>
      <c r="AD7112" s="11"/>
    </row>
    <row r="7113" spans="18:30">
      <c r="R7113" s="187"/>
      <c r="S7113" s="42"/>
      <c r="T7113" s="42"/>
      <c r="U7113" s="188"/>
      <c r="V7113" s="42"/>
      <c r="W7113" s="188"/>
      <c r="X7113" s="42"/>
      <c r="AD7113" s="11"/>
    </row>
    <row r="7114" spans="18:30">
      <c r="R7114" s="187"/>
      <c r="S7114" s="42"/>
      <c r="T7114" s="42"/>
      <c r="U7114" s="188"/>
      <c r="V7114" s="42"/>
      <c r="W7114" s="188"/>
      <c r="X7114" s="42"/>
      <c r="AD7114" s="11"/>
    </row>
    <row r="7115" spans="18:30">
      <c r="R7115" s="187"/>
      <c r="S7115" s="42"/>
      <c r="T7115" s="42"/>
      <c r="U7115" s="188"/>
      <c r="V7115" s="42"/>
      <c r="W7115" s="188"/>
      <c r="X7115" s="42"/>
      <c r="AD7115" s="11"/>
    </row>
    <row r="7116" spans="18:30">
      <c r="R7116" s="187"/>
      <c r="S7116" s="42"/>
      <c r="T7116" s="42"/>
      <c r="U7116" s="188"/>
      <c r="V7116" s="42"/>
      <c r="W7116" s="188"/>
      <c r="X7116" s="42"/>
      <c r="AD7116" s="11"/>
    </row>
    <row r="7117" spans="18:30">
      <c r="R7117" s="187"/>
      <c r="S7117" s="42"/>
      <c r="T7117" s="42"/>
      <c r="U7117" s="188"/>
      <c r="V7117" s="42"/>
      <c r="W7117" s="188"/>
      <c r="X7117" s="42"/>
      <c r="AD7117" s="11"/>
    </row>
    <row r="7118" spans="18:30">
      <c r="R7118" s="187"/>
      <c r="S7118" s="42"/>
      <c r="T7118" s="42"/>
      <c r="U7118" s="188"/>
      <c r="V7118" s="42"/>
      <c r="W7118" s="188"/>
      <c r="X7118" s="42"/>
      <c r="AD7118" s="11"/>
    </row>
    <row r="7119" spans="18:30">
      <c r="R7119" s="187"/>
      <c r="S7119" s="42"/>
      <c r="T7119" s="42"/>
      <c r="U7119" s="188"/>
      <c r="V7119" s="42"/>
      <c r="W7119" s="188"/>
      <c r="X7119" s="42"/>
      <c r="AD7119" s="11"/>
    </row>
    <row r="7120" spans="18:30">
      <c r="R7120" s="187"/>
      <c r="S7120" s="42"/>
      <c r="T7120" s="42"/>
      <c r="U7120" s="188"/>
      <c r="V7120" s="42"/>
      <c r="W7120" s="188"/>
      <c r="X7120" s="42"/>
      <c r="AD7120" s="11"/>
    </row>
    <row r="7121" spans="18:30">
      <c r="R7121" s="187"/>
      <c r="S7121" s="42"/>
      <c r="T7121" s="42"/>
      <c r="U7121" s="188"/>
      <c r="V7121" s="42"/>
      <c r="W7121" s="188"/>
      <c r="X7121" s="42"/>
      <c r="AD7121" s="11"/>
    </row>
    <row r="7122" spans="18:30">
      <c r="R7122" s="187"/>
      <c r="S7122" s="42"/>
      <c r="T7122" s="42"/>
      <c r="U7122" s="188"/>
      <c r="V7122" s="42"/>
      <c r="W7122" s="188"/>
      <c r="X7122" s="42"/>
      <c r="AD7122" s="11"/>
    </row>
    <row r="7123" spans="18:30">
      <c r="R7123" s="187"/>
      <c r="S7123" s="42"/>
      <c r="T7123" s="42"/>
      <c r="U7123" s="188"/>
      <c r="V7123" s="42"/>
      <c r="W7123" s="188"/>
      <c r="X7123" s="42"/>
      <c r="AD7123" s="11"/>
    </row>
    <row r="7124" spans="18:30">
      <c r="R7124" s="187"/>
      <c r="S7124" s="42"/>
      <c r="T7124" s="42"/>
      <c r="U7124" s="188"/>
      <c r="V7124" s="42"/>
      <c r="W7124" s="188"/>
      <c r="X7124" s="42"/>
      <c r="AD7124" s="11"/>
    </row>
    <row r="7125" spans="18:30">
      <c r="R7125" s="187"/>
      <c r="S7125" s="42"/>
      <c r="T7125" s="42"/>
      <c r="U7125" s="188"/>
      <c r="V7125" s="42"/>
      <c r="W7125" s="188"/>
      <c r="X7125" s="42"/>
      <c r="AD7125" s="11"/>
    </row>
    <row r="7126" spans="18:30">
      <c r="R7126" s="187"/>
      <c r="S7126" s="42"/>
      <c r="T7126" s="42"/>
      <c r="U7126" s="188"/>
      <c r="V7126" s="42"/>
      <c r="W7126" s="188"/>
      <c r="X7126" s="42"/>
      <c r="AD7126" s="11"/>
    </row>
    <row r="7127" spans="18:30">
      <c r="R7127" s="187"/>
      <c r="S7127" s="42"/>
      <c r="T7127" s="42"/>
      <c r="U7127" s="188"/>
      <c r="V7127" s="42"/>
      <c r="W7127" s="188"/>
      <c r="X7127" s="42"/>
      <c r="AD7127" s="11"/>
    </row>
    <row r="7128" spans="18:30">
      <c r="R7128" s="187"/>
      <c r="S7128" s="42"/>
      <c r="T7128" s="42"/>
      <c r="U7128" s="188"/>
      <c r="V7128" s="42"/>
      <c r="W7128" s="188"/>
      <c r="X7128" s="42"/>
      <c r="AD7128" s="11"/>
    </row>
    <row r="7129" spans="18:30">
      <c r="R7129" s="187"/>
      <c r="S7129" s="42"/>
      <c r="T7129" s="42"/>
      <c r="U7129" s="188"/>
      <c r="V7129" s="42"/>
      <c r="W7129" s="188"/>
      <c r="X7129" s="42"/>
      <c r="AD7129" s="11"/>
    </row>
    <row r="7130" spans="18:30">
      <c r="R7130" s="187"/>
      <c r="S7130" s="42"/>
      <c r="T7130" s="42"/>
      <c r="U7130" s="188"/>
      <c r="V7130" s="42"/>
      <c r="W7130" s="188"/>
      <c r="X7130" s="42"/>
      <c r="AD7130" s="11"/>
    </row>
    <row r="7131" spans="18:30">
      <c r="R7131" s="187"/>
      <c r="S7131" s="42"/>
      <c r="T7131" s="42"/>
      <c r="U7131" s="188"/>
      <c r="V7131" s="42"/>
      <c r="W7131" s="188"/>
      <c r="X7131" s="42"/>
      <c r="AD7131" s="11"/>
    </row>
    <row r="7132" spans="18:30">
      <c r="R7132" s="187"/>
      <c r="S7132" s="42"/>
      <c r="T7132" s="42"/>
      <c r="U7132" s="188"/>
      <c r="V7132" s="42"/>
      <c r="W7132" s="188"/>
      <c r="X7132" s="42"/>
      <c r="AD7132" s="11"/>
    </row>
    <row r="7133" spans="18:30">
      <c r="R7133" s="187"/>
      <c r="S7133" s="42"/>
      <c r="T7133" s="42"/>
      <c r="U7133" s="188"/>
      <c r="V7133" s="42"/>
      <c r="W7133" s="188"/>
      <c r="X7133" s="42"/>
      <c r="AD7133" s="11"/>
    </row>
    <row r="7134" spans="18:30">
      <c r="R7134" s="187"/>
      <c r="S7134" s="42"/>
      <c r="T7134" s="42"/>
      <c r="U7134" s="188"/>
      <c r="V7134" s="42"/>
      <c r="W7134" s="188"/>
      <c r="X7134" s="42"/>
      <c r="AD7134" s="11"/>
    </row>
    <row r="7135" spans="18:30">
      <c r="R7135" s="187"/>
      <c r="S7135" s="42"/>
      <c r="T7135" s="42"/>
      <c r="U7135" s="188"/>
      <c r="V7135" s="42"/>
      <c r="W7135" s="188"/>
      <c r="X7135" s="42"/>
      <c r="AD7135" s="11"/>
    </row>
    <row r="7136" spans="18:30">
      <c r="R7136" s="187"/>
      <c r="S7136" s="42"/>
      <c r="T7136" s="42"/>
      <c r="U7136" s="188"/>
      <c r="V7136" s="42"/>
      <c r="W7136" s="188"/>
      <c r="X7136" s="42"/>
      <c r="AD7136" s="11"/>
    </row>
    <row r="7137" spans="18:30">
      <c r="R7137" s="187"/>
      <c r="S7137" s="42"/>
      <c r="T7137" s="42"/>
      <c r="U7137" s="188"/>
      <c r="V7137" s="42"/>
      <c r="W7137" s="188"/>
      <c r="X7137" s="42"/>
      <c r="AD7137" s="11"/>
    </row>
    <row r="7138" spans="18:30">
      <c r="R7138" s="187"/>
      <c r="S7138" s="42"/>
      <c r="T7138" s="42"/>
      <c r="U7138" s="188"/>
      <c r="V7138" s="42"/>
      <c r="W7138" s="188"/>
      <c r="X7138" s="42"/>
      <c r="AD7138" s="11"/>
    </row>
    <row r="7139" spans="18:30">
      <c r="R7139" s="187"/>
      <c r="S7139" s="42"/>
      <c r="T7139" s="42"/>
      <c r="U7139" s="188"/>
      <c r="V7139" s="42"/>
      <c r="W7139" s="188"/>
      <c r="X7139" s="42"/>
      <c r="AD7139" s="11"/>
    </row>
    <row r="7140" spans="18:30">
      <c r="R7140" s="187"/>
      <c r="S7140" s="42"/>
      <c r="T7140" s="42"/>
      <c r="U7140" s="188"/>
      <c r="V7140" s="42"/>
      <c r="W7140" s="188"/>
      <c r="X7140" s="42"/>
      <c r="AD7140" s="11"/>
    </row>
    <row r="7141" spans="18:30">
      <c r="R7141" s="187"/>
      <c r="S7141" s="42"/>
      <c r="T7141" s="42"/>
      <c r="U7141" s="188"/>
      <c r="V7141" s="42"/>
      <c r="W7141" s="188"/>
      <c r="X7141" s="42"/>
      <c r="AD7141" s="11"/>
    </row>
    <row r="7142" spans="18:30">
      <c r="R7142" s="187"/>
      <c r="S7142" s="42"/>
      <c r="T7142" s="42"/>
      <c r="U7142" s="188"/>
      <c r="V7142" s="42"/>
      <c r="W7142" s="188"/>
      <c r="X7142" s="42"/>
      <c r="AD7142" s="11"/>
    </row>
    <row r="7143" spans="18:30">
      <c r="R7143" s="187"/>
      <c r="S7143" s="42"/>
      <c r="T7143" s="42"/>
      <c r="U7143" s="188"/>
      <c r="V7143" s="42"/>
      <c r="W7143" s="188"/>
      <c r="X7143" s="42"/>
      <c r="AD7143" s="11"/>
    </row>
    <row r="7144" spans="18:30">
      <c r="R7144" s="187"/>
      <c r="S7144" s="42"/>
      <c r="T7144" s="42"/>
      <c r="U7144" s="188"/>
      <c r="V7144" s="42"/>
      <c r="W7144" s="188"/>
      <c r="X7144" s="42"/>
      <c r="AD7144" s="11"/>
    </row>
    <row r="7145" spans="18:30">
      <c r="R7145" s="187"/>
      <c r="S7145" s="42"/>
      <c r="T7145" s="42"/>
      <c r="U7145" s="188"/>
      <c r="V7145" s="42"/>
      <c r="W7145" s="188"/>
      <c r="X7145" s="42"/>
      <c r="AD7145" s="11"/>
    </row>
    <row r="7146" spans="18:30">
      <c r="R7146" s="187"/>
      <c r="S7146" s="42"/>
      <c r="T7146" s="42"/>
      <c r="U7146" s="188"/>
      <c r="V7146" s="42"/>
      <c r="W7146" s="188"/>
      <c r="X7146" s="42"/>
      <c r="AD7146" s="11"/>
    </row>
    <row r="7147" spans="18:30">
      <c r="R7147" s="187"/>
      <c r="S7147" s="42"/>
      <c r="T7147" s="42"/>
      <c r="U7147" s="188"/>
      <c r="V7147" s="42"/>
      <c r="W7147" s="188"/>
      <c r="X7147" s="42"/>
      <c r="AD7147" s="11"/>
    </row>
    <row r="7148" spans="18:30">
      <c r="R7148" s="187"/>
      <c r="S7148" s="42"/>
      <c r="T7148" s="42"/>
      <c r="U7148" s="188"/>
      <c r="V7148" s="42"/>
      <c r="W7148" s="188"/>
      <c r="X7148" s="42"/>
      <c r="AD7148" s="11"/>
    </row>
    <row r="7149" spans="18:30">
      <c r="R7149" s="187"/>
      <c r="S7149" s="42"/>
      <c r="T7149" s="42"/>
      <c r="U7149" s="188"/>
      <c r="V7149" s="42"/>
      <c r="W7149" s="188"/>
      <c r="X7149" s="42"/>
      <c r="AD7149" s="11"/>
    </row>
    <row r="7150" spans="18:30">
      <c r="R7150" s="187"/>
      <c r="S7150" s="42"/>
      <c r="T7150" s="42"/>
      <c r="U7150" s="188"/>
      <c r="V7150" s="42"/>
      <c r="W7150" s="188"/>
      <c r="X7150" s="42"/>
      <c r="AD7150" s="11"/>
    </row>
    <row r="7151" spans="18:30">
      <c r="R7151" s="187"/>
      <c r="S7151" s="42"/>
      <c r="T7151" s="42"/>
      <c r="U7151" s="188"/>
      <c r="V7151" s="42"/>
      <c r="W7151" s="188"/>
      <c r="X7151" s="42"/>
      <c r="AD7151" s="11"/>
    </row>
    <row r="7152" spans="18:30">
      <c r="R7152" s="187"/>
      <c r="S7152" s="42"/>
      <c r="T7152" s="42"/>
      <c r="U7152" s="188"/>
      <c r="V7152" s="42"/>
      <c r="W7152" s="188"/>
      <c r="X7152" s="42"/>
      <c r="AD7152" s="11"/>
    </row>
    <row r="7153" spans="18:30">
      <c r="R7153" s="187"/>
      <c r="S7153" s="42"/>
      <c r="T7153" s="42"/>
      <c r="U7153" s="188"/>
      <c r="V7153" s="42"/>
      <c r="W7153" s="188"/>
      <c r="X7153" s="42"/>
      <c r="AD7153" s="11"/>
    </row>
    <row r="7154" spans="18:30">
      <c r="R7154" s="187"/>
      <c r="S7154" s="42"/>
      <c r="T7154" s="42"/>
      <c r="U7154" s="188"/>
      <c r="V7154" s="42"/>
      <c r="W7154" s="188"/>
      <c r="X7154" s="42"/>
      <c r="AD7154" s="11"/>
    </row>
    <row r="7155" spans="18:30">
      <c r="R7155" s="187"/>
      <c r="S7155" s="42"/>
      <c r="T7155" s="42"/>
      <c r="U7155" s="188"/>
      <c r="V7155" s="42"/>
      <c r="W7155" s="188"/>
      <c r="X7155" s="42"/>
      <c r="AD7155" s="11"/>
    </row>
    <row r="7156" spans="18:30">
      <c r="R7156" s="187"/>
      <c r="S7156" s="42"/>
      <c r="T7156" s="42"/>
      <c r="U7156" s="188"/>
      <c r="V7156" s="42"/>
      <c r="W7156" s="188"/>
      <c r="X7156" s="42"/>
      <c r="AD7156" s="11"/>
    </row>
    <row r="7157" spans="18:30">
      <c r="R7157" s="187"/>
      <c r="S7157" s="42"/>
      <c r="T7157" s="42"/>
      <c r="U7157" s="188"/>
      <c r="V7157" s="42"/>
      <c r="W7157" s="188"/>
      <c r="X7157" s="42"/>
      <c r="AD7157" s="11"/>
    </row>
    <row r="7158" spans="18:30">
      <c r="R7158" s="187"/>
      <c r="S7158" s="42"/>
      <c r="T7158" s="42"/>
      <c r="U7158" s="188"/>
      <c r="V7158" s="42"/>
      <c r="W7158" s="188"/>
      <c r="X7158" s="42"/>
      <c r="AD7158" s="11"/>
    </row>
    <row r="7159" spans="18:30">
      <c r="R7159" s="187"/>
      <c r="S7159" s="42"/>
      <c r="T7159" s="42"/>
      <c r="U7159" s="188"/>
      <c r="V7159" s="42"/>
      <c r="W7159" s="188"/>
      <c r="X7159" s="42"/>
      <c r="AD7159" s="11"/>
    </row>
    <row r="7160" spans="18:30">
      <c r="R7160" s="187"/>
      <c r="S7160" s="42"/>
      <c r="T7160" s="42"/>
      <c r="U7160" s="188"/>
      <c r="V7160" s="42"/>
      <c r="W7160" s="188"/>
      <c r="X7160" s="42"/>
      <c r="AD7160" s="11"/>
    </row>
    <row r="7161" spans="18:30">
      <c r="R7161" s="187"/>
      <c r="S7161" s="42"/>
      <c r="T7161" s="42"/>
      <c r="U7161" s="188"/>
      <c r="V7161" s="42"/>
      <c r="W7161" s="188"/>
      <c r="X7161" s="42"/>
      <c r="AD7161" s="11"/>
    </row>
    <row r="7162" spans="18:30">
      <c r="R7162" s="187"/>
      <c r="S7162" s="42"/>
      <c r="T7162" s="42"/>
      <c r="U7162" s="188"/>
      <c r="V7162" s="42"/>
      <c r="W7162" s="188"/>
      <c r="X7162" s="42"/>
      <c r="AD7162" s="11"/>
    </row>
    <row r="7163" spans="18:30">
      <c r="R7163" s="187"/>
      <c r="S7163" s="42"/>
      <c r="T7163" s="42"/>
      <c r="U7163" s="188"/>
      <c r="V7163" s="42"/>
      <c r="W7163" s="188"/>
      <c r="X7163" s="42"/>
      <c r="AD7163" s="11"/>
    </row>
    <row r="7164" spans="18:30">
      <c r="R7164" s="187"/>
      <c r="S7164" s="42"/>
      <c r="T7164" s="42"/>
      <c r="U7164" s="188"/>
      <c r="V7164" s="42"/>
      <c r="W7164" s="188"/>
      <c r="X7164" s="42"/>
      <c r="AD7164" s="11"/>
    </row>
    <row r="7165" spans="18:30">
      <c r="R7165" s="187"/>
      <c r="S7165" s="42"/>
      <c r="T7165" s="42"/>
      <c r="U7165" s="188"/>
      <c r="V7165" s="42"/>
      <c r="W7165" s="188"/>
      <c r="X7165" s="42"/>
      <c r="AD7165" s="11"/>
    </row>
    <row r="7166" spans="18:30">
      <c r="R7166" s="187"/>
      <c r="S7166" s="42"/>
      <c r="T7166" s="42"/>
      <c r="U7166" s="188"/>
      <c r="V7166" s="42"/>
      <c r="W7166" s="188"/>
      <c r="X7166" s="42"/>
      <c r="AD7166" s="11"/>
    </row>
    <row r="7167" spans="18:30">
      <c r="R7167" s="187"/>
      <c r="S7167" s="42"/>
      <c r="T7167" s="42"/>
      <c r="U7167" s="188"/>
      <c r="V7167" s="42"/>
      <c r="W7167" s="188"/>
      <c r="X7167" s="42"/>
      <c r="AD7167" s="11"/>
    </row>
    <row r="7168" spans="18:30">
      <c r="R7168" s="187"/>
      <c r="S7168" s="42"/>
      <c r="T7168" s="42"/>
      <c r="U7168" s="188"/>
      <c r="V7168" s="42"/>
      <c r="W7168" s="188"/>
      <c r="X7168" s="42"/>
      <c r="AD7168" s="11"/>
    </row>
    <row r="7169" spans="18:30">
      <c r="R7169" s="187"/>
      <c r="S7169" s="42"/>
      <c r="T7169" s="42"/>
      <c r="U7169" s="188"/>
      <c r="V7169" s="42"/>
      <c r="W7169" s="188"/>
      <c r="X7169" s="42"/>
      <c r="AD7169" s="11"/>
    </row>
    <row r="7170" spans="18:30">
      <c r="R7170" s="187"/>
      <c r="S7170" s="42"/>
      <c r="T7170" s="42"/>
      <c r="U7170" s="188"/>
      <c r="V7170" s="42"/>
      <c r="W7170" s="188"/>
      <c r="X7170" s="42"/>
      <c r="AD7170" s="11"/>
    </row>
    <row r="7171" spans="18:30">
      <c r="R7171" s="187"/>
      <c r="S7171" s="42"/>
      <c r="T7171" s="42"/>
      <c r="U7171" s="188"/>
      <c r="V7171" s="42"/>
      <c r="W7171" s="188"/>
      <c r="X7171" s="42"/>
      <c r="AD7171" s="11"/>
    </row>
    <row r="7172" spans="18:30">
      <c r="R7172" s="187"/>
      <c r="S7172" s="42"/>
      <c r="T7172" s="42"/>
      <c r="U7172" s="188"/>
      <c r="V7172" s="42"/>
      <c r="W7172" s="188"/>
      <c r="X7172" s="42"/>
      <c r="AD7172" s="11"/>
    </row>
    <row r="7173" spans="18:30">
      <c r="R7173" s="187"/>
      <c r="S7173" s="42"/>
      <c r="T7173" s="42"/>
      <c r="U7173" s="188"/>
      <c r="V7173" s="42"/>
      <c r="W7173" s="188"/>
      <c r="X7173" s="42"/>
      <c r="AD7173" s="11"/>
    </row>
    <row r="7174" spans="18:30">
      <c r="R7174" s="187"/>
      <c r="S7174" s="42"/>
      <c r="T7174" s="42"/>
      <c r="U7174" s="188"/>
      <c r="V7174" s="42"/>
      <c r="W7174" s="188"/>
      <c r="X7174" s="42"/>
      <c r="AD7174" s="11"/>
    </row>
    <row r="7175" spans="18:30">
      <c r="R7175" s="187"/>
      <c r="S7175" s="42"/>
      <c r="T7175" s="42"/>
      <c r="U7175" s="188"/>
      <c r="V7175" s="42"/>
      <c r="W7175" s="188"/>
      <c r="X7175" s="42"/>
      <c r="AD7175" s="11"/>
    </row>
    <row r="7176" spans="18:30">
      <c r="R7176" s="187"/>
      <c r="S7176" s="42"/>
      <c r="T7176" s="42"/>
      <c r="U7176" s="188"/>
      <c r="V7176" s="42"/>
      <c r="W7176" s="188"/>
      <c r="X7176" s="42"/>
      <c r="AD7176" s="11"/>
    </row>
    <row r="7177" spans="18:30">
      <c r="R7177" s="187"/>
      <c r="S7177" s="42"/>
      <c r="T7177" s="42"/>
      <c r="U7177" s="188"/>
      <c r="V7177" s="42"/>
      <c r="W7177" s="188"/>
      <c r="X7177" s="42"/>
      <c r="AD7177" s="11"/>
    </row>
    <row r="7178" spans="18:30">
      <c r="R7178" s="187"/>
      <c r="S7178" s="42"/>
      <c r="T7178" s="42"/>
      <c r="U7178" s="188"/>
      <c r="V7178" s="42"/>
      <c r="W7178" s="188"/>
      <c r="X7178" s="42"/>
      <c r="AD7178" s="11"/>
    </row>
    <row r="7179" spans="18:30">
      <c r="R7179" s="187"/>
      <c r="S7179" s="42"/>
      <c r="T7179" s="42"/>
      <c r="U7179" s="188"/>
      <c r="V7179" s="42"/>
      <c r="W7179" s="188"/>
      <c r="X7179" s="42"/>
      <c r="AD7179" s="11"/>
    </row>
    <row r="7180" spans="18:30">
      <c r="R7180" s="187"/>
      <c r="S7180" s="42"/>
      <c r="T7180" s="42"/>
      <c r="U7180" s="188"/>
      <c r="V7180" s="42"/>
      <c r="W7180" s="188"/>
      <c r="X7180" s="42"/>
      <c r="AD7180" s="11"/>
    </row>
    <row r="7181" spans="18:30">
      <c r="R7181" s="187"/>
      <c r="S7181" s="42"/>
      <c r="T7181" s="42"/>
      <c r="U7181" s="188"/>
      <c r="V7181" s="42"/>
      <c r="W7181" s="188"/>
      <c r="X7181" s="42"/>
      <c r="AD7181" s="11"/>
    </row>
    <row r="7182" spans="18:30">
      <c r="R7182" s="187"/>
      <c r="S7182" s="42"/>
      <c r="T7182" s="42"/>
      <c r="U7182" s="188"/>
      <c r="V7182" s="42"/>
      <c r="W7182" s="188"/>
      <c r="X7182" s="42"/>
      <c r="AD7182" s="11"/>
    </row>
    <row r="7183" spans="18:30">
      <c r="R7183" s="187"/>
      <c r="S7183" s="42"/>
      <c r="T7183" s="42"/>
      <c r="U7183" s="188"/>
      <c r="V7183" s="42"/>
      <c r="W7183" s="188"/>
      <c r="X7183" s="42"/>
      <c r="AD7183" s="11"/>
    </row>
    <row r="7184" spans="18:30">
      <c r="R7184" s="187"/>
      <c r="S7184" s="42"/>
      <c r="T7184" s="42"/>
      <c r="U7184" s="188"/>
      <c r="V7184" s="42"/>
      <c r="W7184" s="188"/>
      <c r="X7184" s="42"/>
      <c r="AD7184" s="11"/>
    </row>
    <row r="7185" spans="18:30">
      <c r="R7185" s="187"/>
      <c r="S7185" s="42"/>
      <c r="T7185" s="42"/>
      <c r="U7185" s="188"/>
      <c r="V7185" s="42"/>
      <c r="W7185" s="188"/>
      <c r="X7185" s="42"/>
      <c r="AD7185" s="11"/>
    </row>
    <row r="7186" spans="18:30">
      <c r="R7186" s="187"/>
      <c r="S7186" s="42"/>
      <c r="T7186" s="42"/>
      <c r="U7186" s="188"/>
      <c r="V7186" s="42"/>
      <c r="W7186" s="188"/>
      <c r="X7186" s="42"/>
      <c r="AD7186" s="11"/>
    </row>
    <row r="7187" spans="18:30">
      <c r="R7187" s="187"/>
      <c r="S7187" s="42"/>
      <c r="T7187" s="42"/>
      <c r="U7187" s="188"/>
      <c r="V7187" s="42"/>
      <c r="W7187" s="188"/>
      <c r="X7187" s="42"/>
      <c r="AD7187" s="11"/>
    </row>
    <row r="7188" spans="18:30">
      <c r="R7188" s="187"/>
      <c r="S7188" s="42"/>
      <c r="T7188" s="42"/>
      <c r="U7188" s="188"/>
      <c r="V7188" s="42"/>
      <c r="W7188" s="188"/>
      <c r="X7188" s="42"/>
      <c r="AD7188" s="11"/>
    </row>
    <row r="7189" spans="18:30">
      <c r="R7189" s="187"/>
      <c r="S7189" s="42"/>
      <c r="T7189" s="42"/>
      <c r="U7189" s="188"/>
      <c r="V7189" s="42"/>
      <c r="W7189" s="188"/>
      <c r="X7189" s="42"/>
      <c r="AD7189" s="11"/>
    </row>
    <row r="7190" spans="18:30">
      <c r="R7190" s="187"/>
      <c r="S7190" s="42"/>
      <c r="T7190" s="42"/>
      <c r="U7190" s="188"/>
      <c r="V7190" s="42"/>
      <c r="W7190" s="188"/>
      <c r="X7190" s="42"/>
      <c r="AD7190" s="11"/>
    </row>
    <row r="7191" spans="18:30">
      <c r="R7191" s="187"/>
      <c r="S7191" s="42"/>
      <c r="T7191" s="42"/>
      <c r="U7191" s="188"/>
      <c r="V7191" s="42"/>
      <c r="W7191" s="188"/>
      <c r="X7191" s="42"/>
      <c r="AD7191" s="11"/>
    </row>
    <row r="7192" spans="18:30">
      <c r="R7192" s="187"/>
      <c r="S7192" s="42"/>
      <c r="T7192" s="42"/>
      <c r="U7192" s="188"/>
      <c r="V7192" s="42"/>
      <c r="W7192" s="188"/>
      <c r="X7192" s="42"/>
      <c r="AD7192" s="11"/>
    </row>
    <row r="7193" spans="18:30">
      <c r="R7193" s="187"/>
      <c r="S7193" s="42"/>
      <c r="T7193" s="42"/>
      <c r="U7193" s="188"/>
      <c r="V7193" s="42"/>
      <c r="W7193" s="188"/>
      <c r="X7193" s="42"/>
      <c r="AD7193" s="11"/>
    </row>
    <row r="7194" spans="18:30">
      <c r="R7194" s="187"/>
      <c r="S7194" s="42"/>
      <c r="T7194" s="42"/>
      <c r="U7194" s="188"/>
      <c r="V7194" s="42"/>
      <c r="W7194" s="188"/>
      <c r="X7194" s="42"/>
      <c r="AD7194" s="11"/>
    </row>
    <row r="7195" spans="18:30">
      <c r="R7195" s="187"/>
      <c r="S7195" s="42"/>
      <c r="T7195" s="42"/>
      <c r="U7195" s="188"/>
      <c r="V7195" s="42"/>
      <c r="W7195" s="188"/>
      <c r="X7195" s="42"/>
      <c r="AD7195" s="11"/>
    </row>
    <row r="7196" spans="18:30">
      <c r="R7196" s="187"/>
      <c r="S7196" s="42"/>
      <c r="T7196" s="42"/>
      <c r="U7196" s="188"/>
      <c r="V7196" s="42"/>
      <c r="W7196" s="188"/>
      <c r="X7196" s="42"/>
      <c r="AD7196" s="11"/>
    </row>
    <row r="7197" spans="18:30">
      <c r="R7197" s="187"/>
      <c r="S7197" s="42"/>
      <c r="T7197" s="42"/>
      <c r="U7197" s="188"/>
      <c r="V7197" s="42"/>
      <c r="W7197" s="188"/>
      <c r="X7197" s="42"/>
      <c r="AD7197" s="11"/>
    </row>
    <row r="7198" spans="18:30">
      <c r="R7198" s="187"/>
      <c r="S7198" s="42"/>
      <c r="T7198" s="42"/>
      <c r="U7198" s="188"/>
      <c r="V7198" s="42"/>
      <c r="W7198" s="188"/>
      <c r="X7198" s="42"/>
      <c r="AD7198" s="11"/>
    </row>
    <row r="7199" spans="18:30">
      <c r="R7199" s="187"/>
      <c r="S7199" s="42"/>
      <c r="T7199" s="42"/>
      <c r="U7199" s="188"/>
      <c r="V7199" s="42"/>
      <c r="W7199" s="188"/>
      <c r="X7199" s="42"/>
      <c r="AD7199" s="11"/>
    </row>
    <row r="7200" spans="18:30">
      <c r="R7200" s="187"/>
      <c r="S7200" s="42"/>
      <c r="T7200" s="42"/>
      <c r="U7200" s="188"/>
      <c r="V7200" s="42"/>
      <c r="W7200" s="188"/>
      <c r="X7200" s="42"/>
      <c r="AD7200" s="11"/>
    </row>
    <row r="7201" spans="18:30">
      <c r="R7201" s="187"/>
      <c r="S7201" s="42"/>
      <c r="T7201" s="42"/>
      <c r="U7201" s="188"/>
      <c r="V7201" s="42"/>
      <c r="W7201" s="188"/>
      <c r="X7201" s="42"/>
      <c r="AD7201" s="11"/>
    </row>
    <row r="7202" spans="18:30">
      <c r="R7202" s="187"/>
      <c r="S7202" s="42"/>
      <c r="T7202" s="42"/>
      <c r="U7202" s="188"/>
      <c r="V7202" s="42"/>
      <c r="W7202" s="188"/>
      <c r="X7202" s="42"/>
      <c r="AD7202" s="11"/>
    </row>
    <row r="7203" spans="18:30">
      <c r="R7203" s="187"/>
      <c r="S7203" s="42"/>
      <c r="T7203" s="42"/>
      <c r="U7203" s="188"/>
      <c r="V7203" s="42"/>
      <c r="W7203" s="188"/>
      <c r="X7203" s="42"/>
      <c r="AD7203" s="11"/>
    </row>
    <row r="7204" spans="18:30">
      <c r="R7204" s="187"/>
      <c r="S7204" s="42"/>
      <c r="T7204" s="42"/>
      <c r="U7204" s="188"/>
      <c r="V7204" s="42"/>
      <c r="W7204" s="188"/>
      <c r="X7204" s="42"/>
      <c r="AD7204" s="11"/>
    </row>
    <row r="7205" spans="18:30">
      <c r="R7205" s="187"/>
      <c r="S7205" s="42"/>
      <c r="T7205" s="42"/>
      <c r="U7205" s="188"/>
      <c r="V7205" s="42"/>
      <c r="W7205" s="188"/>
      <c r="X7205" s="42"/>
      <c r="AD7205" s="11"/>
    </row>
    <row r="7206" spans="18:30">
      <c r="R7206" s="187"/>
      <c r="S7206" s="42"/>
      <c r="T7206" s="42"/>
      <c r="U7206" s="188"/>
      <c r="V7206" s="42"/>
      <c r="W7206" s="188"/>
      <c r="X7206" s="42"/>
      <c r="AD7206" s="11"/>
    </row>
    <row r="7207" spans="18:30">
      <c r="R7207" s="187"/>
      <c r="S7207" s="42"/>
      <c r="T7207" s="42"/>
      <c r="U7207" s="188"/>
      <c r="V7207" s="42"/>
      <c r="W7207" s="188"/>
      <c r="X7207" s="42"/>
      <c r="AD7207" s="11"/>
    </row>
    <row r="7208" spans="18:30">
      <c r="R7208" s="187"/>
      <c r="S7208" s="42"/>
      <c r="T7208" s="42"/>
      <c r="U7208" s="188"/>
      <c r="V7208" s="42"/>
      <c r="W7208" s="188"/>
      <c r="X7208" s="42"/>
      <c r="AD7208" s="11"/>
    </row>
    <row r="7209" spans="18:30">
      <c r="R7209" s="187"/>
      <c r="S7209" s="42"/>
      <c r="T7209" s="42"/>
      <c r="U7209" s="188"/>
      <c r="V7209" s="42"/>
      <c r="W7209" s="188"/>
      <c r="X7209" s="42"/>
      <c r="AD7209" s="11"/>
    </row>
    <row r="7210" spans="18:30">
      <c r="R7210" s="187"/>
      <c r="S7210" s="42"/>
      <c r="T7210" s="42"/>
      <c r="U7210" s="188"/>
      <c r="V7210" s="42"/>
      <c r="W7210" s="188"/>
      <c r="X7210" s="42"/>
      <c r="AD7210" s="11"/>
    </row>
    <row r="7211" spans="18:30">
      <c r="R7211" s="187"/>
      <c r="S7211" s="42"/>
      <c r="T7211" s="42"/>
      <c r="U7211" s="188"/>
      <c r="V7211" s="42"/>
      <c r="W7211" s="188"/>
      <c r="X7211" s="42"/>
      <c r="AD7211" s="11"/>
    </row>
    <row r="7212" spans="18:30">
      <c r="R7212" s="187"/>
      <c r="S7212" s="42"/>
      <c r="T7212" s="42"/>
      <c r="U7212" s="188"/>
      <c r="V7212" s="42"/>
      <c r="W7212" s="188"/>
      <c r="X7212" s="42"/>
      <c r="AD7212" s="11"/>
    </row>
    <row r="7213" spans="18:30">
      <c r="R7213" s="187"/>
      <c r="S7213" s="42"/>
      <c r="T7213" s="42"/>
      <c r="U7213" s="188"/>
      <c r="V7213" s="42"/>
      <c r="W7213" s="188"/>
      <c r="X7213" s="42"/>
      <c r="AD7213" s="11"/>
    </row>
    <row r="7214" spans="18:30">
      <c r="R7214" s="187"/>
      <c r="S7214" s="42"/>
      <c r="T7214" s="42"/>
      <c r="U7214" s="188"/>
      <c r="V7214" s="42"/>
      <c r="W7214" s="188"/>
      <c r="X7214" s="42"/>
      <c r="AD7214" s="11"/>
    </row>
    <row r="7215" spans="18:30">
      <c r="R7215" s="187"/>
      <c r="S7215" s="42"/>
      <c r="T7215" s="42"/>
      <c r="U7215" s="188"/>
      <c r="V7215" s="42"/>
      <c r="W7215" s="188"/>
      <c r="X7215" s="42"/>
      <c r="AD7215" s="11"/>
    </row>
    <row r="7216" spans="18:30">
      <c r="R7216" s="187"/>
      <c r="S7216" s="42"/>
      <c r="T7216" s="42"/>
      <c r="U7216" s="188"/>
      <c r="V7216" s="42"/>
      <c r="W7216" s="188"/>
      <c r="X7216" s="42"/>
      <c r="AD7216" s="11"/>
    </row>
    <row r="7217" spans="18:30">
      <c r="R7217" s="187"/>
      <c r="S7217" s="42"/>
      <c r="T7217" s="42"/>
      <c r="U7217" s="188"/>
      <c r="V7217" s="42"/>
      <c r="W7217" s="188"/>
      <c r="X7217" s="42"/>
      <c r="AD7217" s="11"/>
    </row>
    <row r="7218" spans="18:30">
      <c r="R7218" s="187"/>
      <c r="S7218" s="42"/>
      <c r="T7218" s="42"/>
      <c r="U7218" s="188"/>
      <c r="V7218" s="42"/>
      <c r="W7218" s="188"/>
      <c r="X7218" s="42"/>
      <c r="AD7218" s="11"/>
    </row>
    <row r="7219" spans="18:30">
      <c r="R7219" s="187"/>
      <c r="S7219" s="42"/>
      <c r="T7219" s="42"/>
      <c r="U7219" s="188"/>
      <c r="V7219" s="42"/>
      <c r="W7219" s="188"/>
      <c r="X7219" s="42"/>
      <c r="AD7219" s="11"/>
    </row>
    <row r="7220" spans="18:30">
      <c r="R7220" s="187"/>
      <c r="S7220" s="42"/>
      <c r="T7220" s="42"/>
      <c r="U7220" s="188"/>
      <c r="V7220" s="42"/>
      <c r="W7220" s="188"/>
      <c r="X7220" s="42"/>
      <c r="AD7220" s="11"/>
    </row>
    <row r="7221" spans="18:30">
      <c r="R7221" s="187"/>
      <c r="S7221" s="42"/>
      <c r="T7221" s="42"/>
      <c r="U7221" s="188"/>
      <c r="V7221" s="42"/>
      <c r="W7221" s="188"/>
      <c r="X7221" s="42"/>
      <c r="AD7221" s="11"/>
    </row>
    <row r="7222" spans="18:30">
      <c r="R7222" s="187"/>
      <c r="S7222" s="42"/>
      <c r="T7222" s="42"/>
      <c r="U7222" s="188"/>
      <c r="V7222" s="42"/>
      <c r="W7222" s="188"/>
      <c r="X7222" s="42"/>
      <c r="AD7222" s="11"/>
    </row>
    <row r="7223" spans="18:30">
      <c r="R7223" s="187"/>
      <c r="S7223" s="42"/>
      <c r="T7223" s="42"/>
      <c r="U7223" s="188"/>
      <c r="V7223" s="42"/>
      <c r="W7223" s="188"/>
      <c r="X7223" s="42"/>
      <c r="AD7223" s="11"/>
    </row>
    <row r="7224" spans="18:30">
      <c r="R7224" s="187"/>
      <c r="S7224" s="42"/>
      <c r="T7224" s="42"/>
      <c r="U7224" s="188"/>
      <c r="V7224" s="42"/>
      <c r="W7224" s="188"/>
      <c r="X7224" s="42"/>
      <c r="AD7224" s="11"/>
    </row>
    <row r="7225" spans="18:30">
      <c r="R7225" s="187"/>
      <c r="S7225" s="42"/>
      <c r="T7225" s="42"/>
      <c r="U7225" s="188"/>
      <c r="V7225" s="42"/>
      <c r="W7225" s="188"/>
      <c r="X7225" s="42"/>
      <c r="AD7225" s="11"/>
    </row>
    <row r="7226" spans="18:30">
      <c r="R7226" s="187"/>
      <c r="S7226" s="42"/>
      <c r="T7226" s="42"/>
      <c r="U7226" s="188"/>
      <c r="V7226" s="42"/>
      <c r="W7226" s="188"/>
      <c r="X7226" s="42"/>
      <c r="AD7226" s="11"/>
    </row>
    <row r="7227" spans="18:30">
      <c r="R7227" s="187"/>
      <c r="S7227" s="42"/>
      <c r="T7227" s="42"/>
      <c r="U7227" s="188"/>
      <c r="V7227" s="42"/>
      <c r="W7227" s="188"/>
      <c r="X7227" s="42"/>
      <c r="AD7227" s="11"/>
    </row>
    <row r="7228" spans="18:30">
      <c r="R7228" s="187"/>
      <c r="S7228" s="42"/>
      <c r="T7228" s="42"/>
      <c r="U7228" s="188"/>
      <c r="V7228" s="42"/>
      <c r="W7228" s="188"/>
      <c r="X7228" s="42"/>
      <c r="AD7228" s="11"/>
    </row>
    <row r="7229" spans="18:30">
      <c r="R7229" s="187"/>
      <c r="S7229" s="42"/>
      <c r="T7229" s="42"/>
      <c r="U7229" s="188"/>
      <c r="V7229" s="42"/>
      <c r="W7229" s="188"/>
      <c r="X7229" s="42"/>
      <c r="AD7229" s="11"/>
    </row>
    <row r="7230" spans="18:30">
      <c r="R7230" s="187"/>
      <c r="S7230" s="42"/>
      <c r="T7230" s="42"/>
      <c r="U7230" s="188"/>
      <c r="V7230" s="42"/>
      <c r="W7230" s="188"/>
      <c r="X7230" s="42"/>
      <c r="AD7230" s="11"/>
    </row>
    <row r="7231" spans="18:30">
      <c r="R7231" s="187"/>
      <c r="S7231" s="42"/>
      <c r="T7231" s="42"/>
      <c r="U7231" s="188"/>
      <c r="V7231" s="42"/>
      <c r="W7231" s="188"/>
      <c r="X7231" s="42"/>
      <c r="AD7231" s="11"/>
    </row>
    <row r="7232" spans="18:30">
      <c r="R7232" s="187"/>
      <c r="S7232" s="42"/>
      <c r="T7232" s="42"/>
      <c r="U7232" s="188"/>
      <c r="V7232" s="42"/>
      <c r="W7232" s="188"/>
      <c r="X7232" s="42"/>
      <c r="AD7232" s="11"/>
    </row>
    <row r="7233" spans="18:30">
      <c r="R7233" s="187"/>
      <c r="S7233" s="42"/>
      <c r="T7233" s="42"/>
      <c r="U7233" s="188"/>
      <c r="V7233" s="42"/>
      <c r="W7233" s="188"/>
      <c r="X7233" s="42"/>
      <c r="AD7233" s="11"/>
    </row>
    <row r="7234" spans="18:30">
      <c r="R7234" s="187"/>
      <c r="S7234" s="42"/>
      <c r="T7234" s="42"/>
      <c r="U7234" s="188"/>
      <c r="V7234" s="42"/>
      <c r="W7234" s="188"/>
      <c r="X7234" s="42"/>
      <c r="AD7234" s="11"/>
    </row>
    <row r="7235" spans="18:30">
      <c r="R7235" s="187"/>
      <c r="S7235" s="42"/>
      <c r="T7235" s="42"/>
      <c r="U7235" s="188"/>
      <c r="V7235" s="42"/>
      <c r="W7235" s="188"/>
      <c r="X7235" s="42"/>
      <c r="AD7235" s="11"/>
    </row>
    <row r="7236" spans="18:30">
      <c r="R7236" s="187"/>
      <c r="S7236" s="42"/>
      <c r="T7236" s="42"/>
      <c r="U7236" s="188"/>
      <c r="V7236" s="42"/>
      <c r="W7236" s="188"/>
      <c r="X7236" s="42"/>
      <c r="AD7236" s="11"/>
    </row>
    <row r="7237" spans="18:30">
      <c r="R7237" s="187"/>
      <c r="S7237" s="42"/>
      <c r="T7237" s="42"/>
      <c r="U7237" s="188"/>
      <c r="V7237" s="42"/>
      <c r="W7237" s="188"/>
      <c r="X7237" s="42"/>
      <c r="AD7237" s="11"/>
    </row>
    <row r="7238" spans="18:30">
      <c r="R7238" s="187"/>
      <c r="S7238" s="42"/>
      <c r="T7238" s="42"/>
      <c r="U7238" s="188"/>
      <c r="V7238" s="42"/>
      <c r="W7238" s="188"/>
      <c r="X7238" s="42"/>
      <c r="AD7238" s="11"/>
    </row>
    <row r="7239" spans="18:30">
      <c r="R7239" s="187"/>
      <c r="S7239" s="42"/>
      <c r="T7239" s="42"/>
      <c r="U7239" s="188"/>
      <c r="V7239" s="42"/>
      <c r="W7239" s="188"/>
      <c r="X7239" s="42"/>
      <c r="AD7239" s="11"/>
    </row>
    <row r="7240" spans="18:30">
      <c r="R7240" s="187"/>
      <c r="S7240" s="42"/>
      <c r="T7240" s="42"/>
      <c r="U7240" s="188"/>
      <c r="V7240" s="42"/>
      <c r="W7240" s="188"/>
      <c r="X7240" s="42"/>
      <c r="AD7240" s="11"/>
    </row>
    <row r="7241" spans="18:30">
      <c r="R7241" s="187"/>
      <c r="S7241" s="42"/>
      <c r="T7241" s="42"/>
      <c r="U7241" s="188"/>
      <c r="V7241" s="42"/>
      <c r="W7241" s="188"/>
      <c r="X7241" s="42"/>
      <c r="AD7241" s="11"/>
    </row>
    <row r="7242" spans="18:30">
      <c r="R7242" s="187"/>
      <c r="S7242" s="42"/>
      <c r="T7242" s="42"/>
      <c r="U7242" s="188"/>
      <c r="V7242" s="42"/>
      <c r="W7242" s="188"/>
      <c r="X7242" s="42"/>
      <c r="AD7242" s="11"/>
    </row>
    <row r="7243" spans="18:30">
      <c r="R7243" s="187"/>
      <c r="S7243" s="42"/>
      <c r="T7243" s="42"/>
      <c r="U7243" s="188"/>
      <c r="V7243" s="42"/>
      <c r="W7243" s="188"/>
      <c r="X7243" s="42"/>
      <c r="AD7243" s="11"/>
    </row>
    <row r="7244" spans="18:30">
      <c r="R7244" s="187"/>
      <c r="S7244" s="42"/>
      <c r="T7244" s="42"/>
      <c r="U7244" s="188"/>
      <c r="V7244" s="42"/>
      <c r="W7244" s="188"/>
      <c r="X7244" s="42"/>
      <c r="AD7244" s="11"/>
    </row>
    <row r="7245" spans="18:30">
      <c r="R7245" s="187"/>
      <c r="S7245" s="42"/>
      <c r="T7245" s="42"/>
      <c r="U7245" s="188"/>
      <c r="V7245" s="42"/>
      <c r="W7245" s="188"/>
      <c r="X7245" s="42"/>
      <c r="AD7245" s="11"/>
    </row>
    <row r="7246" spans="18:30">
      <c r="R7246" s="187"/>
      <c r="S7246" s="42"/>
      <c r="T7246" s="42"/>
      <c r="U7246" s="188"/>
      <c r="V7246" s="42"/>
      <c r="W7246" s="188"/>
      <c r="X7246" s="42"/>
      <c r="AD7246" s="11"/>
    </row>
    <row r="7247" spans="18:30">
      <c r="R7247" s="187"/>
      <c r="S7247" s="42"/>
      <c r="T7247" s="42"/>
      <c r="U7247" s="188"/>
      <c r="V7247" s="42"/>
      <c r="W7247" s="188"/>
      <c r="X7247" s="42"/>
      <c r="AD7247" s="11"/>
    </row>
    <row r="7248" spans="18:30">
      <c r="R7248" s="187"/>
      <c r="S7248" s="42"/>
      <c r="T7248" s="42"/>
      <c r="U7248" s="188"/>
      <c r="V7248" s="42"/>
      <c r="W7248" s="188"/>
      <c r="X7248" s="42"/>
      <c r="AD7248" s="11"/>
    </row>
    <row r="7249" spans="18:30">
      <c r="R7249" s="187"/>
      <c r="S7249" s="42"/>
      <c r="T7249" s="42"/>
      <c r="U7249" s="188"/>
      <c r="V7249" s="42"/>
      <c r="W7249" s="188"/>
      <c r="X7249" s="42"/>
      <c r="AD7249" s="11"/>
    </row>
    <row r="7250" spans="18:30">
      <c r="R7250" s="187"/>
      <c r="S7250" s="42"/>
      <c r="T7250" s="42"/>
      <c r="U7250" s="188"/>
      <c r="V7250" s="42"/>
      <c r="W7250" s="188"/>
      <c r="X7250" s="42"/>
      <c r="AD7250" s="11"/>
    </row>
    <row r="7251" spans="18:30">
      <c r="R7251" s="187"/>
      <c r="S7251" s="42"/>
      <c r="T7251" s="42"/>
      <c r="U7251" s="188"/>
      <c r="V7251" s="42"/>
      <c r="W7251" s="188"/>
      <c r="X7251" s="42"/>
      <c r="AD7251" s="11"/>
    </row>
    <row r="7252" spans="18:30">
      <c r="R7252" s="187"/>
      <c r="S7252" s="42"/>
      <c r="T7252" s="42"/>
      <c r="U7252" s="188"/>
      <c r="V7252" s="42"/>
      <c r="W7252" s="188"/>
      <c r="X7252" s="42"/>
      <c r="AD7252" s="11"/>
    </row>
    <row r="7253" spans="18:30">
      <c r="R7253" s="187"/>
      <c r="S7253" s="42"/>
      <c r="T7253" s="42"/>
      <c r="U7253" s="188"/>
      <c r="V7253" s="42"/>
      <c r="W7253" s="188"/>
      <c r="X7253" s="42"/>
      <c r="AD7253" s="11"/>
    </row>
    <row r="7254" spans="18:30">
      <c r="R7254" s="187"/>
      <c r="S7254" s="42"/>
      <c r="T7254" s="42"/>
      <c r="U7254" s="188"/>
      <c r="V7254" s="42"/>
      <c r="W7254" s="188"/>
      <c r="X7254" s="42"/>
      <c r="AD7254" s="11"/>
    </row>
    <row r="7255" spans="18:30">
      <c r="R7255" s="187"/>
      <c r="S7255" s="42"/>
      <c r="T7255" s="42"/>
      <c r="U7255" s="188"/>
      <c r="V7255" s="42"/>
      <c r="W7255" s="188"/>
      <c r="X7255" s="42"/>
      <c r="AD7255" s="11"/>
    </row>
    <row r="7256" spans="18:30">
      <c r="R7256" s="187"/>
      <c r="S7256" s="42"/>
      <c r="T7256" s="42"/>
      <c r="U7256" s="188"/>
      <c r="V7256" s="42"/>
      <c r="W7256" s="188"/>
      <c r="X7256" s="42"/>
      <c r="AD7256" s="11"/>
    </row>
    <row r="7257" spans="18:30">
      <c r="R7257" s="187"/>
      <c r="S7257" s="42"/>
      <c r="T7257" s="42"/>
      <c r="U7257" s="188"/>
      <c r="V7257" s="42"/>
      <c r="W7257" s="188"/>
      <c r="X7257" s="42"/>
      <c r="AD7257" s="11"/>
    </row>
    <row r="7258" spans="18:30">
      <c r="R7258" s="187"/>
      <c r="S7258" s="42"/>
      <c r="T7258" s="42"/>
      <c r="U7258" s="188"/>
      <c r="V7258" s="42"/>
      <c r="W7258" s="188"/>
      <c r="X7258" s="42"/>
      <c r="AD7258" s="11"/>
    </row>
    <row r="7259" spans="18:30">
      <c r="R7259" s="187"/>
      <c r="S7259" s="42"/>
      <c r="T7259" s="42"/>
      <c r="U7259" s="188"/>
      <c r="V7259" s="42"/>
      <c r="W7259" s="188"/>
      <c r="X7259" s="42"/>
      <c r="AD7259" s="11"/>
    </row>
    <row r="7260" spans="18:30">
      <c r="R7260" s="187"/>
      <c r="S7260" s="42"/>
      <c r="T7260" s="42"/>
      <c r="U7260" s="188"/>
      <c r="V7260" s="42"/>
      <c r="W7260" s="188"/>
      <c r="X7260" s="42"/>
      <c r="AD7260" s="11"/>
    </row>
    <row r="7261" spans="18:30">
      <c r="R7261" s="187"/>
      <c r="S7261" s="42"/>
      <c r="T7261" s="42"/>
      <c r="U7261" s="188"/>
      <c r="V7261" s="42"/>
      <c r="W7261" s="188"/>
      <c r="X7261" s="42"/>
      <c r="AD7261" s="11"/>
    </row>
    <row r="7262" spans="18:30">
      <c r="R7262" s="187"/>
      <c r="S7262" s="42"/>
      <c r="T7262" s="42"/>
      <c r="U7262" s="188"/>
      <c r="V7262" s="42"/>
      <c r="W7262" s="188"/>
      <c r="X7262" s="42"/>
      <c r="AD7262" s="11"/>
    </row>
    <row r="7263" spans="18:30">
      <c r="R7263" s="187"/>
      <c r="S7263" s="42"/>
      <c r="T7263" s="42"/>
      <c r="U7263" s="188"/>
      <c r="V7263" s="42"/>
      <c r="W7263" s="188"/>
      <c r="X7263" s="42"/>
      <c r="AD7263" s="11"/>
    </row>
    <row r="7264" spans="18:30">
      <c r="R7264" s="187"/>
      <c r="S7264" s="42"/>
      <c r="T7264" s="42"/>
      <c r="U7264" s="188"/>
      <c r="V7264" s="42"/>
      <c r="W7264" s="188"/>
      <c r="X7264" s="42"/>
      <c r="AD7264" s="11"/>
    </row>
    <row r="7265" spans="18:30">
      <c r="R7265" s="187"/>
      <c r="S7265" s="42"/>
      <c r="T7265" s="42"/>
      <c r="U7265" s="188"/>
      <c r="V7265" s="42"/>
      <c r="W7265" s="188"/>
      <c r="X7265" s="42"/>
      <c r="AD7265" s="11"/>
    </row>
    <row r="7266" spans="18:30">
      <c r="R7266" s="187"/>
      <c r="S7266" s="42"/>
      <c r="T7266" s="42"/>
      <c r="U7266" s="188"/>
      <c r="V7266" s="42"/>
      <c r="W7266" s="188"/>
      <c r="X7266" s="42"/>
      <c r="AD7266" s="11"/>
    </row>
    <row r="7267" spans="18:30">
      <c r="R7267" s="187"/>
      <c r="S7267" s="42"/>
      <c r="T7267" s="42"/>
      <c r="U7267" s="188"/>
      <c r="V7267" s="42"/>
      <c r="W7267" s="188"/>
      <c r="X7267" s="42"/>
      <c r="AD7267" s="11"/>
    </row>
    <row r="7268" spans="18:30">
      <c r="R7268" s="187"/>
      <c r="S7268" s="42"/>
      <c r="T7268" s="42"/>
      <c r="U7268" s="188"/>
      <c r="V7268" s="42"/>
      <c r="W7268" s="188"/>
      <c r="X7268" s="42"/>
      <c r="AD7268" s="11"/>
    </row>
    <row r="7269" spans="18:30">
      <c r="R7269" s="187"/>
      <c r="S7269" s="42"/>
      <c r="T7269" s="42"/>
      <c r="U7269" s="188"/>
      <c r="V7269" s="42"/>
      <c r="W7269" s="188"/>
      <c r="X7269" s="42"/>
      <c r="AD7269" s="11"/>
    </row>
    <row r="7270" spans="18:30">
      <c r="R7270" s="187"/>
      <c r="S7270" s="42"/>
      <c r="T7270" s="42"/>
      <c r="U7270" s="188"/>
      <c r="V7270" s="42"/>
      <c r="W7270" s="188"/>
      <c r="X7270" s="42"/>
      <c r="AD7270" s="11"/>
    </row>
    <row r="7271" spans="18:30">
      <c r="R7271" s="187"/>
      <c r="S7271" s="42"/>
      <c r="T7271" s="42"/>
      <c r="U7271" s="188"/>
      <c r="V7271" s="42"/>
      <c r="W7271" s="188"/>
      <c r="X7271" s="42"/>
      <c r="AD7271" s="11"/>
    </row>
    <row r="7272" spans="18:30">
      <c r="R7272" s="187"/>
      <c r="S7272" s="42"/>
      <c r="T7272" s="42"/>
      <c r="U7272" s="188"/>
      <c r="V7272" s="42"/>
      <c r="W7272" s="188"/>
      <c r="X7272" s="42"/>
      <c r="AD7272" s="11"/>
    </row>
    <row r="7273" spans="18:30">
      <c r="R7273" s="187"/>
      <c r="S7273" s="42"/>
      <c r="T7273" s="42"/>
      <c r="U7273" s="188"/>
      <c r="V7273" s="42"/>
      <c r="W7273" s="188"/>
      <c r="X7273" s="42"/>
      <c r="AD7273" s="11"/>
    </row>
    <row r="7274" spans="18:30">
      <c r="R7274" s="187"/>
      <c r="S7274" s="42"/>
      <c r="T7274" s="42"/>
      <c r="U7274" s="188"/>
      <c r="V7274" s="42"/>
      <c r="W7274" s="188"/>
      <c r="X7274" s="42"/>
      <c r="AD7274" s="11"/>
    </row>
    <row r="7275" spans="18:30">
      <c r="R7275" s="187"/>
      <c r="S7275" s="42"/>
      <c r="T7275" s="42"/>
      <c r="U7275" s="188"/>
      <c r="V7275" s="42"/>
      <c r="W7275" s="188"/>
      <c r="X7275" s="42"/>
      <c r="AD7275" s="11"/>
    </row>
    <row r="7276" spans="18:30">
      <c r="R7276" s="187"/>
      <c r="S7276" s="42"/>
      <c r="T7276" s="42"/>
      <c r="U7276" s="188"/>
      <c r="V7276" s="42"/>
      <c r="W7276" s="188"/>
      <c r="X7276" s="42"/>
      <c r="AD7276" s="11"/>
    </row>
    <row r="7277" spans="18:30">
      <c r="R7277" s="187"/>
      <c r="S7277" s="42"/>
      <c r="T7277" s="42"/>
      <c r="U7277" s="188"/>
      <c r="V7277" s="42"/>
      <c r="W7277" s="188"/>
      <c r="X7277" s="42"/>
      <c r="AD7277" s="11"/>
    </row>
    <row r="7278" spans="18:30">
      <c r="R7278" s="187"/>
      <c r="S7278" s="42"/>
      <c r="T7278" s="42"/>
      <c r="U7278" s="188"/>
      <c r="V7278" s="42"/>
      <c r="W7278" s="188"/>
      <c r="X7278" s="42"/>
      <c r="AD7278" s="11"/>
    </row>
    <row r="7279" spans="18:30">
      <c r="R7279" s="187"/>
      <c r="S7279" s="42"/>
      <c r="T7279" s="42"/>
      <c r="U7279" s="188"/>
      <c r="V7279" s="42"/>
      <c r="W7279" s="188"/>
      <c r="X7279" s="42"/>
      <c r="AD7279" s="11"/>
    </row>
    <row r="7280" spans="18:30">
      <c r="R7280" s="187"/>
      <c r="S7280" s="42"/>
      <c r="T7280" s="42"/>
      <c r="U7280" s="188"/>
      <c r="V7280" s="42"/>
      <c r="W7280" s="188"/>
      <c r="X7280" s="42"/>
      <c r="AD7280" s="11"/>
    </row>
    <row r="7281" spans="18:30">
      <c r="R7281" s="187"/>
      <c r="S7281" s="42"/>
      <c r="T7281" s="42"/>
      <c r="U7281" s="188"/>
      <c r="V7281" s="42"/>
      <c r="W7281" s="188"/>
      <c r="X7281" s="42"/>
      <c r="AD7281" s="11"/>
    </row>
    <row r="7282" spans="18:30">
      <c r="R7282" s="187"/>
      <c r="S7282" s="42"/>
      <c r="T7282" s="42"/>
      <c r="U7282" s="188"/>
      <c r="V7282" s="42"/>
      <c r="W7282" s="188"/>
      <c r="X7282" s="42"/>
      <c r="AD7282" s="11"/>
    </row>
    <row r="7283" spans="18:30">
      <c r="R7283" s="187"/>
      <c r="S7283" s="42"/>
      <c r="T7283" s="42"/>
      <c r="U7283" s="188"/>
      <c r="V7283" s="42"/>
      <c r="W7283" s="188"/>
      <c r="X7283" s="42"/>
      <c r="AD7283" s="11"/>
    </row>
    <row r="7284" spans="18:30">
      <c r="R7284" s="187"/>
      <c r="S7284" s="42"/>
      <c r="T7284" s="42"/>
      <c r="U7284" s="188"/>
      <c r="V7284" s="42"/>
      <c r="W7284" s="188"/>
      <c r="X7284" s="42"/>
      <c r="AD7284" s="11"/>
    </row>
    <row r="7285" spans="18:30">
      <c r="R7285" s="187"/>
      <c r="S7285" s="42"/>
      <c r="T7285" s="42"/>
      <c r="U7285" s="188"/>
      <c r="V7285" s="42"/>
      <c r="W7285" s="188"/>
      <c r="X7285" s="42"/>
      <c r="AD7285" s="11"/>
    </row>
    <row r="7286" spans="18:30">
      <c r="R7286" s="187"/>
      <c r="S7286" s="42"/>
      <c r="T7286" s="42"/>
      <c r="U7286" s="188"/>
      <c r="V7286" s="42"/>
      <c r="W7286" s="188"/>
      <c r="X7286" s="42"/>
      <c r="AD7286" s="11"/>
    </row>
    <row r="7287" spans="18:30">
      <c r="R7287" s="187"/>
      <c r="S7287" s="42"/>
      <c r="T7287" s="42"/>
      <c r="U7287" s="188"/>
      <c r="V7287" s="42"/>
      <c r="W7287" s="188"/>
      <c r="X7287" s="42"/>
      <c r="AD7287" s="11"/>
    </row>
    <row r="7288" spans="18:30">
      <c r="R7288" s="187"/>
      <c r="S7288" s="42"/>
      <c r="T7288" s="42"/>
      <c r="U7288" s="188"/>
      <c r="V7288" s="42"/>
      <c r="W7288" s="188"/>
      <c r="X7288" s="42"/>
      <c r="AD7288" s="11"/>
    </row>
    <row r="7289" spans="18:30">
      <c r="R7289" s="187"/>
      <c r="S7289" s="42"/>
      <c r="T7289" s="42"/>
      <c r="U7289" s="188"/>
      <c r="V7289" s="42"/>
      <c r="W7289" s="188"/>
      <c r="X7289" s="42"/>
      <c r="AD7289" s="11"/>
    </row>
    <row r="7290" spans="18:30">
      <c r="R7290" s="187"/>
      <c r="S7290" s="42"/>
      <c r="T7290" s="42"/>
      <c r="U7290" s="188"/>
      <c r="V7290" s="42"/>
      <c r="W7290" s="188"/>
      <c r="X7290" s="42"/>
      <c r="AD7290" s="11"/>
    </row>
    <row r="7291" spans="18:30">
      <c r="R7291" s="187"/>
      <c r="S7291" s="42"/>
      <c r="T7291" s="42"/>
      <c r="U7291" s="188"/>
      <c r="V7291" s="42"/>
      <c r="W7291" s="188"/>
      <c r="X7291" s="42"/>
      <c r="AD7291" s="11"/>
    </row>
    <row r="7292" spans="18:30">
      <c r="R7292" s="187"/>
      <c r="S7292" s="42"/>
      <c r="T7292" s="42"/>
      <c r="U7292" s="188"/>
      <c r="V7292" s="42"/>
      <c r="W7292" s="188"/>
      <c r="X7292" s="42"/>
      <c r="AD7292" s="11"/>
    </row>
    <row r="7293" spans="18:30">
      <c r="R7293" s="187"/>
      <c r="S7293" s="42"/>
      <c r="T7293" s="42"/>
      <c r="U7293" s="188"/>
      <c r="V7293" s="42"/>
      <c r="W7293" s="188"/>
      <c r="X7293" s="42"/>
      <c r="AD7293" s="11"/>
    </row>
    <row r="7294" spans="18:30">
      <c r="R7294" s="187"/>
      <c r="S7294" s="42"/>
      <c r="T7294" s="42"/>
      <c r="U7294" s="188"/>
      <c r="V7294" s="42"/>
      <c r="W7294" s="188"/>
      <c r="X7294" s="42"/>
      <c r="AD7294" s="11"/>
    </row>
    <row r="7295" spans="18:30">
      <c r="R7295" s="187"/>
      <c r="S7295" s="42"/>
      <c r="T7295" s="42"/>
      <c r="U7295" s="188"/>
      <c r="V7295" s="42"/>
      <c r="W7295" s="188"/>
      <c r="X7295" s="42"/>
      <c r="AD7295" s="11"/>
    </row>
    <row r="7296" spans="18:30">
      <c r="R7296" s="187"/>
      <c r="S7296" s="42"/>
      <c r="T7296" s="42"/>
      <c r="U7296" s="188"/>
      <c r="V7296" s="42"/>
      <c r="W7296" s="188"/>
      <c r="X7296" s="42"/>
      <c r="AD7296" s="11"/>
    </row>
    <row r="7297" spans="18:30">
      <c r="R7297" s="187"/>
      <c r="S7297" s="42"/>
      <c r="T7297" s="42"/>
      <c r="U7297" s="188"/>
      <c r="V7297" s="42"/>
      <c r="W7297" s="188"/>
      <c r="X7297" s="42"/>
      <c r="AD7297" s="11"/>
    </row>
    <row r="7298" spans="18:30">
      <c r="R7298" s="187"/>
      <c r="S7298" s="42"/>
      <c r="T7298" s="42"/>
      <c r="U7298" s="188"/>
      <c r="V7298" s="42"/>
      <c r="W7298" s="188"/>
      <c r="X7298" s="42"/>
      <c r="AD7298" s="11"/>
    </row>
    <row r="7299" spans="18:30">
      <c r="R7299" s="187"/>
      <c r="S7299" s="42"/>
      <c r="T7299" s="42"/>
      <c r="U7299" s="188"/>
      <c r="V7299" s="42"/>
      <c r="W7299" s="188"/>
      <c r="X7299" s="42"/>
      <c r="AD7299" s="11"/>
    </row>
    <row r="7300" spans="18:30">
      <c r="R7300" s="187"/>
      <c r="S7300" s="42"/>
      <c r="T7300" s="42"/>
      <c r="U7300" s="188"/>
      <c r="V7300" s="42"/>
      <c r="W7300" s="188"/>
      <c r="X7300" s="42"/>
      <c r="AD7300" s="11"/>
    </row>
    <row r="7301" spans="18:30">
      <c r="R7301" s="187"/>
      <c r="S7301" s="42"/>
      <c r="T7301" s="42"/>
      <c r="U7301" s="188"/>
      <c r="V7301" s="42"/>
      <c r="W7301" s="188"/>
      <c r="X7301" s="42"/>
      <c r="AD7301" s="11"/>
    </row>
    <row r="7302" spans="18:30">
      <c r="R7302" s="187"/>
      <c r="S7302" s="42"/>
      <c r="T7302" s="42"/>
      <c r="U7302" s="188"/>
      <c r="V7302" s="42"/>
      <c r="W7302" s="188"/>
      <c r="X7302" s="42"/>
      <c r="AD7302" s="11"/>
    </row>
    <row r="7303" spans="18:30">
      <c r="R7303" s="187"/>
      <c r="S7303" s="42"/>
      <c r="T7303" s="42"/>
      <c r="U7303" s="188"/>
      <c r="V7303" s="42"/>
      <c r="W7303" s="188"/>
      <c r="X7303" s="42"/>
      <c r="AD7303" s="11"/>
    </row>
    <row r="7304" spans="18:30">
      <c r="R7304" s="187"/>
      <c r="S7304" s="42"/>
      <c r="T7304" s="42"/>
      <c r="U7304" s="188"/>
      <c r="V7304" s="42"/>
      <c r="W7304" s="188"/>
      <c r="X7304" s="42"/>
      <c r="AD7304" s="11"/>
    </row>
    <row r="7305" spans="18:30">
      <c r="R7305" s="187"/>
      <c r="S7305" s="42"/>
      <c r="T7305" s="42"/>
      <c r="U7305" s="188"/>
      <c r="V7305" s="42"/>
      <c r="W7305" s="188"/>
      <c r="X7305" s="42"/>
      <c r="AD7305" s="11"/>
    </row>
    <row r="7306" spans="18:30">
      <c r="R7306" s="187"/>
      <c r="S7306" s="42"/>
      <c r="T7306" s="42"/>
      <c r="U7306" s="188"/>
      <c r="V7306" s="42"/>
      <c r="W7306" s="188"/>
      <c r="X7306" s="42"/>
      <c r="AD7306" s="11"/>
    </row>
    <row r="7307" spans="18:30">
      <c r="R7307" s="187"/>
      <c r="S7307" s="42"/>
      <c r="T7307" s="42"/>
      <c r="U7307" s="188"/>
      <c r="V7307" s="42"/>
      <c r="W7307" s="188"/>
      <c r="X7307" s="42"/>
      <c r="AD7307" s="11"/>
    </row>
    <row r="7308" spans="18:30">
      <c r="R7308" s="187"/>
      <c r="S7308" s="42"/>
      <c r="T7308" s="42"/>
      <c r="U7308" s="188"/>
      <c r="V7308" s="42"/>
      <c r="W7308" s="188"/>
      <c r="X7308" s="42"/>
      <c r="AD7308" s="11"/>
    </row>
    <row r="7309" spans="18:30">
      <c r="R7309" s="187"/>
      <c r="S7309" s="42"/>
      <c r="T7309" s="42"/>
      <c r="U7309" s="188"/>
      <c r="V7309" s="42"/>
      <c r="W7309" s="188"/>
      <c r="X7309" s="42"/>
      <c r="AD7309" s="11"/>
    </row>
    <row r="7310" spans="18:30">
      <c r="R7310" s="187"/>
      <c r="S7310" s="42"/>
      <c r="T7310" s="42"/>
      <c r="U7310" s="188"/>
      <c r="V7310" s="42"/>
      <c r="W7310" s="188"/>
      <c r="X7310" s="42"/>
      <c r="AD7310" s="11"/>
    </row>
    <row r="7311" spans="18:30">
      <c r="R7311" s="187"/>
      <c r="S7311" s="42"/>
      <c r="T7311" s="42"/>
      <c r="U7311" s="188"/>
      <c r="V7311" s="42"/>
      <c r="W7311" s="188"/>
      <c r="X7311" s="42"/>
      <c r="AD7311" s="11"/>
    </row>
    <row r="7312" spans="18:30">
      <c r="R7312" s="187"/>
      <c r="S7312" s="42"/>
      <c r="T7312" s="42"/>
      <c r="U7312" s="188"/>
      <c r="V7312" s="42"/>
      <c r="W7312" s="188"/>
      <c r="X7312" s="42"/>
      <c r="AD7312" s="11"/>
    </row>
    <row r="7313" spans="18:30">
      <c r="R7313" s="187"/>
      <c r="S7313" s="42"/>
      <c r="T7313" s="42"/>
      <c r="U7313" s="188"/>
      <c r="V7313" s="42"/>
      <c r="W7313" s="188"/>
      <c r="X7313" s="42"/>
      <c r="AD7313" s="11"/>
    </row>
    <row r="7314" spans="18:30">
      <c r="R7314" s="187"/>
      <c r="S7314" s="42"/>
      <c r="T7314" s="42"/>
      <c r="U7314" s="188"/>
      <c r="V7314" s="42"/>
      <c r="W7314" s="188"/>
      <c r="X7314" s="42"/>
      <c r="AD7314" s="11"/>
    </row>
    <row r="7315" spans="18:30">
      <c r="R7315" s="187"/>
      <c r="S7315" s="42"/>
      <c r="T7315" s="42"/>
      <c r="U7315" s="188"/>
      <c r="V7315" s="42"/>
      <c r="W7315" s="188"/>
      <c r="X7315" s="42"/>
      <c r="AD7315" s="11"/>
    </row>
    <row r="7316" spans="18:30">
      <c r="R7316" s="187"/>
      <c r="S7316" s="42"/>
      <c r="T7316" s="42"/>
      <c r="U7316" s="188"/>
      <c r="V7316" s="42"/>
      <c r="W7316" s="188"/>
      <c r="X7316" s="42"/>
      <c r="AD7316" s="11"/>
    </row>
    <row r="7317" spans="18:30">
      <c r="R7317" s="187"/>
      <c r="S7317" s="42"/>
      <c r="T7317" s="42"/>
      <c r="U7317" s="188"/>
      <c r="V7317" s="42"/>
      <c r="W7317" s="188"/>
      <c r="X7317" s="42"/>
      <c r="AD7317" s="11"/>
    </row>
    <row r="7318" spans="18:30">
      <c r="R7318" s="187"/>
      <c r="S7318" s="42"/>
      <c r="T7318" s="42"/>
      <c r="U7318" s="188"/>
      <c r="V7318" s="42"/>
      <c r="W7318" s="188"/>
      <c r="X7318" s="42"/>
      <c r="AD7318" s="11"/>
    </row>
    <row r="7319" spans="18:30">
      <c r="R7319" s="187"/>
      <c r="S7319" s="42"/>
      <c r="T7319" s="42"/>
      <c r="U7319" s="188"/>
      <c r="V7319" s="42"/>
      <c r="W7319" s="188"/>
      <c r="X7319" s="42"/>
      <c r="AD7319" s="11"/>
    </row>
    <row r="7320" spans="18:30">
      <c r="R7320" s="187"/>
      <c r="S7320" s="42"/>
      <c r="T7320" s="42"/>
      <c r="U7320" s="188"/>
      <c r="V7320" s="42"/>
      <c r="W7320" s="188"/>
      <c r="X7320" s="42"/>
      <c r="AD7320" s="11"/>
    </row>
    <row r="7321" spans="18:30">
      <c r="R7321" s="187"/>
      <c r="S7321" s="42"/>
      <c r="T7321" s="42"/>
      <c r="U7321" s="188"/>
      <c r="V7321" s="42"/>
      <c r="W7321" s="188"/>
      <c r="X7321" s="42"/>
      <c r="AD7321" s="11"/>
    </row>
    <row r="7322" spans="18:30">
      <c r="R7322" s="187"/>
      <c r="S7322" s="42"/>
      <c r="T7322" s="42"/>
      <c r="U7322" s="188"/>
      <c r="V7322" s="42"/>
      <c r="W7322" s="188"/>
      <c r="X7322" s="42"/>
      <c r="AD7322" s="11"/>
    </row>
    <row r="7323" spans="18:30">
      <c r="R7323" s="187"/>
      <c r="S7323" s="42"/>
      <c r="T7323" s="42"/>
      <c r="U7323" s="188"/>
      <c r="V7323" s="42"/>
      <c r="W7323" s="188"/>
      <c r="X7323" s="42"/>
      <c r="AD7323" s="11"/>
    </row>
    <row r="7324" spans="18:30">
      <c r="R7324" s="187"/>
      <c r="S7324" s="42"/>
      <c r="T7324" s="42"/>
      <c r="U7324" s="188"/>
      <c r="V7324" s="42"/>
      <c r="W7324" s="188"/>
      <c r="X7324" s="42"/>
      <c r="AD7324" s="11"/>
    </row>
    <row r="7325" spans="18:30">
      <c r="R7325" s="187"/>
      <c r="S7325" s="42"/>
      <c r="T7325" s="42"/>
      <c r="U7325" s="188"/>
      <c r="V7325" s="42"/>
      <c r="W7325" s="188"/>
      <c r="X7325" s="42"/>
      <c r="AD7325" s="11"/>
    </row>
    <row r="7326" spans="18:30">
      <c r="R7326" s="187"/>
      <c r="S7326" s="42"/>
      <c r="T7326" s="42"/>
      <c r="U7326" s="188"/>
      <c r="V7326" s="42"/>
      <c r="W7326" s="188"/>
      <c r="X7326" s="42"/>
      <c r="AD7326" s="11"/>
    </row>
    <row r="7327" spans="18:30">
      <c r="R7327" s="187"/>
      <c r="S7327" s="42"/>
      <c r="T7327" s="42"/>
      <c r="U7327" s="188"/>
      <c r="V7327" s="42"/>
      <c r="W7327" s="188"/>
      <c r="X7327" s="42"/>
      <c r="AD7327" s="11"/>
    </row>
    <row r="7328" spans="18:30">
      <c r="R7328" s="187"/>
      <c r="S7328" s="42"/>
      <c r="T7328" s="42"/>
      <c r="U7328" s="188"/>
      <c r="V7328" s="42"/>
      <c r="W7328" s="188"/>
      <c r="X7328" s="42"/>
      <c r="AD7328" s="11"/>
    </row>
    <row r="7329" spans="18:30">
      <c r="R7329" s="187"/>
      <c r="S7329" s="42"/>
      <c r="T7329" s="42"/>
      <c r="U7329" s="188"/>
      <c r="V7329" s="42"/>
      <c r="W7329" s="188"/>
      <c r="X7329" s="42"/>
      <c r="AD7329" s="11"/>
    </row>
    <row r="7330" spans="18:30">
      <c r="R7330" s="187"/>
      <c r="S7330" s="42"/>
      <c r="T7330" s="42"/>
      <c r="U7330" s="188"/>
      <c r="V7330" s="42"/>
      <c r="W7330" s="188"/>
      <c r="X7330" s="42"/>
      <c r="AD7330" s="11"/>
    </row>
    <row r="7331" spans="18:30">
      <c r="R7331" s="187"/>
      <c r="S7331" s="42"/>
      <c r="T7331" s="42"/>
      <c r="U7331" s="188"/>
      <c r="V7331" s="42"/>
      <c r="W7331" s="188"/>
      <c r="X7331" s="42"/>
      <c r="AD7331" s="11"/>
    </row>
    <row r="7332" spans="18:30">
      <c r="R7332" s="187"/>
      <c r="S7332" s="42"/>
      <c r="T7332" s="42"/>
      <c r="U7332" s="188"/>
      <c r="V7332" s="42"/>
      <c r="W7332" s="188"/>
      <c r="X7332" s="42"/>
      <c r="AD7332" s="11"/>
    </row>
    <row r="7333" spans="18:30">
      <c r="R7333" s="187"/>
      <c r="S7333" s="42"/>
      <c r="T7333" s="42"/>
      <c r="U7333" s="188"/>
      <c r="V7333" s="42"/>
      <c r="W7333" s="188"/>
      <c r="X7333" s="42"/>
      <c r="AD7333" s="11"/>
    </row>
    <row r="7334" spans="18:30">
      <c r="R7334" s="187"/>
      <c r="S7334" s="42"/>
      <c r="T7334" s="42"/>
      <c r="U7334" s="188"/>
      <c r="V7334" s="42"/>
      <c r="W7334" s="188"/>
      <c r="X7334" s="42"/>
      <c r="AD7334" s="11"/>
    </row>
    <row r="7335" spans="18:30">
      <c r="R7335" s="187"/>
      <c r="S7335" s="42"/>
      <c r="T7335" s="42"/>
      <c r="U7335" s="188"/>
      <c r="V7335" s="42"/>
      <c r="W7335" s="188"/>
      <c r="X7335" s="42"/>
      <c r="AD7335" s="11"/>
    </row>
    <row r="7336" spans="18:30">
      <c r="R7336" s="187"/>
      <c r="S7336" s="42"/>
      <c r="T7336" s="42"/>
      <c r="U7336" s="188"/>
      <c r="V7336" s="42"/>
      <c r="W7336" s="188"/>
      <c r="X7336" s="42"/>
      <c r="AD7336" s="11"/>
    </row>
    <row r="7337" spans="18:30">
      <c r="R7337" s="187"/>
      <c r="S7337" s="42"/>
      <c r="T7337" s="42"/>
      <c r="U7337" s="188"/>
      <c r="V7337" s="42"/>
      <c r="W7337" s="188"/>
      <c r="X7337" s="42"/>
      <c r="AD7337" s="11"/>
    </row>
    <row r="7338" spans="18:30">
      <c r="R7338" s="187"/>
      <c r="S7338" s="42"/>
      <c r="T7338" s="42"/>
      <c r="U7338" s="188"/>
      <c r="V7338" s="42"/>
      <c r="W7338" s="188"/>
      <c r="X7338" s="42"/>
      <c r="AD7338" s="11"/>
    </row>
    <row r="7339" spans="18:30">
      <c r="R7339" s="187"/>
      <c r="S7339" s="42"/>
      <c r="T7339" s="42"/>
      <c r="U7339" s="188"/>
      <c r="V7339" s="42"/>
      <c r="W7339" s="188"/>
      <c r="X7339" s="42"/>
      <c r="AD7339" s="11"/>
    </row>
    <row r="7340" spans="18:30">
      <c r="R7340" s="187"/>
      <c r="S7340" s="42"/>
      <c r="T7340" s="42"/>
      <c r="U7340" s="188"/>
      <c r="V7340" s="42"/>
      <c r="W7340" s="188"/>
      <c r="X7340" s="42"/>
      <c r="AD7340" s="11"/>
    </row>
    <row r="7341" spans="18:30">
      <c r="R7341" s="187"/>
      <c r="S7341" s="42"/>
      <c r="T7341" s="42"/>
      <c r="U7341" s="188"/>
      <c r="V7341" s="42"/>
      <c r="W7341" s="188"/>
      <c r="X7341" s="42"/>
      <c r="AD7341" s="11"/>
    </row>
    <row r="7342" spans="18:30">
      <c r="R7342" s="187"/>
      <c r="S7342" s="42"/>
      <c r="T7342" s="42"/>
      <c r="U7342" s="188"/>
      <c r="V7342" s="42"/>
      <c r="W7342" s="188"/>
      <c r="X7342" s="42"/>
      <c r="AD7342" s="11"/>
    </row>
    <row r="7343" spans="18:30">
      <c r="R7343" s="187"/>
      <c r="S7343" s="42"/>
      <c r="T7343" s="42"/>
      <c r="U7343" s="188"/>
      <c r="V7343" s="42"/>
      <c r="W7343" s="188"/>
      <c r="X7343" s="42"/>
      <c r="AD7343" s="11"/>
    </row>
    <row r="7344" spans="18:30">
      <c r="R7344" s="187"/>
      <c r="S7344" s="42"/>
      <c r="T7344" s="42"/>
      <c r="U7344" s="188"/>
      <c r="V7344" s="42"/>
      <c r="W7344" s="188"/>
      <c r="X7344" s="42"/>
      <c r="AD7344" s="11"/>
    </row>
    <row r="7345" spans="18:30">
      <c r="R7345" s="187"/>
      <c r="S7345" s="42"/>
      <c r="T7345" s="42"/>
      <c r="U7345" s="188"/>
      <c r="V7345" s="42"/>
      <c r="W7345" s="188"/>
      <c r="X7345" s="42"/>
      <c r="AD7345" s="11"/>
    </row>
    <row r="7346" spans="18:30">
      <c r="R7346" s="187"/>
      <c r="S7346" s="42"/>
      <c r="T7346" s="42"/>
      <c r="U7346" s="188"/>
      <c r="V7346" s="42"/>
      <c r="W7346" s="188"/>
      <c r="X7346" s="42"/>
      <c r="AD7346" s="11"/>
    </row>
    <row r="7347" spans="18:30">
      <c r="R7347" s="187"/>
      <c r="S7347" s="42"/>
      <c r="T7347" s="42"/>
      <c r="U7347" s="188"/>
      <c r="V7347" s="42"/>
      <c r="W7347" s="188"/>
      <c r="X7347" s="42"/>
      <c r="AD7347" s="11"/>
    </row>
    <row r="7348" spans="18:30">
      <c r="R7348" s="187"/>
      <c r="S7348" s="42"/>
      <c r="T7348" s="42"/>
      <c r="U7348" s="188"/>
      <c r="V7348" s="42"/>
      <c r="W7348" s="188"/>
      <c r="X7348" s="42"/>
      <c r="AD7348" s="11"/>
    </row>
    <row r="7349" spans="18:30">
      <c r="R7349" s="187"/>
      <c r="S7349" s="42"/>
      <c r="T7349" s="42"/>
      <c r="U7349" s="188"/>
      <c r="V7349" s="42"/>
      <c r="W7349" s="188"/>
      <c r="X7349" s="42"/>
      <c r="AD7349" s="11"/>
    </row>
    <row r="7350" spans="18:30">
      <c r="R7350" s="187"/>
      <c r="S7350" s="42"/>
      <c r="T7350" s="42"/>
      <c r="U7350" s="188"/>
      <c r="V7350" s="42"/>
      <c r="W7350" s="188"/>
      <c r="X7350" s="42"/>
      <c r="AD7350" s="11"/>
    </row>
    <row r="7351" spans="18:30">
      <c r="R7351" s="187"/>
      <c r="S7351" s="42"/>
      <c r="T7351" s="42"/>
      <c r="U7351" s="188"/>
      <c r="V7351" s="42"/>
      <c r="W7351" s="188"/>
      <c r="X7351" s="42"/>
      <c r="AD7351" s="11"/>
    </row>
    <row r="7352" spans="18:30">
      <c r="R7352" s="187"/>
      <c r="S7352" s="42"/>
      <c r="T7352" s="42"/>
      <c r="U7352" s="188"/>
      <c r="V7352" s="42"/>
      <c r="W7352" s="188"/>
      <c r="X7352" s="42"/>
      <c r="AD7352" s="11"/>
    </row>
    <row r="7353" spans="18:30">
      <c r="R7353" s="187"/>
      <c r="S7353" s="42"/>
      <c r="T7353" s="42"/>
      <c r="U7353" s="188"/>
      <c r="V7353" s="42"/>
      <c r="W7353" s="188"/>
      <c r="X7353" s="42"/>
      <c r="AD7353" s="11"/>
    </row>
    <row r="7354" spans="18:30">
      <c r="R7354" s="187"/>
      <c r="S7354" s="42"/>
      <c r="T7354" s="42"/>
      <c r="U7354" s="188"/>
      <c r="V7354" s="42"/>
      <c r="W7354" s="188"/>
      <c r="X7354" s="42"/>
      <c r="AD7354" s="11"/>
    </row>
    <row r="7355" spans="18:30">
      <c r="R7355" s="187"/>
      <c r="S7355" s="42"/>
      <c r="T7355" s="42"/>
      <c r="U7355" s="188"/>
      <c r="V7355" s="42"/>
      <c r="W7355" s="188"/>
      <c r="X7355" s="42"/>
      <c r="AD7355" s="11"/>
    </row>
    <row r="7356" spans="18:30">
      <c r="R7356" s="187"/>
      <c r="S7356" s="42"/>
      <c r="T7356" s="42"/>
      <c r="U7356" s="188"/>
      <c r="V7356" s="42"/>
      <c r="W7356" s="188"/>
      <c r="X7356" s="42"/>
      <c r="AD7356" s="11"/>
    </row>
    <row r="7357" spans="18:30">
      <c r="R7357" s="187"/>
      <c r="S7357" s="42"/>
      <c r="T7357" s="42"/>
      <c r="U7357" s="188"/>
      <c r="V7357" s="42"/>
      <c r="W7357" s="188"/>
      <c r="X7357" s="42"/>
      <c r="AD7357" s="11"/>
    </row>
    <row r="7358" spans="18:30">
      <c r="R7358" s="187"/>
      <c r="S7358" s="42"/>
      <c r="T7358" s="42"/>
      <c r="U7358" s="188"/>
      <c r="V7358" s="42"/>
      <c r="W7358" s="188"/>
      <c r="X7358" s="42"/>
      <c r="AD7358" s="11"/>
    </row>
    <row r="7359" spans="18:30">
      <c r="R7359" s="187"/>
      <c r="S7359" s="42"/>
      <c r="T7359" s="42"/>
      <c r="U7359" s="188"/>
      <c r="V7359" s="42"/>
      <c r="W7359" s="188"/>
      <c r="X7359" s="42"/>
      <c r="AD7359" s="11"/>
    </row>
    <row r="7360" spans="18:30">
      <c r="R7360" s="187"/>
      <c r="S7360" s="42"/>
      <c r="T7360" s="42"/>
      <c r="U7360" s="188"/>
      <c r="V7360" s="42"/>
      <c r="W7360" s="188"/>
      <c r="X7360" s="42"/>
      <c r="AD7360" s="11"/>
    </row>
    <row r="7361" spans="18:30">
      <c r="R7361" s="187"/>
      <c r="S7361" s="42"/>
      <c r="T7361" s="42"/>
      <c r="U7361" s="188"/>
      <c r="V7361" s="42"/>
      <c r="W7361" s="188"/>
      <c r="X7361" s="42"/>
      <c r="AD7361" s="11"/>
    </row>
    <row r="7362" spans="18:30">
      <c r="R7362" s="187"/>
      <c r="S7362" s="42"/>
      <c r="T7362" s="42"/>
      <c r="U7362" s="188"/>
      <c r="V7362" s="42"/>
      <c r="W7362" s="188"/>
      <c r="X7362" s="42"/>
      <c r="AD7362" s="11"/>
    </row>
    <row r="7363" spans="18:30">
      <c r="R7363" s="187"/>
      <c r="S7363" s="42"/>
      <c r="T7363" s="42"/>
      <c r="U7363" s="188"/>
      <c r="V7363" s="42"/>
      <c r="W7363" s="188"/>
      <c r="X7363" s="42"/>
      <c r="AD7363" s="11"/>
    </row>
    <row r="7364" spans="18:30">
      <c r="R7364" s="187"/>
      <c r="S7364" s="42"/>
      <c r="T7364" s="42"/>
      <c r="U7364" s="188"/>
      <c r="V7364" s="42"/>
      <c r="W7364" s="188"/>
      <c r="X7364" s="42"/>
      <c r="AD7364" s="11"/>
    </row>
    <row r="7365" spans="18:30">
      <c r="R7365" s="187"/>
      <c r="S7365" s="42"/>
      <c r="T7365" s="42"/>
      <c r="U7365" s="188"/>
      <c r="V7365" s="42"/>
      <c r="W7365" s="188"/>
      <c r="X7365" s="42"/>
      <c r="AD7365" s="11"/>
    </row>
    <row r="7366" spans="18:30">
      <c r="R7366" s="187"/>
      <c r="S7366" s="42"/>
      <c r="T7366" s="42"/>
      <c r="U7366" s="188"/>
      <c r="V7366" s="42"/>
      <c r="W7366" s="188"/>
      <c r="X7366" s="42"/>
      <c r="AD7366" s="11"/>
    </row>
    <row r="7367" spans="18:30">
      <c r="R7367" s="187"/>
      <c r="S7367" s="42"/>
      <c r="T7367" s="42"/>
      <c r="U7367" s="188"/>
      <c r="V7367" s="42"/>
      <c r="W7367" s="188"/>
      <c r="X7367" s="42"/>
      <c r="AD7367" s="11"/>
    </row>
    <row r="7368" spans="18:30">
      <c r="R7368" s="187"/>
      <c r="S7368" s="42"/>
      <c r="T7368" s="42"/>
      <c r="U7368" s="188"/>
      <c r="V7368" s="42"/>
      <c r="W7368" s="188"/>
      <c r="X7368" s="42"/>
      <c r="AD7368" s="11"/>
    </row>
    <row r="7369" spans="18:30">
      <c r="R7369" s="187"/>
      <c r="S7369" s="42"/>
      <c r="T7369" s="42"/>
      <c r="U7369" s="188"/>
      <c r="V7369" s="42"/>
      <c r="W7369" s="188"/>
      <c r="X7369" s="42"/>
      <c r="AD7369" s="11"/>
    </row>
    <row r="7370" spans="18:30">
      <c r="R7370" s="187"/>
      <c r="S7370" s="42"/>
      <c r="T7370" s="42"/>
      <c r="U7370" s="188"/>
      <c r="V7370" s="42"/>
      <c r="W7370" s="188"/>
      <c r="X7370" s="42"/>
      <c r="AD7370" s="11"/>
    </row>
    <row r="7371" spans="18:30">
      <c r="R7371" s="187"/>
      <c r="S7371" s="42"/>
      <c r="T7371" s="42"/>
      <c r="U7371" s="188"/>
      <c r="V7371" s="42"/>
      <c r="W7371" s="188"/>
      <c r="X7371" s="42"/>
      <c r="AD7371" s="11"/>
    </row>
    <row r="7372" spans="18:30">
      <c r="R7372" s="187"/>
      <c r="S7372" s="42"/>
      <c r="T7372" s="42"/>
      <c r="U7372" s="188"/>
      <c r="V7372" s="42"/>
      <c r="W7372" s="188"/>
      <c r="X7372" s="42"/>
      <c r="AD7372" s="11"/>
    </row>
    <row r="7373" spans="18:30">
      <c r="R7373" s="187"/>
      <c r="S7373" s="42"/>
      <c r="T7373" s="42"/>
      <c r="U7373" s="188"/>
      <c r="V7373" s="42"/>
      <c r="W7373" s="188"/>
      <c r="X7373" s="42"/>
      <c r="AD7373" s="11"/>
    </row>
    <row r="7374" spans="18:30">
      <c r="R7374" s="187"/>
      <c r="S7374" s="42"/>
      <c r="T7374" s="42"/>
      <c r="U7374" s="188"/>
      <c r="V7374" s="42"/>
      <c r="W7374" s="188"/>
      <c r="X7374" s="42"/>
      <c r="AD7374" s="11"/>
    </row>
    <row r="7375" spans="18:30">
      <c r="R7375" s="187"/>
      <c r="S7375" s="42"/>
      <c r="T7375" s="42"/>
      <c r="U7375" s="188"/>
      <c r="V7375" s="42"/>
      <c r="W7375" s="188"/>
      <c r="X7375" s="42"/>
      <c r="AD7375" s="11"/>
    </row>
    <row r="7376" spans="18:30">
      <c r="R7376" s="187"/>
      <c r="S7376" s="42"/>
      <c r="T7376" s="42"/>
      <c r="U7376" s="188"/>
      <c r="V7376" s="42"/>
      <c r="W7376" s="188"/>
      <c r="X7376" s="42"/>
      <c r="AD7376" s="11"/>
    </row>
    <row r="7377" spans="18:30">
      <c r="R7377" s="187"/>
      <c r="S7377" s="42"/>
      <c r="T7377" s="42"/>
      <c r="U7377" s="188"/>
      <c r="V7377" s="42"/>
      <c r="W7377" s="188"/>
      <c r="X7377" s="42"/>
      <c r="AD7377" s="11"/>
    </row>
    <row r="7378" spans="18:30">
      <c r="R7378" s="187"/>
      <c r="S7378" s="42"/>
      <c r="T7378" s="42"/>
      <c r="U7378" s="188"/>
      <c r="V7378" s="42"/>
      <c r="W7378" s="188"/>
      <c r="X7378" s="42"/>
      <c r="AD7378" s="11"/>
    </row>
    <row r="7379" spans="18:30">
      <c r="R7379" s="187"/>
      <c r="S7379" s="42"/>
      <c r="T7379" s="42"/>
      <c r="U7379" s="188"/>
      <c r="V7379" s="42"/>
      <c r="W7379" s="188"/>
      <c r="X7379" s="42"/>
      <c r="AD7379" s="11"/>
    </row>
    <row r="7380" spans="18:30">
      <c r="R7380" s="187"/>
      <c r="S7380" s="42"/>
      <c r="T7380" s="42"/>
      <c r="U7380" s="188"/>
      <c r="V7380" s="42"/>
      <c r="W7380" s="188"/>
      <c r="X7380" s="42"/>
      <c r="AD7380" s="11"/>
    </row>
    <row r="7381" spans="18:30">
      <c r="R7381" s="187"/>
      <c r="S7381" s="42"/>
      <c r="T7381" s="42"/>
      <c r="U7381" s="188"/>
      <c r="V7381" s="42"/>
      <c r="W7381" s="188"/>
      <c r="X7381" s="42"/>
      <c r="AD7381" s="11"/>
    </row>
    <row r="7382" spans="18:30">
      <c r="R7382" s="187"/>
      <c r="S7382" s="42"/>
      <c r="T7382" s="42"/>
      <c r="U7382" s="188"/>
      <c r="V7382" s="42"/>
      <c r="W7382" s="188"/>
      <c r="X7382" s="42"/>
      <c r="AD7382" s="11"/>
    </row>
    <row r="7383" spans="18:30">
      <c r="R7383" s="187"/>
      <c r="S7383" s="42"/>
      <c r="T7383" s="42"/>
      <c r="U7383" s="188"/>
      <c r="V7383" s="42"/>
      <c r="W7383" s="188"/>
      <c r="X7383" s="42"/>
      <c r="AD7383" s="11"/>
    </row>
    <row r="7384" spans="18:30">
      <c r="R7384" s="187"/>
      <c r="S7384" s="42"/>
      <c r="T7384" s="42"/>
      <c r="U7384" s="188"/>
      <c r="V7384" s="42"/>
      <c r="W7384" s="188"/>
      <c r="X7384" s="42"/>
      <c r="AD7384" s="11"/>
    </row>
    <row r="7385" spans="18:30">
      <c r="R7385" s="187"/>
      <c r="S7385" s="42"/>
      <c r="T7385" s="42"/>
      <c r="U7385" s="188"/>
      <c r="V7385" s="42"/>
      <c r="W7385" s="188"/>
      <c r="X7385" s="42"/>
      <c r="AD7385" s="11"/>
    </row>
    <row r="7386" spans="18:30">
      <c r="R7386" s="187"/>
      <c r="S7386" s="42"/>
      <c r="T7386" s="42"/>
      <c r="U7386" s="188"/>
      <c r="V7386" s="42"/>
      <c r="W7386" s="188"/>
      <c r="X7386" s="42"/>
      <c r="AD7386" s="11"/>
    </row>
    <row r="7387" spans="18:30">
      <c r="R7387" s="187"/>
      <c r="S7387" s="42"/>
      <c r="T7387" s="42"/>
      <c r="U7387" s="188"/>
      <c r="V7387" s="42"/>
      <c r="W7387" s="188"/>
      <c r="X7387" s="42"/>
      <c r="AD7387" s="11"/>
    </row>
    <row r="7388" spans="18:30">
      <c r="R7388" s="187"/>
      <c r="S7388" s="42"/>
      <c r="T7388" s="42"/>
      <c r="U7388" s="188"/>
      <c r="V7388" s="42"/>
      <c r="W7388" s="188"/>
      <c r="X7388" s="42"/>
      <c r="AD7388" s="11"/>
    </row>
    <row r="7389" spans="18:30">
      <c r="R7389" s="187"/>
      <c r="S7389" s="42"/>
      <c r="T7389" s="42"/>
      <c r="U7389" s="188"/>
      <c r="V7389" s="42"/>
      <c r="W7389" s="188"/>
      <c r="X7389" s="42"/>
      <c r="AD7389" s="11"/>
    </row>
    <row r="7390" spans="18:30">
      <c r="R7390" s="187"/>
      <c r="S7390" s="42"/>
      <c r="T7390" s="42"/>
      <c r="U7390" s="188"/>
      <c r="V7390" s="42"/>
      <c r="W7390" s="188"/>
      <c r="X7390" s="42"/>
      <c r="AD7390" s="11"/>
    </row>
    <row r="7391" spans="18:30">
      <c r="R7391" s="187"/>
      <c r="S7391" s="42"/>
      <c r="T7391" s="42"/>
      <c r="U7391" s="188"/>
      <c r="V7391" s="42"/>
      <c r="W7391" s="188"/>
      <c r="X7391" s="42"/>
      <c r="AD7391" s="11"/>
    </row>
    <row r="7392" spans="18:30">
      <c r="R7392" s="187"/>
      <c r="S7392" s="42"/>
      <c r="T7392" s="42"/>
      <c r="U7392" s="188"/>
      <c r="V7392" s="42"/>
      <c r="W7392" s="188"/>
      <c r="X7392" s="42"/>
      <c r="AD7392" s="11"/>
    </row>
    <row r="7393" spans="18:30">
      <c r="R7393" s="187"/>
      <c r="S7393" s="42"/>
      <c r="T7393" s="42"/>
      <c r="U7393" s="188"/>
      <c r="V7393" s="42"/>
      <c r="W7393" s="188"/>
      <c r="X7393" s="42"/>
      <c r="AD7393" s="11"/>
    </row>
    <row r="7394" spans="18:30">
      <c r="R7394" s="187"/>
      <c r="S7394" s="42"/>
      <c r="T7394" s="42"/>
      <c r="U7394" s="188"/>
      <c r="V7394" s="42"/>
      <c r="W7394" s="188"/>
      <c r="X7394" s="42"/>
      <c r="AD7394" s="11"/>
    </row>
    <row r="7395" spans="18:30">
      <c r="R7395" s="187"/>
      <c r="S7395" s="42"/>
      <c r="T7395" s="42"/>
      <c r="U7395" s="188"/>
      <c r="V7395" s="42"/>
      <c r="W7395" s="188"/>
      <c r="X7395" s="42"/>
      <c r="AD7395" s="11"/>
    </row>
    <row r="7396" spans="18:30">
      <c r="R7396" s="187"/>
      <c r="S7396" s="42"/>
      <c r="T7396" s="42"/>
      <c r="U7396" s="188"/>
      <c r="V7396" s="42"/>
      <c r="W7396" s="188"/>
      <c r="X7396" s="42"/>
      <c r="AD7396" s="11"/>
    </row>
    <row r="7397" spans="18:30">
      <c r="R7397" s="187"/>
      <c r="S7397" s="42"/>
      <c r="T7397" s="42"/>
      <c r="U7397" s="188"/>
      <c r="V7397" s="42"/>
      <c r="W7397" s="188"/>
      <c r="X7397" s="42"/>
      <c r="AD7397" s="11"/>
    </row>
    <row r="7398" spans="18:30">
      <c r="R7398" s="187"/>
      <c r="S7398" s="42"/>
      <c r="T7398" s="42"/>
      <c r="U7398" s="188"/>
      <c r="V7398" s="42"/>
      <c r="W7398" s="188"/>
      <c r="X7398" s="42"/>
      <c r="AD7398" s="11"/>
    </row>
    <row r="7399" spans="18:30">
      <c r="R7399" s="187"/>
      <c r="S7399" s="42"/>
      <c r="T7399" s="42"/>
      <c r="U7399" s="188"/>
      <c r="V7399" s="42"/>
      <c r="W7399" s="188"/>
      <c r="X7399" s="42"/>
      <c r="AD7399" s="11"/>
    </row>
    <row r="7400" spans="18:30">
      <c r="R7400" s="187"/>
      <c r="S7400" s="42"/>
      <c r="T7400" s="42"/>
      <c r="U7400" s="188"/>
      <c r="V7400" s="42"/>
      <c r="W7400" s="188"/>
      <c r="X7400" s="42"/>
      <c r="AD7400" s="11"/>
    </row>
    <row r="7401" spans="18:30">
      <c r="R7401" s="187"/>
      <c r="S7401" s="42"/>
      <c r="T7401" s="42"/>
      <c r="U7401" s="188"/>
      <c r="V7401" s="42"/>
      <c r="W7401" s="188"/>
      <c r="X7401" s="42"/>
      <c r="AD7401" s="11"/>
    </row>
    <row r="7402" spans="18:30">
      <c r="R7402" s="187"/>
      <c r="S7402" s="42"/>
      <c r="T7402" s="42"/>
      <c r="U7402" s="188"/>
      <c r="V7402" s="42"/>
      <c r="W7402" s="188"/>
      <c r="X7402" s="42"/>
      <c r="AD7402" s="11"/>
    </row>
    <row r="7403" spans="18:30">
      <c r="R7403" s="187"/>
      <c r="S7403" s="42"/>
      <c r="T7403" s="42"/>
      <c r="U7403" s="188"/>
      <c r="V7403" s="42"/>
      <c r="W7403" s="188"/>
      <c r="X7403" s="42"/>
      <c r="AD7403" s="11"/>
    </row>
    <row r="7404" spans="18:30">
      <c r="R7404" s="187"/>
      <c r="S7404" s="42"/>
      <c r="T7404" s="42"/>
      <c r="U7404" s="188"/>
      <c r="V7404" s="42"/>
      <c r="W7404" s="188"/>
      <c r="X7404" s="42"/>
      <c r="AD7404" s="11"/>
    </row>
    <row r="7405" spans="18:30">
      <c r="R7405" s="187"/>
      <c r="S7405" s="42"/>
      <c r="T7405" s="42"/>
      <c r="U7405" s="188"/>
      <c r="V7405" s="42"/>
      <c r="W7405" s="188"/>
      <c r="X7405" s="42"/>
      <c r="AD7405" s="11"/>
    </row>
    <row r="7406" spans="18:30">
      <c r="R7406" s="187"/>
      <c r="S7406" s="42"/>
      <c r="T7406" s="42"/>
      <c r="U7406" s="188"/>
      <c r="V7406" s="42"/>
      <c r="W7406" s="188"/>
      <c r="X7406" s="42"/>
      <c r="AD7406" s="11"/>
    </row>
    <row r="7407" spans="18:30">
      <c r="R7407" s="187"/>
      <c r="S7407" s="42"/>
      <c r="T7407" s="42"/>
      <c r="U7407" s="188"/>
      <c r="V7407" s="42"/>
      <c r="W7407" s="188"/>
      <c r="X7407" s="42"/>
      <c r="AD7407" s="11"/>
    </row>
    <row r="7408" spans="18:30">
      <c r="R7408" s="187"/>
      <c r="S7408" s="42"/>
      <c r="T7408" s="42"/>
      <c r="U7408" s="188"/>
      <c r="V7408" s="42"/>
      <c r="W7408" s="188"/>
      <c r="X7408" s="42"/>
      <c r="AD7408" s="11"/>
    </row>
    <row r="7409" spans="18:30">
      <c r="R7409" s="187"/>
      <c r="S7409" s="42"/>
      <c r="T7409" s="42"/>
      <c r="U7409" s="188"/>
      <c r="V7409" s="42"/>
      <c r="W7409" s="188"/>
      <c r="X7409" s="42"/>
      <c r="AD7409" s="11"/>
    </row>
    <row r="7410" spans="18:30">
      <c r="R7410" s="187"/>
      <c r="S7410" s="42"/>
      <c r="T7410" s="42"/>
      <c r="U7410" s="188"/>
      <c r="V7410" s="42"/>
      <c r="W7410" s="188"/>
      <c r="X7410" s="42"/>
      <c r="AD7410" s="11"/>
    </row>
    <row r="7411" spans="18:30">
      <c r="R7411" s="187"/>
      <c r="S7411" s="42"/>
      <c r="T7411" s="42"/>
      <c r="U7411" s="188"/>
      <c r="V7411" s="42"/>
      <c r="W7411" s="188"/>
      <c r="X7411" s="42"/>
      <c r="AD7411" s="11"/>
    </row>
    <row r="7412" spans="18:30">
      <c r="R7412" s="187"/>
      <c r="S7412" s="42"/>
      <c r="T7412" s="42"/>
      <c r="U7412" s="188"/>
      <c r="V7412" s="42"/>
      <c r="W7412" s="188"/>
      <c r="X7412" s="42"/>
      <c r="AD7412" s="11"/>
    </row>
    <row r="7413" spans="18:30">
      <c r="R7413" s="187"/>
      <c r="S7413" s="42"/>
      <c r="T7413" s="42"/>
      <c r="U7413" s="188"/>
      <c r="V7413" s="42"/>
      <c r="W7413" s="188"/>
      <c r="X7413" s="42"/>
      <c r="AD7413" s="11"/>
    </row>
    <row r="7414" spans="18:30">
      <c r="R7414" s="187"/>
      <c r="S7414" s="42"/>
      <c r="T7414" s="42"/>
      <c r="U7414" s="188"/>
      <c r="V7414" s="42"/>
      <c r="W7414" s="188"/>
      <c r="X7414" s="42"/>
      <c r="AD7414" s="11"/>
    </row>
    <row r="7415" spans="18:30">
      <c r="R7415" s="187"/>
      <c r="S7415" s="42"/>
      <c r="T7415" s="42"/>
      <c r="U7415" s="188"/>
      <c r="V7415" s="42"/>
      <c r="W7415" s="188"/>
      <c r="X7415" s="42"/>
      <c r="AD7415" s="11"/>
    </row>
    <row r="7416" spans="18:30">
      <c r="R7416" s="187"/>
      <c r="S7416" s="42"/>
      <c r="T7416" s="42"/>
      <c r="U7416" s="188"/>
      <c r="V7416" s="42"/>
      <c r="W7416" s="188"/>
      <c r="X7416" s="42"/>
      <c r="AD7416" s="11"/>
    </row>
    <row r="7417" spans="18:30">
      <c r="R7417" s="187"/>
      <c r="S7417" s="42"/>
      <c r="T7417" s="42"/>
      <c r="U7417" s="188"/>
      <c r="V7417" s="42"/>
      <c r="W7417" s="188"/>
      <c r="X7417" s="42"/>
      <c r="AD7417" s="11"/>
    </row>
    <row r="7418" spans="18:30">
      <c r="R7418" s="187"/>
      <c r="S7418" s="42"/>
      <c r="T7418" s="42"/>
      <c r="U7418" s="188"/>
      <c r="V7418" s="42"/>
      <c r="W7418" s="188"/>
      <c r="X7418" s="42"/>
      <c r="AD7418" s="11"/>
    </row>
    <row r="7419" spans="18:30">
      <c r="R7419" s="187"/>
      <c r="S7419" s="42"/>
      <c r="T7419" s="42"/>
      <c r="U7419" s="188"/>
      <c r="V7419" s="42"/>
      <c r="W7419" s="188"/>
      <c r="X7419" s="42"/>
      <c r="AD7419" s="11"/>
    </row>
    <row r="7420" spans="18:30">
      <c r="R7420" s="187"/>
      <c r="S7420" s="42"/>
      <c r="T7420" s="42"/>
      <c r="U7420" s="188"/>
      <c r="V7420" s="42"/>
      <c r="W7420" s="188"/>
      <c r="X7420" s="42"/>
      <c r="AD7420" s="11"/>
    </row>
    <row r="7421" spans="18:30">
      <c r="R7421" s="187"/>
      <c r="S7421" s="42"/>
      <c r="T7421" s="42"/>
      <c r="U7421" s="188"/>
      <c r="V7421" s="42"/>
      <c r="W7421" s="188"/>
      <c r="X7421" s="42"/>
      <c r="AD7421" s="11"/>
    </row>
    <row r="7422" spans="18:30">
      <c r="R7422" s="187"/>
      <c r="S7422" s="42"/>
      <c r="T7422" s="42"/>
      <c r="U7422" s="188"/>
      <c r="V7422" s="42"/>
      <c r="W7422" s="188"/>
      <c r="X7422" s="42"/>
      <c r="AD7422" s="11"/>
    </row>
    <row r="7423" spans="18:30">
      <c r="R7423" s="187"/>
      <c r="S7423" s="42"/>
      <c r="T7423" s="42"/>
      <c r="U7423" s="188"/>
      <c r="V7423" s="42"/>
      <c r="W7423" s="188"/>
      <c r="X7423" s="42"/>
      <c r="AD7423" s="11"/>
    </row>
    <row r="7424" spans="18:30">
      <c r="R7424" s="187"/>
      <c r="S7424" s="42"/>
      <c r="T7424" s="42"/>
      <c r="U7424" s="188"/>
      <c r="V7424" s="42"/>
      <c r="W7424" s="188"/>
      <c r="X7424" s="42"/>
      <c r="AD7424" s="11"/>
    </row>
    <row r="7425" spans="18:30">
      <c r="R7425" s="187"/>
      <c r="S7425" s="42"/>
      <c r="T7425" s="42"/>
      <c r="U7425" s="188"/>
      <c r="V7425" s="42"/>
      <c r="W7425" s="188"/>
      <c r="X7425" s="42"/>
      <c r="AD7425" s="11"/>
    </row>
    <row r="7426" spans="18:30">
      <c r="R7426" s="187"/>
      <c r="S7426" s="42"/>
      <c r="T7426" s="42"/>
      <c r="U7426" s="188"/>
      <c r="V7426" s="42"/>
      <c r="W7426" s="188"/>
      <c r="X7426" s="42"/>
      <c r="AD7426" s="11"/>
    </row>
    <row r="7427" spans="18:30">
      <c r="R7427" s="187"/>
      <c r="S7427" s="42"/>
      <c r="T7427" s="42"/>
      <c r="U7427" s="188"/>
      <c r="V7427" s="42"/>
      <c r="W7427" s="188"/>
      <c r="X7427" s="42"/>
      <c r="AD7427" s="11"/>
    </row>
    <row r="7428" spans="18:30">
      <c r="R7428" s="187"/>
      <c r="S7428" s="42"/>
      <c r="T7428" s="42"/>
      <c r="U7428" s="188"/>
      <c r="V7428" s="42"/>
      <c r="W7428" s="188"/>
      <c r="X7428" s="42"/>
      <c r="AD7428" s="11"/>
    </row>
    <row r="7429" spans="18:30">
      <c r="R7429" s="187"/>
      <c r="S7429" s="42"/>
      <c r="T7429" s="42"/>
      <c r="U7429" s="188"/>
      <c r="V7429" s="42"/>
      <c r="W7429" s="188"/>
      <c r="X7429" s="42"/>
      <c r="AD7429" s="11"/>
    </row>
    <row r="7430" spans="18:30">
      <c r="R7430" s="187"/>
      <c r="S7430" s="42"/>
      <c r="T7430" s="42"/>
      <c r="U7430" s="188"/>
      <c r="V7430" s="42"/>
      <c r="W7430" s="188"/>
      <c r="X7430" s="42"/>
      <c r="AD7430" s="11"/>
    </row>
    <row r="7431" spans="18:30">
      <c r="R7431" s="187"/>
      <c r="S7431" s="42"/>
      <c r="T7431" s="42"/>
      <c r="U7431" s="188"/>
      <c r="V7431" s="42"/>
      <c r="W7431" s="188"/>
      <c r="X7431" s="42"/>
      <c r="AD7431" s="11"/>
    </row>
    <row r="7432" spans="18:30">
      <c r="R7432" s="187"/>
      <c r="S7432" s="42"/>
      <c r="T7432" s="42"/>
      <c r="U7432" s="188"/>
      <c r="V7432" s="42"/>
      <c r="W7432" s="188"/>
      <c r="X7432" s="42"/>
      <c r="AD7432" s="11"/>
    </row>
    <row r="7433" spans="18:30">
      <c r="R7433" s="187"/>
      <c r="S7433" s="42"/>
      <c r="T7433" s="42"/>
      <c r="U7433" s="188"/>
      <c r="V7433" s="42"/>
      <c r="W7433" s="188"/>
      <c r="X7433" s="42"/>
      <c r="AD7433" s="11"/>
    </row>
    <row r="7434" spans="18:30">
      <c r="R7434" s="187"/>
      <c r="S7434" s="42"/>
      <c r="T7434" s="42"/>
      <c r="U7434" s="188"/>
      <c r="V7434" s="42"/>
      <c r="W7434" s="188"/>
      <c r="X7434" s="42"/>
      <c r="AD7434" s="11"/>
    </row>
    <row r="7435" spans="18:30">
      <c r="R7435" s="187"/>
      <c r="S7435" s="42"/>
      <c r="T7435" s="42"/>
      <c r="U7435" s="188"/>
      <c r="V7435" s="42"/>
      <c r="W7435" s="188"/>
      <c r="X7435" s="42"/>
      <c r="AD7435" s="11"/>
    </row>
    <row r="7436" spans="18:30">
      <c r="R7436" s="187"/>
      <c r="S7436" s="42"/>
      <c r="T7436" s="42"/>
      <c r="U7436" s="188"/>
      <c r="V7436" s="42"/>
      <c r="W7436" s="188"/>
      <c r="X7436" s="42"/>
      <c r="AD7436" s="11"/>
    </row>
    <row r="7437" spans="18:30">
      <c r="R7437" s="187"/>
      <c r="S7437" s="42"/>
      <c r="T7437" s="42"/>
      <c r="U7437" s="188"/>
      <c r="V7437" s="42"/>
      <c r="W7437" s="188"/>
      <c r="X7437" s="42"/>
      <c r="AD7437" s="11"/>
    </row>
    <row r="7438" spans="18:30">
      <c r="R7438" s="187"/>
      <c r="S7438" s="42"/>
      <c r="T7438" s="42"/>
      <c r="U7438" s="188"/>
      <c r="V7438" s="42"/>
      <c r="W7438" s="188"/>
      <c r="X7438" s="42"/>
      <c r="AD7438" s="11"/>
    </row>
    <row r="7439" spans="18:30">
      <c r="R7439" s="187"/>
      <c r="S7439" s="42"/>
      <c r="T7439" s="42"/>
      <c r="U7439" s="188"/>
      <c r="V7439" s="42"/>
      <c r="W7439" s="188"/>
      <c r="X7439" s="42"/>
      <c r="AD7439" s="11"/>
    </row>
    <row r="7440" spans="18:30">
      <c r="R7440" s="187"/>
      <c r="S7440" s="42"/>
      <c r="T7440" s="42"/>
      <c r="U7440" s="188"/>
      <c r="V7440" s="42"/>
      <c r="W7440" s="188"/>
      <c r="X7440" s="42"/>
      <c r="AD7440" s="11"/>
    </row>
    <row r="7441" spans="18:30">
      <c r="R7441" s="187"/>
      <c r="S7441" s="42"/>
      <c r="T7441" s="42"/>
      <c r="U7441" s="188"/>
      <c r="V7441" s="42"/>
      <c r="W7441" s="188"/>
      <c r="X7441" s="42"/>
      <c r="AD7441" s="11"/>
    </row>
    <row r="7442" spans="18:30">
      <c r="R7442" s="187"/>
      <c r="S7442" s="42"/>
      <c r="T7442" s="42"/>
      <c r="U7442" s="188"/>
      <c r="V7442" s="42"/>
      <c r="W7442" s="188"/>
      <c r="X7442" s="42"/>
      <c r="AD7442" s="11"/>
    </row>
    <row r="7443" spans="18:30">
      <c r="R7443" s="187"/>
      <c r="S7443" s="42"/>
      <c r="T7443" s="42"/>
      <c r="U7443" s="188"/>
      <c r="V7443" s="42"/>
      <c r="W7443" s="188"/>
      <c r="X7443" s="42"/>
      <c r="AD7443" s="11"/>
    </row>
    <row r="7444" spans="18:30">
      <c r="R7444" s="187"/>
      <c r="S7444" s="42"/>
      <c r="T7444" s="42"/>
      <c r="U7444" s="188"/>
      <c r="V7444" s="42"/>
      <c r="W7444" s="188"/>
      <c r="X7444" s="42"/>
      <c r="AD7444" s="11"/>
    </row>
    <row r="7445" spans="18:30">
      <c r="R7445" s="187"/>
      <c r="S7445" s="42"/>
      <c r="T7445" s="42"/>
      <c r="U7445" s="188"/>
      <c r="V7445" s="42"/>
      <c r="W7445" s="188"/>
      <c r="X7445" s="42"/>
      <c r="AD7445" s="11"/>
    </row>
    <row r="7446" spans="18:30">
      <c r="R7446" s="187"/>
      <c r="S7446" s="42"/>
      <c r="T7446" s="42"/>
      <c r="U7446" s="188"/>
      <c r="V7446" s="42"/>
      <c r="W7446" s="188"/>
      <c r="X7446" s="42"/>
      <c r="AD7446" s="11"/>
    </row>
    <row r="7447" spans="18:30">
      <c r="R7447" s="187"/>
      <c r="S7447" s="42"/>
      <c r="T7447" s="42"/>
      <c r="U7447" s="188"/>
      <c r="V7447" s="42"/>
      <c r="W7447" s="188"/>
      <c r="X7447" s="42"/>
      <c r="AD7447" s="11"/>
    </row>
    <row r="7448" spans="18:30">
      <c r="R7448" s="187"/>
      <c r="S7448" s="42"/>
      <c r="T7448" s="42"/>
      <c r="U7448" s="188"/>
      <c r="V7448" s="42"/>
      <c r="W7448" s="188"/>
      <c r="X7448" s="42"/>
      <c r="AD7448" s="11"/>
    </row>
    <row r="7449" spans="18:30">
      <c r="R7449" s="187"/>
      <c r="S7449" s="42"/>
      <c r="T7449" s="42"/>
      <c r="U7449" s="188"/>
      <c r="V7449" s="42"/>
      <c r="W7449" s="188"/>
      <c r="X7449" s="42"/>
      <c r="AD7449" s="11"/>
    </row>
    <row r="7450" spans="18:30">
      <c r="R7450" s="187"/>
      <c r="S7450" s="42"/>
      <c r="T7450" s="42"/>
      <c r="U7450" s="188"/>
      <c r="V7450" s="42"/>
      <c r="W7450" s="188"/>
      <c r="X7450" s="42"/>
      <c r="AD7450" s="11"/>
    </row>
    <row r="7451" spans="18:30">
      <c r="R7451" s="187"/>
      <c r="S7451" s="42"/>
      <c r="T7451" s="42"/>
      <c r="U7451" s="188"/>
      <c r="V7451" s="42"/>
      <c r="W7451" s="188"/>
      <c r="X7451" s="42"/>
      <c r="AD7451" s="11"/>
    </row>
    <row r="7452" spans="18:30">
      <c r="R7452" s="187"/>
      <c r="S7452" s="42"/>
      <c r="T7452" s="42"/>
      <c r="U7452" s="188"/>
      <c r="V7452" s="42"/>
      <c r="W7452" s="188"/>
      <c r="X7452" s="42"/>
      <c r="AD7452" s="11"/>
    </row>
    <row r="7453" spans="18:30">
      <c r="R7453" s="187"/>
      <c r="S7453" s="42"/>
      <c r="T7453" s="42"/>
      <c r="U7453" s="188"/>
      <c r="V7453" s="42"/>
      <c r="W7453" s="188"/>
      <c r="X7453" s="42"/>
      <c r="AD7453" s="11"/>
    </row>
    <row r="7454" spans="18:30">
      <c r="R7454" s="187"/>
      <c r="S7454" s="42"/>
      <c r="T7454" s="42"/>
      <c r="U7454" s="188"/>
      <c r="V7454" s="42"/>
      <c r="W7454" s="188"/>
      <c r="X7454" s="42"/>
      <c r="AD7454" s="11"/>
    </row>
    <row r="7455" spans="18:30">
      <c r="R7455" s="187"/>
      <c r="S7455" s="42"/>
      <c r="T7455" s="42"/>
      <c r="U7455" s="188"/>
      <c r="V7455" s="42"/>
      <c r="W7455" s="188"/>
      <c r="X7455" s="42"/>
      <c r="AD7455" s="11"/>
    </row>
    <row r="7456" spans="18:30">
      <c r="R7456" s="187"/>
      <c r="S7456" s="42"/>
      <c r="T7456" s="42"/>
      <c r="U7456" s="188"/>
      <c r="V7456" s="42"/>
      <c r="W7456" s="188"/>
      <c r="X7456" s="42"/>
      <c r="AD7456" s="11"/>
    </row>
    <row r="7457" spans="18:30">
      <c r="R7457" s="187"/>
      <c r="S7457" s="42"/>
      <c r="T7457" s="42"/>
      <c r="U7457" s="188"/>
      <c r="V7457" s="42"/>
      <c r="W7457" s="188"/>
      <c r="X7457" s="42"/>
      <c r="AD7457" s="11"/>
    </row>
    <row r="7458" spans="18:30">
      <c r="R7458" s="187"/>
      <c r="S7458" s="42"/>
      <c r="T7458" s="42"/>
      <c r="U7458" s="188"/>
      <c r="V7458" s="42"/>
      <c r="W7458" s="188"/>
      <c r="X7458" s="42"/>
      <c r="AD7458" s="11"/>
    </row>
    <row r="7459" spans="18:30">
      <c r="R7459" s="187"/>
      <c r="S7459" s="42"/>
      <c r="T7459" s="42"/>
      <c r="U7459" s="188"/>
      <c r="V7459" s="42"/>
      <c r="W7459" s="188"/>
      <c r="X7459" s="42"/>
      <c r="AD7459" s="11"/>
    </row>
    <row r="7460" spans="18:30">
      <c r="R7460" s="187"/>
      <c r="S7460" s="42"/>
      <c r="T7460" s="42"/>
      <c r="U7460" s="188"/>
      <c r="V7460" s="42"/>
      <c r="W7460" s="188"/>
      <c r="X7460" s="42"/>
      <c r="AD7460" s="11"/>
    </row>
    <row r="7461" spans="18:30">
      <c r="R7461" s="187"/>
      <c r="S7461" s="42"/>
      <c r="T7461" s="42"/>
      <c r="U7461" s="188"/>
      <c r="V7461" s="42"/>
      <c r="W7461" s="188"/>
      <c r="X7461" s="42"/>
      <c r="AD7461" s="11"/>
    </row>
    <row r="7462" spans="18:30">
      <c r="R7462" s="187"/>
      <c r="S7462" s="42"/>
      <c r="T7462" s="42"/>
      <c r="U7462" s="188"/>
      <c r="V7462" s="42"/>
      <c r="W7462" s="188"/>
      <c r="X7462" s="42"/>
      <c r="AD7462" s="11"/>
    </row>
    <row r="7463" spans="18:30">
      <c r="R7463" s="187"/>
      <c r="S7463" s="42"/>
      <c r="T7463" s="42"/>
      <c r="U7463" s="188"/>
      <c r="V7463" s="42"/>
      <c r="W7463" s="188"/>
      <c r="X7463" s="42"/>
      <c r="AD7463" s="11"/>
    </row>
    <row r="7464" spans="18:30">
      <c r="R7464" s="187"/>
      <c r="S7464" s="42"/>
      <c r="T7464" s="42"/>
      <c r="U7464" s="188"/>
      <c r="V7464" s="42"/>
      <c r="W7464" s="188"/>
      <c r="X7464" s="42"/>
      <c r="AD7464" s="11"/>
    </row>
    <row r="7465" spans="18:30">
      <c r="R7465" s="187"/>
      <c r="S7465" s="42"/>
      <c r="T7465" s="42"/>
      <c r="U7465" s="188"/>
      <c r="V7465" s="42"/>
      <c r="W7465" s="188"/>
      <c r="X7465" s="42"/>
      <c r="AD7465" s="11"/>
    </row>
    <row r="7466" spans="18:30">
      <c r="R7466" s="187"/>
      <c r="S7466" s="42"/>
      <c r="T7466" s="42"/>
      <c r="U7466" s="188"/>
      <c r="V7466" s="42"/>
      <c r="W7466" s="188"/>
      <c r="X7466" s="42"/>
      <c r="AD7466" s="11"/>
    </row>
    <row r="7467" spans="18:30">
      <c r="R7467" s="187"/>
      <c r="S7467" s="42"/>
      <c r="T7467" s="42"/>
      <c r="U7467" s="188"/>
      <c r="V7467" s="42"/>
      <c r="W7467" s="188"/>
      <c r="X7467" s="42"/>
      <c r="AD7467" s="11"/>
    </row>
    <row r="7468" spans="18:30">
      <c r="R7468" s="187"/>
      <c r="S7468" s="42"/>
      <c r="T7468" s="42"/>
      <c r="U7468" s="188"/>
      <c r="V7468" s="42"/>
      <c r="W7468" s="188"/>
      <c r="X7468" s="42"/>
      <c r="AD7468" s="11"/>
    </row>
    <row r="7469" spans="18:30">
      <c r="R7469" s="187"/>
      <c r="S7469" s="42"/>
      <c r="T7469" s="42"/>
      <c r="U7469" s="188"/>
      <c r="V7469" s="42"/>
      <c r="W7469" s="188"/>
      <c r="X7469" s="42"/>
      <c r="AD7469" s="11"/>
    </row>
    <row r="7470" spans="18:30">
      <c r="R7470" s="187"/>
      <c r="S7470" s="42"/>
      <c r="T7470" s="42"/>
      <c r="U7470" s="188"/>
      <c r="V7470" s="42"/>
      <c r="W7470" s="188"/>
      <c r="X7470" s="42"/>
      <c r="AD7470" s="11"/>
    </row>
    <row r="7471" spans="18:30">
      <c r="R7471" s="187"/>
      <c r="S7471" s="42"/>
      <c r="T7471" s="42"/>
      <c r="U7471" s="188"/>
      <c r="V7471" s="42"/>
      <c r="W7471" s="188"/>
      <c r="X7471" s="42"/>
      <c r="AD7471" s="11"/>
    </row>
    <row r="7472" spans="18:30">
      <c r="R7472" s="187"/>
      <c r="S7472" s="42"/>
      <c r="T7472" s="42"/>
      <c r="U7472" s="188"/>
      <c r="V7472" s="42"/>
      <c r="W7472" s="188"/>
      <c r="X7472" s="42"/>
      <c r="AD7472" s="11"/>
    </row>
    <row r="7473" spans="18:30">
      <c r="R7473" s="187"/>
      <c r="S7473" s="42"/>
      <c r="T7473" s="42"/>
      <c r="U7473" s="188"/>
      <c r="V7473" s="42"/>
      <c r="W7473" s="188"/>
      <c r="X7473" s="42"/>
      <c r="AD7473" s="11"/>
    </row>
    <row r="7474" spans="18:30">
      <c r="R7474" s="187"/>
      <c r="S7474" s="42"/>
      <c r="T7474" s="42"/>
      <c r="U7474" s="188"/>
      <c r="V7474" s="42"/>
      <c r="W7474" s="188"/>
      <c r="X7474" s="42"/>
      <c r="AD7474" s="11"/>
    </row>
    <row r="7475" spans="18:30">
      <c r="R7475" s="187"/>
      <c r="S7475" s="42"/>
      <c r="T7475" s="42"/>
      <c r="U7475" s="188"/>
      <c r="V7475" s="42"/>
      <c r="W7475" s="188"/>
      <c r="X7475" s="42"/>
      <c r="AD7475" s="11"/>
    </row>
    <row r="7476" spans="18:30">
      <c r="R7476" s="187"/>
      <c r="S7476" s="42"/>
      <c r="T7476" s="42"/>
      <c r="U7476" s="188"/>
      <c r="V7476" s="42"/>
      <c r="W7476" s="188"/>
      <c r="X7476" s="42"/>
      <c r="AD7476" s="11"/>
    </row>
    <row r="7477" spans="18:30">
      <c r="R7477" s="187"/>
      <c r="S7477" s="42"/>
      <c r="T7477" s="42"/>
      <c r="U7477" s="188"/>
      <c r="V7477" s="42"/>
      <c r="W7477" s="188"/>
      <c r="X7477" s="42"/>
      <c r="AD7477" s="11"/>
    </row>
    <row r="7478" spans="18:30">
      <c r="R7478" s="187"/>
      <c r="S7478" s="42"/>
      <c r="T7478" s="42"/>
      <c r="U7478" s="188"/>
      <c r="V7478" s="42"/>
      <c r="W7478" s="188"/>
      <c r="X7478" s="42"/>
      <c r="AD7478" s="11"/>
    </row>
    <row r="7479" spans="18:30">
      <c r="R7479" s="187"/>
      <c r="S7479" s="42"/>
      <c r="T7479" s="42"/>
      <c r="U7479" s="188"/>
      <c r="V7479" s="42"/>
      <c r="W7479" s="188"/>
      <c r="X7479" s="42"/>
      <c r="AD7479" s="11"/>
    </row>
    <row r="7480" spans="18:30">
      <c r="R7480" s="187"/>
      <c r="S7480" s="42"/>
      <c r="T7480" s="42"/>
      <c r="U7480" s="188"/>
      <c r="V7480" s="42"/>
      <c r="W7480" s="188"/>
      <c r="X7480" s="42"/>
      <c r="AD7480" s="11"/>
    </row>
    <row r="7481" spans="18:30">
      <c r="R7481" s="187"/>
      <c r="S7481" s="42"/>
      <c r="T7481" s="42"/>
      <c r="U7481" s="188"/>
      <c r="V7481" s="42"/>
      <c r="W7481" s="188"/>
      <c r="X7481" s="42"/>
      <c r="AD7481" s="11"/>
    </row>
    <row r="7482" spans="18:30">
      <c r="R7482" s="187"/>
      <c r="S7482" s="42"/>
      <c r="T7482" s="42"/>
      <c r="U7482" s="188"/>
      <c r="V7482" s="42"/>
      <c r="W7482" s="188"/>
      <c r="X7482" s="42"/>
      <c r="AD7482" s="11"/>
    </row>
    <row r="7483" spans="18:30">
      <c r="R7483" s="187"/>
      <c r="S7483" s="42"/>
      <c r="T7483" s="42"/>
      <c r="U7483" s="188"/>
      <c r="V7483" s="42"/>
      <c r="W7483" s="188"/>
      <c r="X7483" s="42"/>
      <c r="AD7483" s="11"/>
    </row>
    <row r="7484" spans="18:30">
      <c r="R7484" s="187"/>
      <c r="S7484" s="42"/>
      <c r="T7484" s="42"/>
      <c r="U7484" s="188"/>
      <c r="V7484" s="42"/>
      <c r="W7484" s="188"/>
      <c r="X7484" s="42"/>
      <c r="AD7484" s="11"/>
    </row>
    <row r="7485" spans="18:30">
      <c r="R7485" s="187"/>
      <c r="S7485" s="42"/>
      <c r="T7485" s="42"/>
      <c r="U7485" s="188"/>
      <c r="V7485" s="42"/>
      <c r="W7485" s="188"/>
      <c r="X7485" s="42"/>
      <c r="AD7485" s="11"/>
    </row>
    <row r="7486" spans="18:30">
      <c r="R7486" s="187"/>
      <c r="S7486" s="42"/>
      <c r="T7486" s="42"/>
      <c r="U7486" s="188"/>
      <c r="V7486" s="42"/>
      <c r="W7486" s="188"/>
      <c r="X7486" s="42"/>
      <c r="AD7486" s="11"/>
    </row>
    <row r="7487" spans="18:30">
      <c r="R7487" s="187"/>
      <c r="S7487" s="42"/>
      <c r="T7487" s="42"/>
      <c r="U7487" s="188"/>
      <c r="V7487" s="42"/>
      <c r="W7487" s="188"/>
      <c r="X7487" s="42"/>
      <c r="AD7487" s="11"/>
    </row>
    <row r="7488" spans="18:30">
      <c r="R7488" s="187"/>
      <c r="S7488" s="42"/>
      <c r="T7488" s="42"/>
      <c r="U7488" s="188"/>
      <c r="V7488" s="42"/>
      <c r="W7488" s="188"/>
      <c r="X7488" s="42"/>
      <c r="AD7488" s="11"/>
    </row>
    <row r="7489" spans="18:30">
      <c r="R7489" s="187"/>
      <c r="S7489" s="42"/>
      <c r="T7489" s="42"/>
      <c r="U7489" s="188"/>
      <c r="V7489" s="42"/>
      <c r="W7489" s="188"/>
      <c r="X7489" s="42"/>
      <c r="AD7489" s="11"/>
    </row>
    <row r="7490" spans="18:30">
      <c r="R7490" s="187"/>
      <c r="S7490" s="42"/>
      <c r="T7490" s="42"/>
      <c r="U7490" s="188"/>
      <c r="V7490" s="42"/>
      <c r="W7490" s="188"/>
      <c r="X7490" s="42"/>
      <c r="AD7490" s="11"/>
    </row>
    <row r="7491" spans="18:30">
      <c r="R7491" s="187"/>
      <c r="S7491" s="42"/>
      <c r="T7491" s="42"/>
      <c r="U7491" s="188"/>
      <c r="V7491" s="42"/>
      <c r="W7491" s="188"/>
      <c r="X7491" s="42"/>
      <c r="AD7491" s="11"/>
    </row>
    <row r="7492" spans="18:30">
      <c r="R7492" s="187"/>
      <c r="S7492" s="42"/>
      <c r="T7492" s="42"/>
      <c r="U7492" s="188"/>
      <c r="V7492" s="42"/>
      <c r="W7492" s="188"/>
      <c r="X7492" s="42"/>
      <c r="AD7492" s="11"/>
    </row>
    <row r="7493" spans="18:30">
      <c r="R7493" s="187"/>
      <c r="S7493" s="42"/>
      <c r="T7493" s="42"/>
      <c r="U7493" s="188"/>
      <c r="V7493" s="42"/>
      <c r="W7493" s="188"/>
      <c r="X7493" s="42"/>
      <c r="AD7493" s="11"/>
    </row>
    <row r="7494" spans="18:30">
      <c r="R7494" s="187"/>
      <c r="S7494" s="42"/>
      <c r="T7494" s="42"/>
      <c r="U7494" s="188"/>
      <c r="V7494" s="42"/>
      <c r="W7494" s="188"/>
      <c r="X7494" s="42"/>
      <c r="AD7494" s="11"/>
    </row>
    <row r="7495" spans="18:30">
      <c r="R7495" s="187"/>
      <c r="S7495" s="42"/>
      <c r="T7495" s="42"/>
      <c r="U7495" s="188"/>
      <c r="V7495" s="42"/>
      <c r="W7495" s="188"/>
      <c r="X7495" s="42"/>
      <c r="AD7495" s="11"/>
    </row>
    <row r="7496" spans="18:30">
      <c r="R7496" s="187"/>
      <c r="S7496" s="42"/>
      <c r="T7496" s="42"/>
      <c r="U7496" s="188"/>
      <c r="V7496" s="42"/>
      <c r="W7496" s="188"/>
      <c r="X7496" s="42"/>
      <c r="AD7496" s="11"/>
    </row>
    <row r="7497" spans="18:30">
      <c r="R7497" s="187"/>
      <c r="S7497" s="42"/>
      <c r="T7497" s="42"/>
      <c r="U7497" s="188"/>
      <c r="V7497" s="42"/>
      <c r="W7497" s="188"/>
      <c r="X7497" s="42"/>
      <c r="AD7497" s="11"/>
    </row>
    <row r="7498" spans="18:30">
      <c r="R7498" s="187"/>
      <c r="S7498" s="42"/>
      <c r="T7498" s="42"/>
      <c r="U7498" s="188"/>
      <c r="V7498" s="42"/>
      <c r="W7498" s="188"/>
      <c r="X7498" s="42"/>
      <c r="AD7498" s="11"/>
    </row>
    <row r="7499" spans="18:30">
      <c r="R7499" s="187"/>
      <c r="S7499" s="42"/>
      <c r="T7499" s="42"/>
      <c r="U7499" s="188"/>
      <c r="V7499" s="42"/>
      <c r="W7499" s="188"/>
      <c r="X7499" s="42"/>
      <c r="AD7499" s="11"/>
    </row>
    <row r="7500" spans="18:30">
      <c r="R7500" s="187"/>
      <c r="S7500" s="42"/>
      <c r="T7500" s="42"/>
      <c r="U7500" s="188"/>
      <c r="V7500" s="42"/>
      <c r="W7500" s="188"/>
      <c r="X7500" s="42"/>
      <c r="AD7500" s="11"/>
    </row>
    <row r="7501" spans="18:30">
      <c r="R7501" s="187"/>
      <c r="S7501" s="42"/>
      <c r="T7501" s="42"/>
      <c r="U7501" s="188"/>
      <c r="V7501" s="42"/>
      <c r="W7501" s="188"/>
      <c r="X7501" s="42"/>
      <c r="AD7501" s="11"/>
    </row>
    <row r="7502" spans="18:30">
      <c r="R7502" s="187"/>
      <c r="S7502" s="42"/>
      <c r="T7502" s="42"/>
      <c r="U7502" s="188"/>
      <c r="V7502" s="42"/>
      <c r="W7502" s="188"/>
      <c r="X7502" s="42"/>
      <c r="AD7502" s="11"/>
    </row>
    <row r="7503" spans="18:30">
      <c r="R7503" s="187"/>
      <c r="S7503" s="42"/>
      <c r="T7503" s="42"/>
      <c r="U7503" s="188"/>
      <c r="V7503" s="42"/>
      <c r="W7503" s="188"/>
      <c r="X7503" s="42"/>
      <c r="AD7503" s="11"/>
    </row>
    <row r="7504" spans="18:30">
      <c r="R7504" s="187"/>
      <c r="S7504" s="42"/>
      <c r="T7504" s="42"/>
      <c r="U7504" s="188"/>
      <c r="V7504" s="42"/>
      <c r="W7504" s="188"/>
      <c r="X7504" s="42"/>
      <c r="AD7504" s="11"/>
    </row>
    <row r="7505" spans="18:30">
      <c r="R7505" s="187"/>
      <c r="S7505" s="42"/>
      <c r="T7505" s="42"/>
      <c r="U7505" s="188"/>
      <c r="V7505" s="42"/>
      <c r="W7505" s="188"/>
      <c r="X7505" s="42"/>
      <c r="AD7505" s="11"/>
    </row>
    <row r="7506" spans="18:30">
      <c r="R7506" s="187"/>
      <c r="S7506" s="42"/>
      <c r="T7506" s="42"/>
      <c r="U7506" s="188"/>
      <c r="V7506" s="42"/>
      <c r="W7506" s="188"/>
      <c r="X7506" s="42"/>
      <c r="AD7506" s="11"/>
    </row>
    <row r="7507" spans="18:30">
      <c r="R7507" s="187"/>
      <c r="S7507" s="42"/>
      <c r="T7507" s="42"/>
      <c r="U7507" s="188"/>
      <c r="V7507" s="42"/>
      <c r="W7507" s="188"/>
      <c r="X7507" s="42"/>
      <c r="AD7507" s="11"/>
    </row>
    <row r="7508" spans="18:30">
      <c r="R7508" s="187"/>
      <c r="S7508" s="42"/>
      <c r="T7508" s="42"/>
      <c r="U7508" s="188"/>
      <c r="V7508" s="42"/>
      <c r="W7508" s="188"/>
      <c r="X7508" s="42"/>
      <c r="AD7508" s="11"/>
    </row>
    <row r="7509" spans="18:30">
      <c r="R7509" s="187"/>
      <c r="S7509" s="42"/>
      <c r="T7509" s="42"/>
      <c r="U7509" s="188"/>
      <c r="V7509" s="42"/>
      <c r="W7509" s="188"/>
      <c r="X7509" s="42"/>
      <c r="AD7509" s="11"/>
    </row>
    <row r="7510" spans="18:30">
      <c r="R7510" s="187"/>
      <c r="S7510" s="42"/>
      <c r="T7510" s="42"/>
      <c r="U7510" s="188"/>
      <c r="V7510" s="42"/>
      <c r="W7510" s="188"/>
      <c r="X7510" s="42"/>
      <c r="AD7510" s="11"/>
    </row>
    <row r="7511" spans="18:30">
      <c r="R7511" s="187"/>
      <c r="S7511" s="42"/>
      <c r="T7511" s="42"/>
      <c r="U7511" s="188"/>
      <c r="V7511" s="42"/>
      <c r="W7511" s="188"/>
      <c r="X7511" s="42"/>
      <c r="AD7511" s="11"/>
    </row>
    <row r="7512" spans="18:30">
      <c r="R7512" s="187"/>
      <c r="S7512" s="42"/>
      <c r="T7512" s="42"/>
      <c r="U7512" s="188"/>
      <c r="V7512" s="42"/>
      <c r="W7512" s="188"/>
      <c r="X7512" s="42"/>
      <c r="AD7512" s="11"/>
    </row>
    <row r="7513" spans="18:30">
      <c r="R7513" s="187"/>
      <c r="S7513" s="42"/>
      <c r="T7513" s="42"/>
      <c r="U7513" s="188"/>
      <c r="V7513" s="42"/>
      <c r="W7513" s="188"/>
      <c r="X7513" s="42"/>
      <c r="AD7513" s="11"/>
    </row>
    <row r="7514" spans="18:30">
      <c r="R7514" s="187"/>
      <c r="S7514" s="42"/>
      <c r="T7514" s="42"/>
      <c r="U7514" s="188"/>
      <c r="V7514" s="42"/>
      <c r="W7514" s="188"/>
      <c r="X7514" s="42"/>
      <c r="AD7514" s="11"/>
    </row>
    <row r="7515" spans="18:30">
      <c r="R7515" s="187"/>
      <c r="S7515" s="42"/>
      <c r="T7515" s="42"/>
      <c r="U7515" s="188"/>
      <c r="V7515" s="42"/>
      <c r="W7515" s="188"/>
      <c r="X7515" s="42"/>
      <c r="AD7515" s="11"/>
    </row>
    <row r="7516" spans="18:30">
      <c r="R7516" s="187"/>
      <c r="S7516" s="42"/>
      <c r="T7516" s="42"/>
      <c r="U7516" s="188"/>
      <c r="V7516" s="42"/>
      <c r="W7516" s="188"/>
      <c r="X7516" s="42"/>
      <c r="AD7516" s="11"/>
    </row>
    <row r="7517" spans="18:30">
      <c r="R7517" s="187"/>
      <c r="S7517" s="42"/>
      <c r="T7517" s="42"/>
      <c r="U7517" s="188"/>
      <c r="V7517" s="42"/>
      <c r="W7517" s="188"/>
      <c r="X7517" s="42"/>
      <c r="AD7517" s="11"/>
    </row>
    <row r="7518" spans="18:30">
      <c r="R7518" s="187"/>
      <c r="S7518" s="42"/>
      <c r="T7518" s="42"/>
      <c r="U7518" s="188"/>
      <c r="V7518" s="42"/>
      <c r="W7518" s="188"/>
      <c r="X7518" s="42"/>
      <c r="AD7518" s="11"/>
    </row>
    <row r="7519" spans="18:30">
      <c r="R7519" s="187"/>
      <c r="S7519" s="42"/>
      <c r="T7519" s="42"/>
      <c r="U7519" s="188"/>
      <c r="V7519" s="42"/>
      <c r="W7519" s="188"/>
      <c r="X7519" s="42"/>
      <c r="AD7519" s="11"/>
    </row>
    <row r="7520" spans="18:30">
      <c r="R7520" s="187"/>
      <c r="S7520" s="42"/>
      <c r="T7520" s="42"/>
      <c r="U7520" s="188"/>
      <c r="V7520" s="42"/>
      <c r="W7520" s="188"/>
      <c r="X7520" s="42"/>
      <c r="AD7520" s="11"/>
    </row>
    <row r="7521" spans="18:30">
      <c r="R7521" s="187"/>
      <c r="S7521" s="42"/>
      <c r="T7521" s="42"/>
      <c r="U7521" s="188"/>
      <c r="V7521" s="42"/>
      <c r="W7521" s="188"/>
      <c r="X7521" s="42"/>
      <c r="AD7521" s="11"/>
    </row>
    <row r="7522" spans="18:30">
      <c r="R7522" s="187"/>
      <c r="S7522" s="42"/>
      <c r="T7522" s="42"/>
      <c r="U7522" s="188"/>
      <c r="V7522" s="42"/>
      <c r="W7522" s="188"/>
      <c r="X7522" s="42"/>
      <c r="AD7522" s="11"/>
    </row>
    <row r="7523" spans="18:30">
      <c r="R7523" s="187"/>
      <c r="S7523" s="42"/>
      <c r="T7523" s="42"/>
      <c r="U7523" s="188"/>
      <c r="V7523" s="42"/>
      <c r="W7523" s="188"/>
      <c r="X7523" s="42"/>
      <c r="AD7523" s="11"/>
    </row>
    <row r="7524" spans="18:30">
      <c r="R7524" s="187"/>
      <c r="S7524" s="42"/>
      <c r="T7524" s="42"/>
      <c r="U7524" s="188"/>
      <c r="V7524" s="42"/>
      <c r="W7524" s="188"/>
      <c r="X7524" s="42"/>
      <c r="AD7524" s="11"/>
    </row>
    <row r="7525" spans="18:30">
      <c r="R7525" s="187"/>
      <c r="S7525" s="42"/>
      <c r="T7525" s="42"/>
      <c r="U7525" s="188"/>
      <c r="V7525" s="42"/>
      <c r="W7525" s="188"/>
      <c r="X7525" s="42"/>
      <c r="AD7525" s="11"/>
    </row>
    <row r="7526" spans="18:30">
      <c r="R7526" s="187"/>
      <c r="S7526" s="42"/>
      <c r="T7526" s="42"/>
      <c r="U7526" s="188"/>
      <c r="V7526" s="42"/>
      <c r="W7526" s="188"/>
      <c r="X7526" s="42"/>
      <c r="AD7526" s="11"/>
    </row>
    <row r="7527" spans="18:30">
      <c r="R7527" s="187"/>
      <c r="S7527" s="42"/>
      <c r="T7527" s="42"/>
      <c r="U7527" s="188"/>
      <c r="V7527" s="42"/>
      <c r="W7527" s="188"/>
      <c r="X7527" s="42"/>
      <c r="AD7527" s="11"/>
    </row>
    <row r="7528" spans="18:30">
      <c r="R7528" s="187"/>
      <c r="S7528" s="42"/>
      <c r="T7528" s="42"/>
      <c r="U7528" s="188"/>
      <c r="V7528" s="42"/>
      <c r="W7528" s="188"/>
      <c r="X7528" s="42"/>
      <c r="AD7528" s="11"/>
    </row>
    <row r="7529" spans="18:30">
      <c r="R7529" s="187"/>
      <c r="S7529" s="42"/>
      <c r="T7529" s="42"/>
      <c r="U7529" s="188"/>
      <c r="V7529" s="42"/>
      <c r="W7529" s="188"/>
      <c r="X7529" s="42"/>
      <c r="AD7529" s="11"/>
    </row>
    <row r="7530" spans="18:30">
      <c r="R7530" s="187"/>
      <c r="S7530" s="42"/>
      <c r="T7530" s="42"/>
      <c r="U7530" s="188"/>
      <c r="V7530" s="42"/>
      <c r="W7530" s="188"/>
      <c r="X7530" s="42"/>
      <c r="AD7530" s="11"/>
    </row>
    <row r="7531" spans="18:30">
      <c r="R7531" s="187"/>
      <c r="S7531" s="42"/>
      <c r="T7531" s="42"/>
      <c r="U7531" s="188"/>
      <c r="V7531" s="42"/>
      <c r="W7531" s="188"/>
      <c r="X7531" s="42"/>
      <c r="AD7531" s="11"/>
    </row>
    <row r="7532" spans="18:30">
      <c r="R7532" s="187"/>
      <c r="S7532" s="42"/>
      <c r="T7532" s="42"/>
      <c r="U7532" s="188"/>
      <c r="V7532" s="42"/>
      <c r="W7532" s="188"/>
      <c r="X7532" s="42"/>
      <c r="AD7532" s="11"/>
    </row>
    <row r="7533" spans="18:30">
      <c r="R7533" s="187"/>
      <c r="S7533" s="42"/>
      <c r="T7533" s="42"/>
      <c r="U7533" s="188"/>
      <c r="V7533" s="42"/>
      <c r="W7533" s="188"/>
      <c r="X7533" s="42"/>
      <c r="AD7533" s="11"/>
    </row>
    <row r="7534" spans="18:30">
      <c r="R7534" s="187"/>
      <c r="S7534" s="42"/>
      <c r="T7534" s="42"/>
      <c r="U7534" s="188"/>
      <c r="V7534" s="42"/>
      <c r="W7534" s="188"/>
      <c r="X7534" s="42"/>
      <c r="AD7534" s="11"/>
    </row>
    <row r="7535" spans="18:30">
      <c r="R7535" s="187"/>
      <c r="S7535" s="42"/>
      <c r="T7535" s="42"/>
      <c r="U7535" s="188"/>
      <c r="V7535" s="42"/>
      <c r="W7535" s="188"/>
      <c r="X7535" s="42"/>
      <c r="AD7535" s="11"/>
    </row>
    <row r="7536" spans="18:30">
      <c r="R7536" s="187"/>
      <c r="S7536" s="42"/>
      <c r="T7536" s="42"/>
      <c r="U7536" s="188"/>
      <c r="V7536" s="42"/>
      <c r="W7536" s="188"/>
      <c r="X7536" s="42"/>
      <c r="AD7536" s="11"/>
    </row>
    <row r="7537" spans="18:30">
      <c r="R7537" s="187"/>
      <c r="S7537" s="42"/>
      <c r="T7537" s="42"/>
      <c r="U7537" s="188"/>
      <c r="V7537" s="42"/>
      <c r="W7537" s="188"/>
      <c r="X7537" s="42"/>
      <c r="AD7537" s="11"/>
    </row>
    <row r="7538" spans="18:30">
      <c r="R7538" s="187"/>
      <c r="S7538" s="42"/>
      <c r="T7538" s="42"/>
      <c r="U7538" s="188"/>
      <c r="V7538" s="42"/>
      <c r="W7538" s="188"/>
      <c r="X7538" s="42"/>
      <c r="AD7538" s="11"/>
    </row>
    <row r="7539" spans="18:30">
      <c r="R7539" s="187"/>
      <c r="S7539" s="42"/>
      <c r="T7539" s="42"/>
      <c r="U7539" s="188"/>
      <c r="V7539" s="42"/>
      <c r="W7539" s="188"/>
      <c r="X7539" s="42"/>
      <c r="AD7539" s="11"/>
    </row>
    <row r="7540" spans="18:30">
      <c r="R7540" s="187"/>
      <c r="S7540" s="42"/>
      <c r="T7540" s="42"/>
      <c r="U7540" s="188"/>
      <c r="V7540" s="42"/>
      <c r="W7540" s="188"/>
      <c r="X7540" s="42"/>
      <c r="AD7540" s="11"/>
    </row>
    <row r="7541" spans="18:30">
      <c r="R7541" s="187"/>
      <c r="S7541" s="42"/>
      <c r="T7541" s="42"/>
      <c r="U7541" s="188"/>
      <c r="V7541" s="42"/>
      <c r="W7541" s="188"/>
      <c r="X7541" s="42"/>
      <c r="AD7541" s="11"/>
    </row>
    <row r="7542" spans="18:30">
      <c r="R7542" s="187"/>
      <c r="S7542" s="42"/>
      <c r="T7542" s="42"/>
      <c r="U7542" s="188"/>
      <c r="V7542" s="42"/>
      <c r="W7542" s="188"/>
      <c r="X7542" s="42"/>
      <c r="AD7542" s="11"/>
    </row>
    <row r="7543" spans="18:30">
      <c r="R7543" s="187"/>
      <c r="S7543" s="42"/>
      <c r="T7543" s="42"/>
      <c r="U7543" s="188"/>
      <c r="V7543" s="42"/>
      <c r="W7543" s="188"/>
      <c r="X7543" s="42"/>
      <c r="AD7543" s="11"/>
    </row>
    <row r="7544" spans="18:30">
      <c r="R7544" s="187"/>
      <c r="S7544" s="42"/>
      <c r="T7544" s="42"/>
      <c r="U7544" s="188"/>
      <c r="V7544" s="42"/>
      <c r="W7544" s="188"/>
      <c r="X7544" s="42"/>
      <c r="AD7544" s="11"/>
    </row>
    <row r="7545" spans="18:30">
      <c r="R7545" s="187"/>
      <c r="S7545" s="42"/>
      <c r="T7545" s="42"/>
      <c r="U7545" s="188"/>
      <c r="V7545" s="42"/>
      <c r="W7545" s="188"/>
      <c r="X7545" s="42"/>
      <c r="AD7545" s="11"/>
    </row>
    <row r="7546" spans="18:30">
      <c r="R7546" s="187"/>
      <c r="S7546" s="42"/>
      <c r="T7546" s="42"/>
      <c r="U7546" s="188"/>
      <c r="V7546" s="42"/>
      <c r="W7546" s="188"/>
      <c r="X7546" s="42"/>
      <c r="AD7546" s="11"/>
    </row>
    <row r="7547" spans="18:30">
      <c r="R7547" s="187"/>
      <c r="S7547" s="42"/>
      <c r="T7547" s="42"/>
      <c r="U7547" s="188"/>
      <c r="V7547" s="42"/>
      <c r="W7547" s="188"/>
      <c r="X7547" s="42"/>
      <c r="AD7547" s="11"/>
    </row>
    <row r="7548" spans="18:30">
      <c r="R7548" s="187"/>
      <c r="S7548" s="42"/>
      <c r="T7548" s="42"/>
      <c r="U7548" s="188"/>
      <c r="V7548" s="42"/>
      <c r="W7548" s="188"/>
      <c r="X7548" s="42"/>
      <c r="AD7548" s="11"/>
    </row>
    <row r="7549" spans="18:30">
      <c r="R7549" s="187"/>
      <c r="S7549" s="42"/>
      <c r="T7549" s="42"/>
      <c r="U7549" s="188"/>
      <c r="V7549" s="42"/>
      <c r="W7549" s="188"/>
      <c r="X7549" s="42"/>
      <c r="AD7549" s="11"/>
    </row>
    <row r="7550" spans="18:30">
      <c r="R7550" s="187"/>
      <c r="S7550" s="42"/>
      <c r="T7550" s="42"/>
      <c r="U7550" s="188"/>
      <c r="V7550" s="42"/>
      <c r="W7550" s="188"/>
      <c r="X7550" s="42"/>
      <c r="AD7550" s="11"/>
    </row>
    <row r="7551" spans="18:30">
      <c r="R7551" s="187"/>
      <c r="S7551" s="42"/>
      <c r="T7551" s="42"/>
      <c r="U7551" s="188"/>
      <c r="V7551" s="42"/>
      <c r="W7551" s="188"/>
      <c r="X7551" s="42"/>
      <c r="AD7551" s="11"/>
    </row>
    <row r="7552" spans="18:30">
      <c r="R7552" s="187"/>
      <c r="S7552" s="42"/>
      <c r="T7552" s="42"/>
      <c r="U7552" s="188"/>
      <c r="V7552" s="42"/>
      <c r="W7552" s="188"/>
      <c r="X7552" s="42"/>
      <c r="AD7552" s="11"/>
    </row>
    <row r="7553" spans="18:30">
      <c r="R7553" s="187"/>
      <c r="S7553" s="42"/>
      <c r="T7553" s="42"/>
      <c r="U7553" s="188"/>
      <c r="V7553" s="42"/>
      <c r="W7553" s="188"/>
      <c r="X7553" s="42"/>
      <c r="AD7553" s="11"/>
    </row>
    <row r="7554" spans="18:30">
      <c r="R7554" s="187"/>
      <c r="S7554" s="42"/>
      <c r="T7554" s="42"/>
      <c r="U7554" s="188"/>
      <c r="V7554" s="42"/>
      <c r="W7554" s="188"/>
      <c r="X7554" s="42"/>
      <c r="AD7554" s="11"/>
    </row>
    <row r="7555" spans="18:30">
      <c r="R7555" s="187"/>
      <c r="S7555" s="42"/>
      <c r="T7555" s="42"/>
      <c r="U7555" s="188"/>
      <c r="V7555" s="42"/>
      <c r="W7555" s="188"/>
      <c r="X7555" s="42"/>
      <c r="AD7555" s="11"/>
    </row>
    <row r="7556" spans="18:30">
      <c r="R7556" s="187"/>
      <c r="S7556" s="42"/>
      <c r="T7556" s="42"/>
      <c r="U7556" s="188"/>
      <c r="V7556" s="42"/>
      <c r="W7556" s="188"/>
      <c r="X7556" s="42"/>
      <c r="AD7556" s="11"/>
    </row>
    <row r="7557" spans="18:30">
      <c r="R7557" s="187"/>
      <c r="S7557" s="42"/>
      <c r="T7557" s="42"/>
      <c r="U7557" s="188"/>
      <c r="V7557" s="42"/>
      <c r="W7557" s="188"/>
      <c r="X7557" s="42"/>
      <c r="AD7557" s="11"/>
    </row>
    <row r="7558" spans="18:30">
      <c r="R7558" s="187"/>
      <c r="S7558" s="42"/>
      <c r="T7558" s="42"/>
      <c r="U7558" s="188"/>
      <c r="V7558" s="42"/>
      <c r="W7558" s="188"/>
      <c r="X7558" s="42"/>
      <c r="AD7558" s="11"/>
    </row>
    <row r="7559" spans="18:30">
      <c r="R7559" s="187"/>
      <c r="S7559" s="42"/>
      <c r="T7559" s="42"/>
      <c r="U7559" s="188"/>
      <c r="V7559" s="42"/>
      <c r="W7559" s="188"/>
      <c r="X7559" s="42"/>
      <c r="AD7559" s="11"/>
    </row>
    <row r="7560" spans="18:30">
      <c r="R7560" s="187"/>
      <c r="S7560" s="42"/>
      <c r="T7560" s="42"/>
      <c r="U7560" s="188"/>
      <c r="V7560" s="42"/>
      <c r="W7560" s="188"/>
      <c r="X7560" s="42"/>
      <c r="AD7560" s="11"/>
    </row>
    <row r="7561" spans="18:30">
      <c r="R7561" s="187"/>
      <c r="S7561" s="42"/>
      <c r="T7561" s="42"/>
      <c r="U7561" s="188"/>
      <c r="V7561" s="42"/>
      <c r="W7561" s="188"/>
      <c r="X7561" s="42"/>
      <c r="AD7561" s="11"/>
    </row>
    <row r="7562" spans="18:30">
      <c r="R7562" s="187"/>
      <c r="S7562" s="42"/>
      <c r="T7562" s="42"/>
      <c r="U7562" s="188"/>
      <c r="V7562" s="42"/>
      <c r="W7562" s="188"/>
      <c r="X7562" s="42"/>
      <c r="AD7562" s="11"/>
    </row>
    <row r="7563" spans="18:30">
      <c r="R7563" s="187"/>
      <c r="S7563" s="42"/>
      <c r="T7563" s="42"/>
      <c r="U7563" s="188"/>
      <c r="V7563" s="42"/>
      <c r="W7563" s="188"/>
      <c r="X7563" s="42"/>
      <c r="AD7563" s="11"/>
    </row>
    <row r="7564" spans="18:30">
      <c r="R7564" s="187"/>
      <c r="S7564" s="42"/>
      <c r="T7564" s="42"/>
      <c r="U7564" s="188"/>
      <c r="V7564" s="42"/>
      <c r="W7564" s="188"/>
      <c r="X7564" s="42"/>
      <c r="AD7564" s="11"/>
    </row>
    <row r="7565" spans="18:30">
      <c r="R7565" s="187"/>
      <c r="S7565" s="42"/>
      <c r="T7565" s="42"/>
      <c r="U7565" s="188"/>
      <c r="V7565" s="42"/>
      <c r="W7565" s="188"/>
      <c r="X7565" s="42"/>
      <c r="AD7565" s="11"/>
    </row>
    <row r="7566" spans="18:30">
      <c r="R7566" s="187"/>
      <c r="S7566" s="42"/>
      <c r="T7566" s="42"/>
      <c r="U7566" s="188"/>
      <c r="V7566" s="42"/>
      <c r="W7566" s="188"/>
      <c r="X7566" s="42"/>
      <c r="AD7566" s="11"/>
    </row>
    <row r="7567" spans="18:30">
      <c r="R7567" s="187"/>
      <c r="S7567" s="42"/>
      <c r="T7567" s="42"/>
      <c r="U7567" s="188"/>
      <c r="V7567" s="42"/>
      <c r="W7567" s="188"/>
      <c r="X7567" s="42"/>
      <c r="AD7567" s="11"/>
    </row>
    <row r="7568" spans="18:30">
      <c r="R7568" s="187"/>
      <c r="S7568" s="42"/>
      <c r="T7568" s="42"/>
      <c r="U7568" s="188"/>
      <c r="V7568" s="42"/>
      <c r="W7568" s="188"/>
      <c r="X7568" s="42"/>
      <c r="AD7568" s="11"/>
    </row>
    <row r="7569" spans="18:30">
      <c r="R7569" s="187"/>
      <c r="S7569" s="42"/>
      <c r="T7569" s="42"/>
      <c r="U7569" s="188"/>
      <c r="V7569" s="42"/>
      <c r="W7569" s="188"/>
      <c r="X7569" s="42"/>
      <c r="AD7569" s="11"/>
    </row>
    <row r="7570" spans="18:30">
      <c r="R7570" s="187"/>
      <c r="S7570" s="42"/>
      <c r="T7570" s="42"/>
      <c r="U7570" s="188"/>
      <c r="V7570" s="42"/>
      <c r="W7570" s="188"/>
      <c r="X7570" s="42"/>
      <c r="AD7570" s="11"/>
    </row>
    <row r="7571" spans="18:30">
      <c r="R7571" s="187"/>
      <c r="S7571" s="42"/>
      <c r="T7571" s="42"/>
      <c r="U7571" s="188"/>
      <c r="V7571" s="42"/>
      <c r="W7571" s="188"/>
      <c r="X7571" s="42"/>
      <c r="AD7571" s="11"/>
    </row>
    <row r="7572" spans="18:30">
      <c r="R7572" s="187"/>
      <c r="S7572" s="42"/>
      <c r="T7572" s="42"/>
      <c r="U7572" s="188"/>
      <c r="V7572" s="42"/>
      <c r="W7572" s="188"/>
      <c r="X7572" s="42"/>
      <c r="AD7572" s="11"/>
    </row>
    <row r="7573" spans="18:30">
      <c r="R7573" s="187"/>
      <c r="S7573" s="42"/>
      <c r="T7573" s="42"/>
      <c r="U7573" s="188"/>
      <c r="V7573" s="42"/>
      <c r="W7573" s="188"/>
      <c r="X7573" s="42"/>
      <c r="AD7573" s="11"/>
    </row>
    <row r="7574" spans="18:30">
      <c r="R7574" s="187"/>
      <c r="S7574" s="42"/>
      <c r="T7574" s="42"/>
      <c r="U7574" s="188"/>
      <c r="V7574" s="42"/>
      <c r="W7574" s="188"/>
      <c r="X7574" s="42"/>
      <c r="AD7574" s="11"/>
    </row>
    <row r="7575" spans="18:30">
      <c r="R7575" s="187"/>
      <c r="S7575" s="42"/>
      <c r="T7575" s="42"/>
      <c r="U7575" s="188"/>
      <c r="V7575" s="42"/>
      <c r="W7575" s="188"/>
      <c r="X7575" s="42"/>
      <c r="AD7575" s="11"/>
    </row>
    <row r="7576" spans="18:30">
      <c r="R7576" s="187"/>
      <c r="S7576" s="42"/>
      <c r="T7576" s="42"/>
      <c r="U7576" s="188"/>
      <c r="V7576" s="42"/>
      <c r="W7576" s="188"/>
      <c r="X7576" s="42"/>
      <c r="AD7576" s="11"/>
    </row>
    <row r="7577" spans="18:30">
      <c r="R7577" s="187"/>
      <c r="S7577" s="42"/>
      <c r="T7577" s="42"/>
      <c r="U7577" s="188"/>
      <c r="V7577" s="42"/>
      <c r="W7577" s="188"/>
      <c r="X7577" s="42"/>
      <c r="AD7577" s="11"/>
    </row>
    <row r="7578" spans="18:30">
      <c r="R7578" s="187"/>
      <c r="S7578" s="42"/>
      <c r="T7578" s="42"/>
      <c r="U7578" s="188"/>
      <c r="V7578" s="42"/>
      <c r="W7578" s="188"/>
      <c r="X7578" s="42"/>
      <c r="AD7578" s="11"/>
    </row>
    <row r="7579" spans="18:30">
      <c r="R7579" s="187"/>
      <c r="S7579" s="42"/>
      <c r="T7579" s="42"/>
      <c r="U7579" s="188"/>
      <c r="V7579" s="42"/>
      <c r="W7579" s="188"/>
      <c r="X7579" s="42"/>
      <c r="AD7579" s="11"/>
    </row>
    <row r="7580" spans="18:30">
      <c r="R7580" s="187"/>
      <c r="S7580" s="42"/>
      <c r="T7580" s="42"/>
      <c r="U7580" s="188"/>
      <c r="V7580" s="42"/>
      <c r="W7580" s="188"/>
      <c r="X7580" s="42"/>
      <c r="AD7580" s="11"/>
    </row>
    <row r="7581" spans="18:30">
      <c r="R7581" s="187"/>
      <c r="S7581" s="42"/>
      <c r="T7581" s="42"/>
      <c r="U7581" s="188"/>
      <c r="V7581" s="42"/>
      <c r="W7581" s="188"/>
      <c r="X7581" s="42"/>
      <c r="AD7581" s="11"/>
    </row>
    <row r="7582" spans="18:30">
      <c r="R7582" s="187"/>
      <c r="S7582" s="42"/>
      <c r="T7582" s="42"/>
      <c r="U7582" s="188"/>
      <c r="V7582" s="42"/>
      <c r="W7582" s="188"/>
      <c r="X7582" s="42"/>
      <c r="AD7582" s="11"/>
    </row>
    <row r="7583" spans="18:30">
      <c r="R7583" s="187"/>
      <c r="S7583" s="42"/>
      <c r="T7583" s="42"/>
      <c r="U7583" s="188"/>
      <c r="V7583" s="42"/>
      <c r="W7583" s="188"/>
      <c r="X7583" s="42"/>
      <c r="AD7583" s="11"/>
    </row>
    <row r="7584" spans="18:30">
      <c r="R7584" s="187"/>
      <c r="S7584" s="42"/>
      <c r="T7584" s="42"/>
      <c r="U7584" s="188"/>
      <c r="V7584" s="42"/>
      <c r="W7584" s="188"/>
      <c r="X7584" s="42"/>
      <c r="AD7584" s="11"/>
    </row>
    <row r="7585" spans="18:30">
      <c r="R7585" s="187"/>
      <c r="S7585" s="42"/>
      <c r="T7585" s="42"/>
      <c r="U7585" s="188"/>
      <c r="V7585" s="42"/>
      <c r="W7585" s="188"/>
      <c r="X7585" s="42"/>
      <c r="AD7585" s="11"/>
    </row>
    <row r="7586" spans="18:30">
      <c r="R7586" s="187"/>
      <c r="S7586" s="42"/>
      <c r="T7586" s="42"/>
      <c r="U7586" s="188"/>
      <c r="V7586" s="42"/>
      <c r="W7586" s="188"/>
      <c r="X7586" s="42"/>
      <c r="AD7586" s="11"/>
    </row>
    <row r="7587" spans="18:30">
      <c r="R7587" s="187"/>
      <c r="S7587" s="42"/>
      <c r="T7587" s="42"/>
      <c r="U7587" s="188"/>
      <c r="V7587" s="42"/>
      <c r="W7587" s="188"/>
      <c r="X7587" s="42"/>
      <c r="AD7587" s="11"/>
    </row>
    <row r="7588" spans="18:30">
      <c r="R7588" s="187"/>
      <c r="S7588" s="42"/>
      <c r="T7588" s="42"/>
      <c r="U7588" s="188"/>
      <c r="V7588" s="42"/>
      <c r="W7588" s="188"/>
      <c r="X7588" s="42"/>
      <c r="AD7588" s="11"/>
    </row>
    <row r="7589" spans="18:30">
      <c r="R7589" s="187"/>
      <c r="S7589" s="42"/>
      <c r="T7589" s="42"/>
      <c r="U7589" s="188"/>
      <c r="V7589" s="42"/>
      <c r="W7589" s="188"/>
      <c r="X7589" s="42"/>
      <c r="AD7589" s="11"/>
    </row>
    <row r="7590" spans="18:30">
      <c r="R7590" s="187"/>
      <c r="S7590" s="42"/>
      <c r="T7590" s="42"/>
      <c r="U7590" s="188"/>
      <c r="V7590" s="42"/>
      <c r="W7590" s="188"/>
      <c r="X7590" s="42"/>
      <c r="AD7590" s="11"/>
    </row>
    <row r="7591" spans="18:30">
      <c r="R7591" s="187"/>
      <c r="S7591" s="42"/>
      <c r="T7591" s="42"/>
      <c r="U7591" s="188"/>
      <c r="V7591" s="42"/>
      <c r="W7591" s="188"/>
      <c r="X7591" s="42"/>
      <c r="AD7591" s="11"/>
    </row>
    <row r="7592" spans="18:30">
      <c r="R7592" s="187"/>
      <c r="S7592" s="42"/>
      <c r="T7592" s="42"/>
      <c r="U7592" s="188"/>
      <c r="V7592" s="42"/>
      <c r="W7592" s="188"/>
      <c r="X7592" s="42"/>
      <c r="AD7592" s="11"/>
    </row>
    <row r="7593" spans="18:30">
      <c r="R7593" s="187"/>
      <c r="S7593" s="42"/>
      <c r="T7593" s="42"/>
      <c r="U7593" s="188"/>
      <c r="V7593" s="42"/>
      <c r="W7593" s="188"/>
      <c r="X7593" s="42"/>
      <c r="AD7593" s="11"/>
    </row>
    <row r="7594" spans="18:30">
      <c r="R7594" s="187"/>
      <c r="S7594" s="42"/>
      <c r="T7594" s="42"/>
      <c r="U7594" s="188"/>
      <c r="V7594" s="42"/>
      <c r="W7594" s="188"/>
      <c r="X7594" s="42"/>
      <c r="AD7594" s="11"/>
    </row>
    <row r="7595" spans="18:30">
      <c r="R7595" s="187"/>
      <c r="S7595" s="42"/>
      <c r="T7595" s="42"/>
      <c r="U7595" s="188"/>
      <c r="V7595" s="42"/>
      <c r="W7595" s="188"/>
      <c r="X7595" s="42"/>
      <c r="AD7595" s="11"/>
    </row>
    <row r="7596" spans="18:30">
      <c r="R7596" s="187"/>
      <c r="S7596" s="42"/>
      <c r="T7596" s="42"/>
      <c r="U7596" s="188"/>
      <c r="V7596" s="42"/>
      <c r="W7596" s="188"/>
      <c r="X7596" s="42"/>
      <c r="AD7596" s="11"/>
    </row>
    <row r="7597" spans="18:30">
      <c r="R7597" s="187"/>
      <c r="S7597" s="42"/>
      <c r="T7597" s="42"/>
      <c r="U7597" s="188"/>
      <c r="V7597" s="42"/>
      <c r="W7597" s="188"/>
      <c r="X7597" s="42"/>
      <c r="AD7597" s="11"/>
    </row>
    <row r="7598" spans="18:30">
      <c r="R7598" s="187"/>
      <c r="S7598" s="42"/>
      <c r="T7598" s="42"/>
      <c r="U7598" s="188"/>
      <c r="V7598" s="42"/>
      <c r="W7598" s="188"/>
      <c r="X7598" s="42"/>
      <c r="AD7598" s="11"/>
    </row>
    <row r="7599" spans="18:30">
      <c r="R7599" s="187"/>
      <c r="S7599" s="42"/>
      <c r="T7599" s="42"/>
      <c r="U7599" s="188"/>
      <c r="V7599" s="42"/>
      <c r="W7599" s="188"/>
      <c r="X7599" s="42"/>
      <c r="AD7599" s="11"/>
    </row>
    <row r="7600" spans="18:30">
      <c r="R7600" s="187"/>
      <c r="S7600" s="42"/>
      <c r="T7600" s="42"/>
      <c r="U7600" s="188"/>
      <c r="V7600" s="42"/>
      <c r="W7600" s="188"/>
      <c r="X7600" s="42"/>
      <c r="AD7600" s="11"/>
    </row>
    <row r="7601" spans="18:30">
      <c r="R7601" s="187"/>
      <c r="S7601" s="42"/>
      <c r="T7601" s="42"/>
      <c r="U7601" s="188"/>
      <c r="V7601" s="42"/>
      <c r="W7601" s="188"/>
      <c r="X7601" s="42"/>
      <c r="AD7601" s="11"/>
    </row>
    <row r="7602" spans="18:30">
      <c r="R7602" s="187"/>
      <c r="S7602" s="42"/>
      <c r="T7602" s="42"/>
      <c r="U7602" s="188"/>
      <c r="V7602" s="42"/>
      <c r="W7602" s="188"/>
      <c r="X7602" s="42"/>
      <c r="AD7602" s="11"/>
    </row>
    <row r="7603" spans="18:30">
      <c r="R7603" s="187"/>
      <c r="S7603" s="42"/>
      <c r="T7603" s="42"/>
      <c r="U7603" s="188"/>
      <c r="V7603" s="42"/>
      <c r="W7603" s="188"/>
      <c r="X7603" s="42"/>
      <c r="AD7603" s="11"/>
    </row>
    <row r="7604" spans="18:30">
      <c r="R7604" s="187"/>
      <c r="S7604" s="42"/>
      <c r="T7604" s="42"/>
      <c r="U7604" s="188"/>
      <c r="V7604" s="42"/>
      <c r="W7604" s="188"/>
      <c r="X7604" s="42"/>
      <c r="AD7604" s="11"/>
    </row>
    <row r="7605" spans="18:30">
      <c r="R7605" s="187"/>
      <c r="S7605" s="42"/>
      <c r="T7605" s="42"/>
      <c r="U7605" s="188"/>
      <c r="V7605" s="42"/>
      <c r="W7605" s="188"/>
      <c r="X7605" s="42"/>
      <c r="AD7605" s="11"/>
    </row>
    <row r="7606" spans="18:30">
      <c r="R7606" s="187"/>
      <c r="S7606" s="42"/>
      <c r="T7606" s="42"/>
      <c r="U7606" s="188"/>
      <c r="V7606" s="42"/>
      <c r="W7606" s="188"/>
      <c r="X7606" s="42"/>
      <c r="AD7606" s="11"/>
    </row>
    <row r="7607" spans="18:30">
      <c r="R7607" s="187"/>
      <c r="S7607" s="42"/>
      <c r="T7607" s="42"/>
      <c r="U7607" s="188"/>
      <c r="V7607" s="42"/>
      <c r="W7607" s="188"/>
      <c r="X7607" s="42"/>
      <c r="AD7607" s="11"/>
    </row>
    <row r="7608" spans="18:30">
      <c r="R7608" s="187"/>
      <c r="S7608" s="42"/>
      <c r="T7608" s="42"/>
      <c r="U7608" s="188"/>
      <c r="V7608" s="42"/>
      <c r="W7608" s="188"/>
      <c r="X7608" s="42"/>
      <c r="AD7608" s="11"/>
    </row>
    <row r="7609" spans="18:30">
      <c r="R7609" s="187"/>
      <c r="S7609" s="42"/>
      <c r="T7609" s="42"/>
      <c r="U7609" s="188"/>
      <c r="V7609" s="42"/>
      <c r="W7609" s="188"/>
      <c r="X7609" s="42"/>
      <c r="AD7609" s="11"/>
    </row>
    <row r="7610" spans="18:30">
      <c r="R7610" s="187"/>
      <c r="S7610" s="42"/>
      <c r="T7610" s="42"/>
      <c r="U7610" s="188"/>
      <c r="V7610" s="42"/>
      <c r="W7610" s="188"/>
      <c r="X7610" s="42"/>
      <c r="AD7610" s="11"/>
    </row>
    <row r="7611" spans="18:30">
      <c r="R7611" s="187"/>
      <c r="S7611" s="42"/>
      <c r="T7611" s="42"/>
      <c r="U7611" s="188"/>
      <c r="V7611" s="42"/>
      <c r="W7611" s="188"/>
      <c r="X7611" s="42"/>
      <c r="AD7611" s="11"/>
    </row>
    <row r="7612" spans="18:30">
      <c r="R7612" s="187"/>
      <c r="S7612" s="42"/>
      <c r="T7612" s="42"/>
      <c r="U7612" s="188"/>
      <c r="V7612" s="42"/>
      <c r="W7612" s="188"/>
      <c r="X7612" s="42"/>
      <c r="AD7612" s="11"/>
    </row>
    <row r="7613" spans="18:30">
      <c r="R7613" s="187"/>
      <c r="S7613" s="42"/>
      <c r="T7613" s="42"/>
      <c r="U7613" s="188"/>
      <c r="V7613" s="42"/>
      <c r="W7613" s="188"/>
      <c r="X7613" s="42"/>
      <c r="AD7613" s="11"/>
    </row>
    <row r="7614" spans="18:30">
      <c r="R7614" s="187"/>
      <c r="S7614" s="42"/>
      <c r="T7614" s="42"/>
      <c r="U7614" s="188"/>
      <c r="V7614" s="42"/>
      <c r="W7614" s="188"/>
      <c r="X7614" s="42"/>
      <c r="AD7614" s="11"/>
    </row>
    <row r="7615" spans="18:30">
      <c r="R7615" s="187"/>
      <c r="S7615" s="42"/>
      <c r="T7615" s="42"/>
      <c r="U7615" s="188"/>
      <c r="V7615" s="42"/>
      <c r="W7615" s="188"/>
      <c r="X7615" s="42"/>
      <c r="AD7615" s="11"/>
    </row>
    <row r="7616" spans="18:30">
      <c r="R7616" s="187"/>
      <c r="S7616" s="42"/>
      <c r="T7616" s="42"/>
      <c r="U7616" s="188"/>
      <c r="V7616" s="42"/>
      <c r="W7616" s="188"/>
      <c r="X7616" s="42"/>
      <c r="AD7616" s="11"/>
    </row>
    <row r="7617" spans="18:30">
      <c r="R7617" s="187"/>
      <c r="S7617" s="42"/>
      <c r="T7617" s="42"/>
      <c r="U7617" s="188"/>
      <c r="V7617" s="42"/>
      <c r="W7617" s="188"/>
      <c r="X7617" s="42"/>
      <c r="AD7617" s="11"/>
    </row>
    <row r="7618" spans="18:30">
      <c r="R7618" s="187"/>
      <c r="S7618" s="42"/>
      <c r="T7618" s="42"/>
      <c r="U7618" s="188"/>
      <c r="V7618" s="42"/>
      <c r="W7618" s="188"/>
      <c r="X7618" s="42"/>
      <c r="AD7618" s="11"/>
    </row>
    <row r="7619" spans="18:30">
      <c r="R7619" s="187"/>
      <c r="S7619" s="42"/>
      <c r="T7619" s="42"/>
      <c r="U7619" s="188"/>
      <c r="V7619" s="42"/>
      <c r="W7619" s="188"/>
      <c r="X7619" s="42"/>
      <c r="AD7619" s="11"/>
    </row>
    <row r="7620" spans="18:30">
      <c r="R7620" s="187"/>
      <c r="S7620" s="42"/>
      <c r="T7620" s="42"/>
      <c r="U7620" s="188"/>
      <c r="V7620" s="42"/>
      <c r="W7620" s="188"/>
      <c r="X7620" s="42"/>
      <c r="AD7620" s="11"/>
    </row>
    <row r="7621" spans="18:30">
      <c r="R7621" s="187"/>
      <c r="S7621" s="42"/>
      <c r="T7621" s="42"/>
      <c r="U7621" s="188"/>
      <c r="V7621" s="42"/>
      <c r="W7621" s="188"/>
      <c r="X7621" s="42"/>
      <c r="AD7621" s="11"/>
    </row>
    <row r="7622" spans="18:30">
      <c r="R7622" s="187"/>
      <c r="S7622" s="42"/>
      <c r="T7622" s="42"/>
      <c r="U7622" s="188"/>
      <c r="V7622" s="42"/>
      <c r="W7622" s="188"/>
      <c r="X7622" s="42"/>
      <c r="AD7622" s="11"/>
    </row>
    <row r="7623" spans="18:30">
      <c r="R7623" s="187"/>
      <c r="S7623" s="42"/>
      <c r="T7623" s="42"/>
      <c r="U7623" s="188"/>
      <c r="V7623" s="42"/>
      <c r="W7623" s="188"/>
      <c r="X7623" s="42"/>
      <c r="AD7623" s="11"/>
    </row>
    <row r="7624" spans="18:30">
      <c r="R7624" s="187"/>
      <c r="S7624" s="42"/>
      <c r="T7624" s="42"/>
      <c r="U7624" s="188"/>
      <c r="V7624" s="42"/>
      <c r="W7624" s="188"/>
      <c r="X7624" s="42"/>
      <c r="AD7624" s="11"/>
    </row>
    <row r="7625" spans="18:30">
      <c r="R7625" s="187"/>
      <c r="S7625" s="42"/>
      <c r="T7625" s="42"/>
      <c r="U7625" s="188"/>
      <c r="V7625" s="42"/>
      <c r="W7625" s="188"/>
      <c r="X7625" s="42"/>
      <c r="AD7625" s="11"/>
    </row>
    <row r="7626" spans="18:30">
      <c r="R7626" s="187"/>
      <c r="S7626" s="42"/>
      <c r="T7626" s="42"/>
      <c r="U7626" s="188"/>
      <c r="V7626" s="42"/>
      <c r="W7626" s="188"/>
      <c r="X7626" s="42"/>
      <c r="AD7626" s="11"/>
    </row>
    <row r="7627" spans="18:30">
      <c r="R7627" s="187"/>
      <c r="S7627" s="42"/>
      <c r="T7627" s="42"/>
      <c r="U7627" s="188"/>
      <c r="V7627" s="42"/>
      <c r="W7627" s="188"/>
      <c r="X7627" s="42"/>
      <c r="AD7627" s="11"/>
    </row>
    <row r="7628" spans="18:30">
      <c r="R7628" s="187"/>
      <c r="S7628" s="42"/>
      <c r="T7628" s="42"/>
      <c r="U7628" s="188"/>
      <c r="V7628" s="42"/>
      <c r="W7628" s="188"/>
      <c r="X7628" s="42"/>
      <c r="AD7628" s="11"/>
    </row>
    <row r="7629" spans="18:30">
      <c r="R7629" s="187"/>
      <c r="S7629" s="42"/>
      <c r="T7629" s="42"/>
      <c r="U7629" s="188"/>
      <c r="V7629" s="42"/>
      <c r="W7629" s="188"/>
      <c r="X7629" s="42"/>
      <c r="AD7629" s="11"/>
    </row>
    <row r="7630" spans="18:30">
      <c r="R7630" s="187"/>
      <c r="S7630" s="42"/>
      <c r="T7630" s="42"/>
      <c r="U7630" s="188"/>
      <c r="V7630" s="42"/>
      <c r="W7630" s="188"/>
      <c r="X7630" s="42"/>
      <c r="AD7630" s="11"/>
    </row>
    <row r="7631" spans="18:30">
      <c r="R7631" s="187"/>
      <c r="S7631" s="42"/>
      <c r="T7631" s="42"/>
      <c r="U7631" s="188"/>
      <c r="V7631" s="42"/>
      <c r="W7631" s="188"/>
      <c r="X7631" s="42"/>
      <c r="AD7631" s="11"/>
    </row>
    <row r="7632" spans="18:30">
      <c r="R7632" s="187"/>
      <c r="S7632" s="42"/>
      <c r="T7632" s="42"/>
      <c r="U7632" s="188"/>
      <c r="V7632" s="42"/>
      <c r="W7632" s="188"/>
      <c r="X7632" s="42"/>
      <c r="AD7632" s="11"/>
    </row>
    <row r="7633" spans="18:30">
      <c r="R7633" s="187"/>
      <c r="S7633" s="42"/>
      <c r="T7633" s="42"/>
      <c r="U7633" s="188"/>
      <c r="V7633" s="42"/>
      <c r="W7633" s="188"/>
      <c r="X7633" s="42"/>
      <c r="AD7633" s="11"/>
    </row>
    <row r="7634" spans="18:30">
      <c r="R7634" s="187"/>
      <c r="S7634" s="42"/>
      <c r="T7634" s="42"/>
      <c r="U7634" s="188"/>
      <c r="V7634" s="42"/>
      <c r="W7634" s="188"/>
      <c r="X7634" s="42"/>
      <c r="AD7634" s="11"/>
    </row>
    <row r="7635" spans="18:30">
      <c r="R7635" s="187"/>
      <c r="S7635" s="42"/>
      <c r="T7635" s="42"/>
      <c r="U7635" s="188"/>
      <c r="V7635" s="42"/>
      <c r="W7635" s="188"/>
      <c r="X7635" s="42"/>
      <c r="AD7635" s="11"/>
    </row>
    <row r="7636" spans="18:30">
      <c r="R7636" s="187"/>
      <c r="S7636" s="42"/>
      <c r="T7636" s="42"/>
      <c r="U7636" s="188"/>
      <c r="V7636" s="42"/>
      <c r="W7636" s="188"/>
      <c r="X7636" s="42"/>
      <c r="AD7636" s="11"/>
    </row>
    <row r="7637" spans="18:30">
      <c r="R7637" s="187"/>
      <c r="S7637" s="42"/>
      <c r="T7637" s="42"/>
      <c r="U7637" s="188"/>
      <c r="V7637" s="42"/>
      <c r="W7637" s="188"/>
      <c r="X7637" s="42"/>
      <c r="AD7637" s="11"/>
    </row>
    <row r="7638" spans="18:30">
      <c r="R7638" s="187"/>
      <c r="S7638" s="42"/>
      <c r="T7638" s="42"/>
      <c r="U7638" s="188"/>
      <c r="V7638" s="42"/>
      <c r="W7638" s="188"/>
      <c r="X7638" s="42"/>
      <c r="AD7638" s="11"/>
    </row>
    <row r="7639" spans="18:30">
      <c r="R7639" s="187"/>
      <c r="S7639" s="42"/>
      <c r="T7639" s="42"/>
      <c r="U7639" s="188"/>
      <c r="V7639" s="42"/>
      <c r="W7639" s="188"/>
      <c r="X7639" s="42"/>
      <c r="AD7639" s="11"/>
    </row>
    <row r="7640" spans="18:30">
      <c r="R7640" s="187"/>
      <c r="S7640" s="42"/>
      <c r="T7640" s="42"/>
      <c r="U7640" s="188"/>
      <c r="V7640" s="42"/>
      <c r="W7640" s="188"/>
      <c r="X7640" s="42"/>
      <c r="AD7640" s="11"/>
    </row>
    <row r="7641" spans="18:30">
      <c r="R7641" s="187"/>
      <c r="S7641" s="42"/>
      <c r="T7641" s="42"/>
      <c r="U7641" s="188"/>
      <c r="V7641" s="42"/>
      <c r="W7641" s="188"/>
      <c r="X7641" s="42"/>
      <c r="AD7641" s="11"/>
    </row>
    <row r="7642" spans="18:30">
      <c r="R7642" s="187"/>
      <c r="S7642" s="42"/>
      <c r="T7642" s="42"/>
      <c r="U7642" s="188"/>
      <c r="V7642" s="42"/>
      <c r="W7642" s="188"/>
      <c r="X7642" s="42"/>
      <c r="AD7642" s="11"/>
    </row>
    <row r="7643" spans="18:30">
      <c r="R7643" s="187"/>
      <c r="S7643" s="42"/>
      <c r="T7643" s="42"/>
      <c r="U7643" s="188"/>
      <c r="V7643" s="42"/>
      <c r="W7643" s="188"/>
      <c r="X7643" s="42"/>
      <c r="AD7643" s="11"/>
    </row>
    <row r="7644" spans="18:30">
      <c r="R7644" s="187"/>
      <c r="S7644" s="42"/>
      <c r="T7644" s="42"/>
      <c r="U7644" s="188"/>
      <c r="V7644" s="42"/>
      <c r="W7644" s="188"/>
      <c r="X7644" s="42"/>
      <c r="AD7644" s="11"/>
    </row>
    <row r="7645" spans="18:30">
      <c r="R7645" s="187"/>
      <c r="S7645" s="42"/>
      <c r="T7645" s="42"/>
      <c r="U7645" s="188"/>
      <c r="V7645" s="42"/>
      <c r="W7645" s="188"/>
      <c r="X7645" s="42"/>
      <c r="AD7645" s="11"/>
    </row>
    <row r="7646" spans="18:30">
      <c r="R7646" s="187"/>
      <c r="S7646" s="42"/>
      <c r="T7646" s="42"/>
      <c r="U7646" s="188"/>
      <c r="V7646" s="42"/>
      <c r="W7646" s="188"/>
      <c r="X7646" s="42"/>
      <c r="AD7646" s="11"/>
    </row>
    <row r="7647" spans="18:30">
      <c r="R7647" s="187"/>
      <c r="S7647" s="42"/>
      <c r="T7647" s="42"/>
      <c r="U7647" s="188"/>
      <c r="V7647" s="42"/>
      <c r="W7647" s="188"/>
      <c r="X7647" s="42"/>
      <c r="AD7647" s="11"/>
    </row>
    <row r="7648" spans="18:30">
      <c r="R7648" s="187"/>
      <c r="S7648" s="42"/>
      <c r="T7648" s="42"/>
      <c r="U7648" s="188"/>
      <c r="V7648" s="42"/>
      <c r="W7648" s="188"/>
      <c r="X7648" s="42"/>
      <c r="AD7648" s="11"/>
    </row>
    <row r="7649" spans="18:30">
      <c r="R7649" s="187"/>
      <c r="S7649" s="42"/>
      <c r="T7649" s="42"/>
      <c r="U7649" s="188"/>
      <c r="V7649" s="42"/>
      <c r="W7649" s="188"/>
      <c r="X7649" s="42"/>
      <c r="AD7649" s="11"/>
    </row>
    <row r="7650" spans="18:30">
      <c r="R7650" s="187"/>
      <c r="S7650" s="42"/>
      <c r="T7650" s="42"/>
      <c r="U7650" s="188"/>
      <c r="V7650" s="42"/>
      <c r="W7650" s="188"/>
      <c r="X7650" s="42"/>
      <c r="AD7650" s="11"/>
    </row>
    <row r="7651" spans="18:30">
      <c r="R7651" s="187"/>
      <c r="S7651" s="42"/>
      <c r="T7651" s="42"/>
      <c r="U7651" s="188"/>
      <c r="V7651" s="42"/>
      <c r="W7651" s="188"/>
      <c r="X7651" s="42"/>
      <c r="AD7651" s="11"/>
    </row>
    <row r="7652" spans="18:30">
      <c r="R7652" s="187"/>
      <c r="S7652" s="42"/>
      <c r="T7652" s="42"/>
      <c r="U7652" s="188"/>
      <c r="V7652" s="42"/>
      <c r="W7652" s="188"/>
      <c r="X7652" s="42"/>
      <c r="AD7652" s="11"/>
    </row>
    <row r="7653" spans="18:30">
      <c r="R7653" s="187"/>
      <c r="S7653" s="42"/>
      <c r="T7653" s="42"/>
      <c r="U7653" s="188"/>
      <c r="V7653" s="42"/>
      <c r="W7653" s="188"/>
      <c r="X7653" s="42"/>
      <c r="AD7653" s="11"/>
    </row>
    <row r="7654" spans="18:30">
      <c r="R7654" s="187"/>
      <c r="S7654" s="42"/>
      <c r="T7654" s="42"/>
      <c r="U7654" s="188"/>
      <c r="V7654" s="42"/>
      <c r="W7654" s="188"/>
      <c r="X7654" s="42"/>
      <c r="AD7654" s="11"/>
    </row>
    <row r="7655" spans="18:30">
      <c r="R7655" s="187"/>
      <c r="S7655" s="42"/>
      <c r="T7655" s="42"/>
      <c r="U7655" s="188"/>
      <c r="V7655" s="42"/>
      <c r="W7655" s="188"/>
      <c r="X7655" s="42"/>
      <c r="AD7655" s="11"/>
    </row>
    <row r="7656" spans="18:30">
      <c r="R7656" s="187"/>
      <c r="S7656" s="42"/>
      <c r="T7656" s="42"/>
      <c r="U7656" s="188"/>
      <c r="V7656" s="42"/>
      <c r="W7656" s="188"/>
      <c r="X7656" s="42"/>
      <c r="AD7656" s="11"/>
    </row>
    <row r="7657" spans="18:30">
      <c r="R7657" s="187"/>
      <c r="S7657" s="42"/>
      <c r="T7657" s="42"/>
      <c r="U7657" s="188"/>
      <c r="V7657" s="42"/>
      <c r="W7657" s="188"/>
      <c r="X7657" s="42"/>
      <c r="AD7657" s="11"/>
    </row>
    <row r="7658" spans="18:30">
      <c r="R7658" s="187"/>
      <c r="S7658" s="42"/>
      <c r="T7658" s="42"/>
      <c r="U7658" s="188"/>
      <c r="V7658" s="42"/>
      <c r="W7658" s="188"/>
      <c r="X7658" s="42"/>
      <c r="AD7658" s="11"/>
    </row>
    <row r="7659" spans="18:30">
      <c r="R7659" s="187"/>
      <c r="S7659" s="42"/>
      <c r="T7659" s="42"/>
      <c r="U7659" s="188"/>
      <c r="V7659" s="42"/>
      <c r="W7659" s="188"/>
      <c r="X7659" s="42"/>
      <c r="AD7659" s="11"/>
    </row>
    <row r="7660" spans="18:30">
      <c r="R7660" s="187"/>
      <c r="S7660" s="42"/>
      <c r="T7660" s="42"/>
      <c r="U7660" s="188"/>
      <c r="V7660" s="42"/>
      <c r="W7660" s="188"/>
      <c r="X7660" s="42"/>
      <c r="AD7660" s="11"/>
    </row>
    <row r="7661" spans="18:30">
      <c r="R7661" s="187"/>
      <c r="S7661" s="42"/>
      <c r="T7661" s="42"/>
      <c r="U7661" s="188"/>
      <c r="V7661" s="42"/>
      <c r="W7661" s="188"/>
      <c r="X7661" s="42"/>
      <c r="AD7661" s="11"/>
    </row>
    <row r="7662" spans="18:30">
      <c r="R7662" s="187"/>
      <c r="S7662" s="42"/>
      <c r="T7662" s="42"/>
      <c r="U7662" s="188"/>
      <c r="V7662" s="42"/>
      <c r="W7662" s="188"/>
      <c r="X7662" s="42"/>
      <c r="AD7662" s="11"/>
    </row>
    <row r="7663" spans="18:30">
      <c r="R7663" s="187"/>
      <c r="S7663" s="42"/>
      <c r="T7663" s="42"/>
      <c r="U7663" s="188"/>
      <c r="V7663" s="42"/>
      <c r="W7663" s="188"/>
      <c r="X7663" s="42"/>
      <c r="AD7663" s="11"/>
    </row>
    <row r="7664" spans="18:30">
      <c r="R7664" s="187"/>
      <c r="S7664" s="42"/>
      <c r="T7664" s="42"/>
      <c r="U7664" s="188"/>
      <c r="V7664" s="42"/>
      <c r="W7664" s="188"/>
      <c r="X7664" s="42"/>
      <c r="AD7664" s="11"/>
    </row>
    <row r="7665" spans="18:30">
      <c r="R7665" s="187"/>
      <c r="S7665" s="42"/>
      <c r="T7665" s="42"/>
      <c r="U7665" s="188"/>
      <c r="V7665" s="42"/>
      <c r="W7665" s="188"/>
      <c r="X7665" s="42"/>
      <c r="AD7665" s="11"/>
    </row>
    <row r="7666" spans="18:30">
      <c r="R7666" s="187"/>
      <c r="S7666" s="42"/>
      <c r="T7666" s="42"/>
      <c r="U7666" s="188"/>
      <c r="V7666" s="42"/>
      <c r="W7666" s="188"/>
      <c r="X7666" s="42"/>
      <c r="AD7666" s="11"/>
    </row>
    <row r="7667" spans="18:30">
      <c r="R7667" s="187"/>
      <c r="S7667" s="42"/>
      <c r="T7667" s="42"/>
      <c r="U7667" s="188"/>
      <c r="V7667" s="42"/>
      <c r="W7667" s="188"/>
      <c r="X7667" s="42"/>
      <c r="AD7667" s="11"/>
    </row>
    <row r="7668" spans="18:30">
      <c r="R7668" s="187"/>
      <c r="S7668" s="42"/>
      <c r="T7668" s="42"/>
      <c r="U7668" s="188"/>
      <c r="V7668" s="42"/>
      <c r="W7668" s="188"/>
      <c r="X7668" s="42"/>
      <c r="AD7668" s="11"/>
    </row>
    <row r="7669" spans="18:30">
      <c r="R7669" s="187"/>
      <c r="S7669" s="42"/>
      <c r="T7669" s="42"/>
      <c r="U7669" s="188"/>
      <c r="V7669" s="42"/>
      <c r="W7669" s="188"/>
      <c r="X7669" s="42"/>
      <c r="AD7669" s="11"/>
    </row>
    <row r="7670" spans="18:30">
      <c r="R7670" s="187"/>
      <c r="S7670" s="42"/>
      <c r="T7670" s="42"/>
      <c r="U7670" s="188"/>
      <c r="V7670" s="42"/>
      <c r="W7670" s="188"/>
      <c r="X7670" s="42"/>
      <c r="AD7670" s="11"/>
    </row>
    <row r="7671" spans="18:30">
      <c r="R7671" s="187"/>
      <c r="S7671" s="42"/>
      <c r="T7671" s="42"/>
      <c r="U7671" s="188"/>
      <c r="V7671" s="42"/>
      <c r="W7671" s="188"/>
      <c r="X7671" s="42"/>
      <c r="AD7671" s="11"/>
    </row>
    <row r="7672" spans="18:30">
      <c r="R7672" s="187"/>
      <c r="S7672" s="42"/>
      <c r="T7672" s="42"/>
      <c r="U7672" s="188"/>
      <c r="V7672" s="42"/>
      <c r="W7672" s="188"/>
      <c r="X7672" s="42"/>
      <c r="AD7672" s="11"/>
    </row>
    <row r="7673" spans="18:30">
      <c r="R7673" s="187"/>
      <c r="S7673" s="42"/>
      <c r="T7673" s="42"/>
      <c r="U7673" s="188"/>
      <c r="V7673" s="42"/>
      <c r="W7673" s="188"/>
      <c r="X7673" s="42"/>
      <c r="AD7673" s="11"/>
    </row>
    <row r="7674" spans="18:30">
      <c r="R7674" s="187"/>
      <c r="S7674" s="42"/>
      <c r="T7674" s="42"/>
      <c r="U7674" s="188"/>
      <c r="V7674" s="42"/>
      <c r="W7674" s="188"/>
      <c r="X7674" s="42"/>
      <c r="AD7674" s="11"/>
    </row>
    <row r="7675" spans="18:30">
      <c r="R7675" s="187"/>
      <c r="S7675" s="42"/>
      <c r="T7675" s="42"/>
      <c r="U7675" s="188"/>
      <c r="V7675" s="42"/>
      <c r="W7675" s="188"/>
      <c r="X7675" s="42"/>
      <c r="AD7675" s="11"/>
    </row>
    <row r="7676" spans="18:30">
      <c r="R7676" s="187"/>
      <c r="S7676" s="42"/>
      <c r="T7676" s="42"/>
      <c r="U7676" s="188"/>
      <c r="V7676" s="42"/>
      <c r="W7676" s="188"/>
      <c r="X7676" s="42"/>
      <c r="AD7676" s="11"/>
    </row>
    <row r="7677" spans="18:30">
      <c r="R7677" s="187"/>
      <c r="S7677" s="42"/>
      <c r="T7677" s="42"/>
      <c r="U7677" s="188"/>
      <c r="V7677" s="42"/>
      <c r="W7677" s="188"/>
      <c r="X7677" s="42"/>
      <c r="AD7677" s="11"/>
    </row>
    <row r="7678" spans="18:30">
      <c r="R7678" s="187"/>
      <c r="S7678" s="42"/>
      <c r="T7678" s="42"/>
      <c r="U7678" s="188"/>
      <c r="V7678" s="42"/>
      <c r="W7678" s="188"/>
      <c r="X7678" s="42"/>
      <c r="AD7678" s="11"/>
    </row>
    <row r="7679" spans="18:30">
      <c r="R7679" s="187"/>
      <c r="S7679" s="42"/>
      <c r="T7679" s="42"/>
      <c r="U7679" s="188"/>
      <c r="V7679" s="42"/>
      <c r="W7679" s="188"/>
      <c r="X7679" s="42"/>
      <c r="AD7679" s="11"/>
    </row>
    <row r="7680" spans="18:30">
      <c r="R7680" s="187"/>
      <c r="S7680" s="42"/>
      <c r="T7680" s="42"/>
      <c r="U7680" s="188"/>
      <c r="V7680" s="42"/>
      <c r="W7680" s="188"/>
      <c r="X7680" s="42"/>
      <c r="AD7680" s="11"/>
    </row>
    <row r="7681" spans="18:30">
      <c r="R7681" s="187"/>
      <c r="S7681" s="42"/>
      <c r="T7681" s="42"/>
      <c r="U7681" s="188"/>
      <c r="V7681" s="42"/>
      <c r="W7681" s="188"/>
      <c r="X7681" s="42"/>
      <c r="AD7681" s="11"/>
    </row>
    <row r="7682" spans="18:30">
      <c r="R7682" s="187"/>
      <c r="S7682" s="42"/>
      <c r="T7682" s="42"/>
      <c r="U7682" s="188"/>
      <c r="V7682" s="42"/>
      <c r="W7682" s="188"/>
      <c r="X7682" s="42"/>
      <c r="AD7682" s="11"/>
    </row>
    <row r="7683" spans="18:30">
      <c r="R7683" s="187"/>
      <c r="S7683" s="42"/>
      <c r="T7683" s="42"/>
      <c r="U7683" s="188"/>
      <c r="V7683" s="42"/>
      <c r="W7683" s="188"/>
      <c r="X7683" s="42"/>
      <c r="AD7683" s="11"/>
    </row>
    <row r="7684" spans="18:30">
      <c r="R7684" s="187"/>
      <c r="S7684" s="42"/>
      <c r="T7684" s="42"/>
      <c r="U7684" s="188"/>
      <c r="V7684" s="42"/>
      <c r="W7684" s="188"/>
      <c r="X7684" s="42"/>
      <c r="AD7684" s="11"/>
    </row>
    <row r="7685" spans="18:30">
      <c r="R7685" s="187"/>
      <c r="S7685" s="42"/>
      <c r="T7685" s="42"/>
      <c r="U7685" s="188"/>
      <c r="V7685" s="42"/>
      <c r="W7685" s="188"/>
      <c r="X7685" s="42"/>
      <c r="AD7685" s="11"/>
    </row>
    <row r="7686" spans="18:30">
      <c r="R7686" s="187"/>
      <c r="S7686" s="42"/>
      <c r="T7686" s="42"/>
      <c r="U7686" s="188"/>
      <c r="V7686" s="42"/>
      <c r="W7686" s="188"/>
      <c r="X7686" s="42"/>
      <c r="AD7686" s="11"/>
    </row>
    <row r="7687" spans="18:30">
      <c r="R7687" s="187"/>
      <c r="S7687" s="42"/>
      <c r="T7687" s="42"/>
      <c r="U7687" s="188"/>
      <c r="V7687" s="42"/>
      <c r="W7687" s="188"/>
      <c r="X7687" s="42"/>
      <c r="AD7687" s="11"/>
    </row>
    <row r="7688" spans="18:30">
      <c r="R7688" s="187"/>
      <c r="S7688" s="42"/>
      <c r="T7688" s="42"/>
      <c r="U7688" s="188"/>
      <c r="V7688" s="42"/>
      <c r="W7688" s="188"/>
      <c r="X7688" s="42"/>
      <c r="AD7688" s="11"/>
    </row>
    <row r="7689" spans="18:30">
      <c r="R7689" s="187"/>
      <c r="S7689" s="42"/>
      <c r="T7689" s="42"/>
      <c r="U7689" s="188"/>
      <c r="V7689" s="42"/>
      <c r="W7689" s="188"/>
      <c r="X7689" s="42"/>
      <c r="AD7689" s="11"/>
    </row>
    <row r="7690" spans="18:30">
      <c r="R7690" s="187"/>
      <c r="S7690" s="42"/>
      <c r="T7690" s="42"/>
      <c r="U7690" s="188"/>
      <c r="V7690" s="42"/>
      <c r="W7690" s="188"/>
      <c r="X7690" s="42"/>
      <c r="AD7690" s="11"/>
    </row>
    <row r="7691" spans="18:30">
      <c r="R7691" s="187"/>
      <c r="S7691" s="42"/>
      <c r="T7691" s="42"/>
      <c r="U7691" s="188"/>
      <c r="V7691" s="42"/>
      <c r="W7691" s="188"/>
      <c r="X7691" s="42"/>
      <c r="AD7691" s="11"/>
    </row>
    <row r="7692" spans="18:30">
      <c r="R7692" s="187"/>
      <c r="S7692" s="42"/>
      <c r="T7692" s="42"/>
      <c r="U7692" s="188"/>
      <c r="V7692" s="42"/>
      <c r="W7692" s="188"/>
      <c r="X7692" s="42"/>
      <c r="AD7692" s="11"/>
    </row>
    <row r="7693" spans="18:30">
      <c r="R7693" s="187"/>
      <c r="S7693" s="42"/>
      <c r="T7693" s="42"/>
      <c r="U7693" s="188"/>
      <c r="V7693" s="42"/>
      <c r="W7693" s="188"/>
      <c r="X7693" s="42"/>
      <c r="AD7693" s="11"/>
    </row>
    <row r="7694" spans="18:30">
      <c r="R7694" s="187"/>
      <c r="S7694" s="42"/>
      <c r="T7694" s="42"/>
      <c r="U7694" s="188"/>
      <c r="V7694" s="42"/>
      <c r="W7694" s="188"/>
      <c r="X7694" s="42"/>
      <c r="AD7694" s="11"/>
    </row>
    <row r="7695" spans="18:30">
      <c r="R7695" s="187"/>
      <c r="S7695" s="42"/>
      <c r="T7695" s="42"/>
      <c r="U7695" s="188"/>
      <c r="V7695" s="42"/>
      <c r="W7695" s="188"/>
      <c r="X7695" s="42"/>
      <c r="AD7695" s="11"/>
    </row>
    <row r="7696" spans="18:30">
      <c r="R7696" s="187"/>
      <c r="S7696" s="42"/>
      <c r="T7696" s="42"/>
      <c r="U7696" s="188"/>
      <c r="V7696" s="42"/>
      <c r="W7696" s="188"/>
      <c r="X7696" s="42"/>
      <c r="AD7696" s="11"/>
    </row>
    <row r="7697" spans="18:30">
      <c r="R7697" s="187"/>
      <c r="S7697" s="42"/>
      <c r="T7697" s="42"/>
      <c r="U7697" s="188"/>
      <c r="V7697" s="42"/>
      <c r="W7697" s="188"/>
      <c r="X7697" s="42"/>
      <c r="AD7697" s="11"/>
    </row>
    <row r="7698" spans="18:30">
      <c r="R7698" s="187"/>
      <c r="S7698" s="42"/>
      <c r="T7698" s="42"/>
      <c r="U7698" s="188"/>
      <c r="V7698" s="42"/>
      <c r="W7698" s="188"/>
      <c r="X7698" s="42"/>
      <c r="AD7698" s="11"/>
    </row>
    <row r="7699" spans="18:30">
      <c r="R7699" s="187"/>
      <c r="S7699" s="42"/>
      <c r="T7699" s="42"/>
      <c r="U7699" s="188"/>
      <c r="V7699" s="42"/>
      <c r="W7699" s="188"/>
      <c r="X7699" s="42"/>
      <c r="AD7699" s="11"/>
    </row>
    <row r="7700" spans="18:30">
      <c r="R7700" s="187"/>
      <c r="S7700" s="42"/>
      <c r="T7700" s="42"/>
      <c r="U7700" s="188"/>
      <c r="V7700" s="42"/>
      <c r="W7700" s="188"/>
      <c r="X7700" s="42"/>
      <c r="AD7700" s="11"/>
    </row>
    <row r="7701" spans="18:30">
      <c r="R7701" s="187"/>
      <c r="S7701" s="42"/>
      <c r="T7701" s="42"/>
      <c r="U7701" s="188"/>
      <c r="V7701" s="42"/>
      <c r="W7701" s="188"/>
      <c r="X7701" s="42"/>
      <c r="AD7701" s="11"/>
    </row>
    <row r="7702" spans="18:30">
      <c r="R7702" s="187"/>
      <c r="S7702" s="42"/>
      <c r="T7702" s="42"/>
      <c r="U7702" s="188"/>
      <c r="V7702" s="42"/>
      <c r="W7702" s="188"/>
      <c r="X7702" s="42"/>
      <c r="AD7702" s="11"/>
    </row>
    <row r="7703" spans="18:30">
      <c r="R7703" s="187"/>
      <c r="S7703" s="42"/>
      <c r="T7703" s="42"/>
      <c r="U7703" s="188"/>
      <c r="V7703" s="42"/>
      <c r="W7703" s="188"/>
      <c r="X7703" s="42"/>
      <c r="AD7703" s="11"/>
    </row>
    <row r="7704" spans="18:30">
      <c r="R7704" s="187"/>
      <c r="S7704" s="42"/>
      <c r="T7704" s="42"/>
      <c r="U7704" s="188"/>
      <c r="V7704" s="42"/>
      <c r="W7704" s="188"/>
      <c r="X7704" s="42"/>
      <c r="AD7704" s="11"/>
    </row>
    <row r="7705" spans="18:30">
      <c r="R7705" s="187"/>
      <c r="S7705" s="42"/>
      <c r="T7705" s="42"/>
      <c r="U7705" s="188"/>
      <c r="V7705" s="42"/>
      <c r="W7705" s="188"/>
      <c r="X7705" s="42"/>
      <c r="AD7705" s="11"/>
    </row>
    <row r="7706" spans="18:30">
      <c r="R7706" s="187"/>
      <c r="S7706" s="42"/>
      <c r="T7706" s="42"/>
      <c r="U7706" s="188"/>
      <c r="V7706" s="42"/>
      <c r="W7706" s="188"/>
      <c r="X7706" s="42"/>
      <c r="AD7706" s="11"/>
    </row>
    <row r="7707" spans="18:30">
      <c r="R7707" s="187"/>
      <c r="S7707" s="42"/>
      <c r="T7707" s="42"/>
      <c r="U7707" s="188"/>
      <c r="V7707" s="42"/>
      <c r="W7707" s="188"/>
      <c r="X7707" s="42"/>
      <c r="AD7707" s="11"/>
    </row>
    <row r="7708" spans="18:30">
      <c r="R7708" s="187"/>
      <c r="S7708" s="42"/>
      <c r="T7708" s="42"/>
      <c r="U7708" s="188"/>
      <c r="V7708" s="42"/>
      <c r="W7708" s="188"/>
      <c r="X7708" s="42"/>
      <c r="AD7708" s="11"/>
    </row>
    <row r="7709" spans="18:30">
      <c r="R7709" s="187"/>
      <c r="S7709" s="42"/>
      <c r="T7709" s="42"/>
      <c r="U7709" s="188"/>
      <c r="V7709" s="42"/>
      <c r="W7709" s="188"/>
      <c r="X7709" s="42"/>
      <c r="AD7709" s="11"/>
    </row>
    <row r="7710" spans="18:30">
      <c r="R7710" s="187"/>
      <c r="S7710" s="42"/>
      <c r="T7710" s="42"/>
      <c r="U7710" s="188"/>
      <c r="V7710" s="42"/>
      <c r="W7710" s="188"/>
      <c r="X7710" s="42"/>
      <c r="AD7710" s="11"/>
    </row>
    <row r="7711" spans="18:30">
      <c r="R7711" s="187"/>
      <c r="S7711" s="42"/>
      <c r="T7711" s="42"/>
      <c r="U7711" s="188"/>
      <c r="V7711" s="42"/>
      <c r="W7711" s="188"/>
      <c r="X7711" s="42"/>
      <c r="AD7711" s="11"/>
    </row>
    <row r="7712" spans="18:30">
      <c r="R7712" s="187"/>
      <c r="S7712" s="42"/>
      <c r="T7712" s="42"/>
      <c r="U7712" s="188"/>
      <c r="V7712" s="42"/>
      <c r="W7712" s="188"/>
      <c r="X7712" s="42"/>
      <c r="AD7712" s="11"/>
    </row>
    <row r="7713" spans="18:30">
      <c r="R7713" s="187"/>
      <c r="S7713" s="42"/>
      <c r="T7713" s="42"/>
      <c r="U7713" s="188"/>
      <c r="V7713" s="42"/>
      <c r="W7713" s="188"/>
      <c r="X7713" s="42"/>
      <c r="AD7713" s="11"/>
    </row>
    <row r="7714" spans="18:30">
      <c r="R7714" s="187"/>
      <c r="S7714" s="42"/>
      <c r="T7714" s="42"/>
      <c r="U7714" s="188"/>
      <c r="V7714" s="42"/>
      <c r="W7714" s="188"/>
      <c r="X7714" s="42"/>
      <c r="AD7714" s="11"/>
    </row>
    <row r="7715" spans="18:30">
      <c r="R7715" s="187"/>
      <c r="S7715" s="42"/>
      <c r="T7715" s="42"/>
      <c r="U7715" s="188"/>
      <c r="V7715" s="42"/>
      <c r="W7715" s="188"/>
      <c r="X7715" s="42"/>
      <c r="AD7715" s="11"/>
    </row>
    <row r="7716" spans="18:30">
      <c r="R7716" s="187"/>
      <c r="S7716" s="42"/>
      <c r="T7716" s="42"/>
      <c r="U7716" s="188"/>
      <c r="V7716" s="42"/>
      <c r="W7716" s="188"/>
      <c r="X7716" s="42"/>
      <c r="AD7716" s="11"/>
    </row>
    <row r="7717" spans="18:30">
      <c r="R7717" s="187"/>
      <c r="S7717" s="42"/>
      <c r="T7717" s="42"/>
      <c r="U7717" s="188"/>
      <c r="V7717" s="42"/>
      <c r="W7717" s="188"/>
      <c r="X7717" s="42"/>
      <c r="AD7717" s="11"/>
    </row>
    <row r="7718" spans="18:30">
      <c r="R7718" s="187"/>
      <c r="S7718" s="42"/>
      <c r="T7718" s="42"/>
      <c r="U7718" s="188"/>
      <c r="V7718" s="42"/>
      <c r="W7718" s="188"/>
      <c r="X7718" s="42"/>
      <c r="AD7718" s="11"/>
    </row>
    <row r="7719" spans="18:30">
      <c r="R7719" s="187"/>
      <c r="S7719" s="42"/>
      <c r="T7719" s="42"/>
      <c r="U7719" s="188"/>
      <c r="V7719" s="42"/>
      <c r="W7719" s="188"/>
      <c r="X7719" s="42"/>
      <c r="AD7719" s="11"/>
    </row>
    <row r="7720" spans="18:30">
      <c r="R7720" s="187"/>
      <c r="S7720" s="42"/>
      <c r="T7720" s="42"/>
      <c r="U7720" s="188"/>
      <c r="V7720" s="42"/>
      <c r="W7720" s="188"/>
      <c r="X7720" s="42"/>
      <c r="AD7720" s="11"/>
    </row>
    <row r="7721" spans="18:30">
      <c r="R7721" s="187"/>
      <c r="S7721" s="42"/>
      <c r="T7721" s="42"/>
      <c r="U7721" s="188"/>
      <c r="V7721" s="42"/>
      <c r="W7721" s="188"/>
      <c r="X7721" s="42"/>
      <c r="AD7721" s="11"/>
    </row>
    <row r="7722" spans="18:30">
      <c r="R7722" s="187"/>
      <c r="S7722" s="42"/>
      <c r="T7722" s="42"/>
      <c r="U7722" s="188"/>
      <c r="V7722" s="42"/>
      <c r="W7722" s="188"/>
      <c r="X7722" s="42"/>
      <c r="AD7722" s="11"/>
    </row>
    <row r="7723" spans="18:30">
      <c r="R7723" s="187"/>
      <c r="S7723" s="42"/>
      <c r="T7723" s="42"/>
      <c r="U7723" s="188"/>
      <c r="V7723" s="42"/>
      <c r="W7723" s="188"/>
      <c r="X7723" s="42"/>
      <c r="AD7723" s="11"/>
    </row>
    <row r="7724" spans="18:30">
      <c r="R7724" s="187"/>
      <c r="S7724" s="42"/>
      <c r="T7724" s="42"/>
      <c r="U7724" s="188"/>
      <c r="V7724" s="42"/>
      <c r="W7724" s="188"/>
      <c r="X7724" s="42"/>
      <c r="AD7724" s="11"/>
    </row>
    <row r="7725" spans="18:30">
      <c r="R7725" s="187"/>
      <c r="S7725" s="42"/>
      <c r="T7725" s="42"/>
      <c r="U7725" s="188"/>
      <c r="V7725" s="42"/>
      <c r="W7725" s="188"/>
      <c r="X7725" s="42"/>
      <c r="AD7725" s="11"/>
    </row>
    <row r="7726" spans="18:30">
      <c r="R7726" s="187"/>
      <c r="S7726" s="42"/>
      <c r="T7726" s="42"/>
      <c r="U7726" s="188"/>
      <c r="V7726" s="42"/>
      <c r="W7726" s="188"/>
      <c r="X7726" s="42"/>
      <c r="AD7726" s="11"/>
    </row>
    <row r="7727" spans="18:30">
      <c r="R7727" s="187"/>
      <c r="S7727" s="42"/>
      <c r="T7727" s="42"/>
      <c r="U7727" s="188"/>
      <c r="V7727" s="42"/>
      <c r="W7727" s="188"/>
      <c r="X7727" s="42"/>
      <c r="AD7727" s="11"/>
    </row>
    <row r="7728" spans="18:30">
      <c r="R7728" s="187"/>
      <c r="S7728" s="42"/>
      <c r="T7728" s="42"/>
      <c r="U7728" s="188"/>
      <c r="V7728" s="42"/>
      <c r="W7728" s="188"/>
      <c r="X7728" s="42"/>
      <c r="AD7728" s="11"/>
    </row>
    <row r="7729" spans="18:30">
      <c r="R7729" s="187"/>
      <c r="S7729" s="42"/>
      <c r="T7729" s="42"/>
      <c r="U7729" s="188"/>
      <c r="V7729" s="42"/>
      <c r="W7729" s="188"/>
      <c r="X7729" s="42"/>
      <c r="AD7729" s="11"/>
    </row>
    <row r="7730" spans="18:30">
      <c r="R7730" s="187"/>
      <c r="S7730" s="42"/>
      <c r="T7730" s="42"/>
      <c r="U7730" s="188"/>
      <c r="V7730" s="42"/>
      <c r="W7730" s="188"/>
      <c r="X7730" s="42"/>
      <c r="AD7730" s="11"/>
    </row>
    <row r="7731" spans="18:30">
      <c r="R7731" s="187"/>
      <c r="S7731" s="42"/>
      <c r="T7731" s="42"/>
      <c r="U7731" s="188"/>
      <c r="V7731" s="42"/>
      <c r="W7731" s="188"/>
      <c r="X7731" s="42"/>
      <c r="AD7731" s="11"/>
    </row>
    <row r="7732" spans="18:30">
      <c r="R7732" s="187"/>
      <c r="S7732" s="42"/>
      <c r="T7732" s="42"/>
      <c r="U7732" s="188"/>
      <c r="V7732" s="42"/>
      <c r="W7732" s="188"/>
      <c r="X7732" s="42"/>
      <c r="AD7732" s="11"/>
    </row>
    <row r="7733" spans="18:30">
      <c r="R7733" s="187"/>
      <c r="S7733" s="42"/>
      <c r="T7733" s="42"/>
      <c r="U7733" s="188"/>
      <c r="V7733" s="42"/>
      <c r="W7733" s="188"/>
      <c r="X7733" s="42"/>
      <c r="AD7733" s="11"/>
    </row>
    <row r="7734" spans="18:30">
      <c r="R7734" s="187"/>
      <c r="S7734" s="42"/>
      <c r="T7734" s="42"/>
      <c r="U7734" s="188"/>
      <c r="V7734" s="42"/>
      <c r="W7734" s="188"/>
      <c r="X7734" s="42"/>
      <c r="AD7734" s="11"/>
    </row>
    <row r="7735" spans="18:30">
      <c r="R7735" s="187"/>
      <c r="S7735" s="42"/>
      <c r="T7735" s="42"/>
      <c r="U7735" s="188"/>
      <c r="V7735" s="42"/>
      <c r="W7735" s="188"/>
      <c r="X7735" s="42"/>
      <c r="AD7735" s="11"/>
    </row>
    <row r="7736" spans="18:30">
      <c r="R7736" s="187"/>
      <c r="S7736" s="42"/>
      <c r="T7736" s="42"/>
      <c r="U7736" s="188"/>
      <c r="V7736" s="42"/>
      <c r="W7736" s="188"/>
      <c r="X7736" s="42"/>
      <c r="AD7736" s="11"/>
    </row>
    <row r="7737" spans="18:30">
      <c r="R7737" s="187"/>
      <c r="S7737" s="42"/>
      <c r="T7737" s="42"/>
      <c r="U7737" s="188"/>
      <c r="V7737" s="42"/>
      <c r="W7737" s="188"/>
      <c r="X7737" s="42"/>
      <c r="AD7737" s="11"/>
    </row>
    <row r="7738" spans="18:30">
      <c r="R7738" s="187"/>
      <c r="S7738" s="42"/>
      <c r="T7738" s="42"/>
      <c r="U7738" s="188"/>
      <c r="V7738" s="42"/>
      <c r="W7738" s="188"/>
      <c r="X7738" s="42"/>
      <c r="AD7738" s="11"/>
    </row>
    <row r="7739" spans="18:30">
      <c r="R7739" s="187"/>
      <c r="S7739" s="42"/>
      <c r="T7739" s="42"/>
      <c r="U7739" s="188"/>
      <c r="V7739" s="42"/>
      <c r="W7739" s="188"/>
      <c r="X7739" s="42"/>
      <c r="AD7739" s="11"/>
    </row>
    <row r="7740" spans="18:30">
      <c r="R7740" s="187"/>
      <c r="S7740" s="42"/>
      <c r="T7740" s="42"/>
      <c r="U7740" s="188"/>
      <c r="V7740" s="42"/>
      <c r="W7740" s="188"/>
      <c r="X7740" s="42"/>
      <c r="AD7740" s="11"/>
    </row>
    <row r="7741" spans="18:30">
      <c r="R7741" s="187"/>
      <c r="S7741" s="42"/>
      <c r="T7741" s="42"/>
      <c r="U7741" s="188"/>
      <c r="V7741" s="42"/>
      <c r="W7741" s="188"/>
      <c r="X7741" s="42"/>
      <c r="AD7741" s="11"/>
    </row>
    <row r="7742" spans="18:30">
      <c r="R7742" s="187"/>
      <c r="S7742" s="42"/>
      <c r="T7742" s="42"/>
      <c r="U7742" s="188"/>
      <c r="V7742" s="42"/>
      <c r="W7742" s="188"/>
      <c r="X7742" s="42"/>
      <c r="AD7742" s="11"/>
    </row>
    <row r="7743" spans="18:30">
      <c r="R7743" s="187"/>
      <c r="S7743" s="42"/>
      <c r="T7743" s="42"/>
      <c r="U7743" s="188"/>
      <c r="V7743" s="42"/>
      <c r="W7743" s="188"/>
      <c r="X7743" s="42"/>
      <c r="AD7743" s="11"/>
    </row>
    <row r="7744" spans="18:30">
      <c r="R7744" s="187"/>
      <c r="S7744" s="42"/>
      <c r="T7744" s="42"/>
      <c r="U7744" s="188"/>
      <c r="V7744" s="42"/>
      <c r="W7744" s="188"/>
      <c r="X7744" s="42"/>
      <c r="AD7744" s="11"/>
    </row>
    <row r="7745" spans="18:30">
      <c r="R7745" s="187"/>
      <c r="S7745" s="42"/>
      <c r="T7745" s="42"/>
      <c r="U7745" s="188"/>
      <c r="V7745" s="42"/>
      <c r="W7745" s="188"/>
      <c r="X7745" s="42"/>
      <c r="AD7745" s="11"/>
    </row>
    <row r="7746" spans="18:30">
      <c r="R7746" s="187"/>
      <c r="S7746" s="42"/>
      <c r="T7746" s="42"/>
      <c r="U7746" s="188"/>
      <c r="V7746" s="42"/>
      <c r="W7746" s="188"/>
      <c r="X7746" s="42"/>
      <c r="AD7746" s="11"/>
    </row>
    <row r="7747" spans="18:30">
      <c r="R7747" s="187"/>
      <c r="S7747" s="42"/>
      <c r="T7747" s="42"/>
      <c r="U7747" s="188"/>
      <c r="V7747" s="42"/>
      <c r="W7747" s="188"/>
      <c r="X7747" s="42"/>
      <c r="AD7747" s="11"/>
    </row>
    <row r="7748" spans="18:30">
      <c r="R7748" s="187"/>
      <c r="S7748" s="42"/>
      <c r="T7748" s="42"/>
      <c r="U7748" s="188"/>
      <c r="V7748" s="42"/>
      <c r="W7748" s="188"/>
      <c r="X7748" s="42"/>
      <c r="AD7748" s="11"/>
    </row>
    <row r="7749" spans="18:30">
      <c r="R7749" s="187"/>
      <c r="S7749" s="42"/>
      <c r="T7749" s="42"/>
      <c r="U7749" s="188"/>
      <c r="V7749" s="42"/>
      <c r="W7749" s="188"/>
      <c r="X7749" s="42"/>
      <c r="AD7749" s="11"/>
    </row>
    <row r="7750" spans="18:30">
      <c r="R7750" s="187"/>
      <c r="S7750" s="42"/>
      <c r="T7750" s="42"/>
      <c r="U7750" s="188"/>
      <c r="V7750" s="42"/>
      <c r="W7750" s="188"/>
      <c r="X7750" s="42"/>
      <c r="AD7750" s="11"/>
    </row>
    <row r="7751" spans="18:30">
      <c r="R7751" s="187"/>
      <c r="S7751" s="42"/>
      <c r="T7751" s="42"/>
      <c r="U7751" s="188"/>
      <c r="V7751" s="42"/>
      <c r="W7751" s="188"/>
      <c r="X7751" s="42"/>
      <c r="AD7751" s="11"/>
    </row>
    <row r="7752" spans="18:30">
      <c r="R7752" s="187"/>
      <c r="S7752" s="42"/>
      <c r="T7752" s="42"/>
      <c r="U7752" s="188"/>
      <c r="V7752" s="42"/>
      <c r="W7752" s="188"/>
      <c r="X7752" s="42"/>
      <c r="AD7752" s="11"/>
    </row>
    <row r="7753" spans="18:30">
      <c r="R7753" s="187"/>
      <c r="S7753" s="42"/>
      <c r="T7753" s="42"/>
      <c r="U7753" s="188"/>
      <c r="V7753" s="42"/>
      <c r="W7753" s="188"/>
      <c r="X7753" s="42"/>
      <c r="AD7753" s="11"/>
    </row>
    <row r="7754" spans="18:30">
      <c r="R7754" s="187"/>
      <c r="S7754" s="42"/>
      <c r="T7754" s="42"/>
      <c r="U7754" s="188"/>
      <c r="V7754" s="42"/>
      <c r="W7754" s="188"/>
      <c r="X7754" s="42"/>
      <c r="AD7754" s="11"/>
    </row>
    <row r="7755" spans="18:30">
      <c r="R7755" s="187"/>
      <c r="S7755" s="42"/>
      <c r="T7755" s="42"/>
      <c r="U7755" s="188"/>
      <c r="V7755" s="42"/>
      <c r="W7755" s="188"/>
      <c r="X7755" s="42"/>
      <c r="AD7755" s="11"/>
    </row>
    <row r="7756" spans="18:30">
      <c r="R7756" s="187"/>
      <c r="S7756" s="42"/>
      <c r="T7756" s="42"/>
      <c r="U7756" s="188"/>
      <c r="V7756" s="42"/>
      <c r="W7756" s="188"/>
      <c r="X7756" s="42"/>
      <c r="AD7756" s="11"/>
    </row>
    <row r="7757" spans="18:30">
      <c r="R7757" s="187"/>
      <c r="S7757" s="42"/>
      <c r="T7757" s="42"/>
      <c r="U7757" s="188"/>
      <c r="V7757" s="42"/>
      <c r="W7757" s="188"/>
      <c r="X7757" s="42"/>
      <c r="AD7757" s="11"/>
    </row>
    <row r="7758" spans="18:30">
      <c r="R7758" s="187"/>
      <c r="S7758" s="42"/>
      <c r="T7758" s="42"/>
      <c r="U7758" s="188"/>
      <c r="V7758" s="42"/>
      <c r="W7758" s="188"/>
      <c r="X7758" s="42"/>
      <c r="AD7758" s="11"/>
    </row>
    <row r="7759" spans="18:30">
      <c r="R7759" s="187"/>
      <c r="S7759" s="42"/>
      <c r="T7759" s="42"/>
      <c r="U7759" s="188"/>
      <c r="V7759" s="42"/>
      <c r="W7759" s="188"/>
      <c r="X7759" s="42"/>
      <c r="AD7759" s="11"/>
    </row>
    <row r="7760" spans="18:30">
      <c r="R7760" s="187"/>
      <c r="S7760" s="42"/>
      <c r="T7760" s="42"/>
      <c r="U7760" s="188"/>
      <c r="V7760" s="42"/>
      <c r="W7760" s="188"/>
      <c r="X7760" s="42"/>
      <c r="AD7760" s="11"/>
    </row>
    <row r="7761" spans="18:30">
      <c r="R7761" s="187"/>
      <c r="S7761" s="42"/>
      <c r="T7761" s="42"/>
      <c r="U7761" s="188"/>
      <c r="V7761" s="42"/>
      <c r="W7761" s="188"/>
      <c r="X7761" s="42"/>
      <c r="AD7761" s="11"/>
    </row>
    <row r="7762" spans="18:30">
      <c r="R7762" s="187"/>
      <c r="S7762" s="42"/>
      <c r="T7762" s="42"/>
      <c r="U7762" s="188"/>
      <c r="V7762" s="42"/>
      <c r="W7762" s="188"/>
      <c r="X7762" s="42"/>
      <c r="AD7762" s="11"/>
    </row>
    <row r="7763" spans="18:30">
      <c r="R7763" s="187"/>
      <c r="S7763" s="42"/>
      <c r="T7763" s="42"/>
      <c r="U7763" s="188"/>
      <c r="V7763" s="42"/>
      <c r="W7763" s="188"/>
      <c r="X7763" s="42"/>
      <c r="AD7763" s="11"/>
    </row>
    <row r="7764" spans="18:30">
      <c r="R7764" s="187"/>
      <c r="S7764" s="42"/>
      <c r="T7764" s="42"/>
      <c r="U7764" s="188"/>
      <c r="V7764" s="42"/>
      <c r="W7764" s="188"/>
      <c r="X7764" s="42"/>
      <c r="AD7764" s="11"/>
    </row>
    <row r="7765" spans="18:30">
      <c r="R7765" s="187"/>
      <c r="S7765" s="42"/>
      <c r="T7765" s="42"/>
      <c r="U7765" s="188"/>
      <c r="V7765" s="42"/>
      <c r="W7765" s="188"/>
      <c r="X7765" s="42"/>
      <c r="AD7765" s="11"/>
    </row>
    <row r="7766" spans="18:30">
      <c r="R7766" s="187"/>
      <c r="S7766" s="42"/>
      <c r="T7766" s="42"/>
      <c r="U7766" s="188"/>
      <c r="V7766" s="42"/>
      <c r="W7766" s="188"/>
      <c r="X7766" s="42"/>
      <c r="AD7766" s="11"/>
    </row>
    <row r="7767" spans="18:30">
      <c r="R7767" s="187"/>
      <c r="S7767" s="42"/>
      <c r="T7767" s="42"/>
      <c r="U7767" s="188"/>
      <c r="V7767" s="42"/>
      <c r="W7767" s="188"/>
      <c r="X7767" s="42"/>
      <c r="AD7767" s="11"/>
    </row>
    <row r="7768" spans="18:30">
      <c r="R7768" s="187"/>
      <c r="S7768" s="42"/>
      <c r="T7768" s="42"/>
      <c r="U7768" s="188"/>
      <c r="V7768" s="42"/>
      <c r="W7768" s="188"/>
      <c r="X7768" s="42"/>
      <c r="AD7768" s="11"/>
    </row>
    <row r="7769" spans="18:30">
      <c r="R7769" s="187"/>
      <c r="S7769" s="42"/>
      <c r="T7769" s="42"/>
      <c r="U7769" s="188"/>
      <c r="V7769" s="42"/>
      <c r="W7769" s="188"/>
      <c r="X7769" s="42"/>
      <c r="AD7769" s="11"/>
    </row>
    <row r="7770" spans="18:30">
      <c r="R7770" s="187"/>
      <c r="S7770" s="42"/>
      <c r="T7770" s="42"/>
      <c r="U7770" s="188"/>
      <c r="V7770" s="42"/>
      <c r="W7770" s="188"/>
      <c r="X7770" s="42"/>
      <c r="AD7770" s="11"/>
    </row>
    <row r="7771" spans="18:30">
      <c r="R7771" s="187"/>
      <c r="S7771" s="42"/>
      <c r="T7771" s="42"/>
      <c r="U7771" s="188"/>
      <c r="V7771" s="42"/>
      <c r="W7771" s="188"/>
      <c r="X7771" s="42"/>
      <c r="AD7771" s="11"/>
    </row>
    <row r="7772" spans="18:30">
      <c r="R7772" s="187"/>
      <c r="S7772" s="42"/>
      <c r="T7772" s="42"/>
      <c r="U7772" s="188"/>
      <c r="V7772" s="42"/>
      <c r="W7772" s="188"/>
      <c r="X7772" s="42"/>
      <c r="AD7772" s="11"/>
    </row>
    <row r="7773" spans="18:30">
      <c r="R7773" s="187"/>
      <c r="S7773" s="42"/>
      <c r="T7773" s="42"/>
      <c r="U7773" s="188"/>
      <c r="V7773" s="42"/>
      <c r="W7773" s="188"/>
      <c r="X7773" s="42"/>
      <c r="AD7773" s="11"/>
    </row>
    <row r="7774" spans="18:30">
      <c r="R7774" s="187"/>
      <c r="S7774" s="42"/>
      <c r="T7774" s="42"/>
      <c r="U7774" s="188"/>
      <c r="V7774" s="42"/>
      <c r="W7774" s="188"/>
      <c r="X7774" s="42"/>
      <c r="AD7774" s="11"/>
    </row>
    <row r="7775" spans="18:30">
      <c r="R7775" s="187"/>
      <c r="S7775" s="42"/>
      <c r="T7775" s="42"/>
      <c r="U7775" s="188"/>
      <c r="V7775" s="42"/>
      <c r="W7775" s="188"/>
      <c r="X7775" s="42"/>
      <c r="AD7775" s="11"/>
    </row>
    <row r="7776" spans="18:30">
      <c r="R7776" s="187"/>
      <c r="S7776" s="42"/>
      <c r="T7776" s="42"/>
      <c r="U7776" s="188"/>
      <c r="V7776" s="42"/>
      <c r="W7776" s="188"/>
      <c r="X7776" s="42"/>
      <c r="AD7776" s="11"/>
    </row>
    <row r="7777" spans="18:30">
      <c r="R7777" s="187"/>
      <c r="S7777" s="42"/>
      <c r="T7777" s="42"/>
      <c r="U7777" s="188"/>
      <c r="V7777" s="42"/>
      <c r="W7777" s="188"/>
      <c r="X7777" s="42"/>
      <c r="AD7777" s="11"/>
    </row>
    <row r="7778" spans="18:30">
      <c r="R7778" s="187"/>
      <c r="S7778" s="42"/>
      <c r="T7778" s="42"/>
      <c r="U7778" s="188"/>
      <c r="V7778" s="42"/>
      <c r="W7778" s="188"/>
      <c r="X7778" s="42"/>
      <c r="AD7778" s="11"/>
    </row>
    <row r="7779" spans="18:30">
      <c r="R7779" s="187"/>
      <c r="S7779" s="42"/>
      <c r="T7779" s="42"/>
      <c r="U7779" s="188"/>
      <c r="V7779" s="42"/>
      <c r="W7779" s="188"/>
      <c r="X7779" s="42"/>
      <c r="AD7779" s="11"/>
    </row>
    <row r="7780" spans="18:30">
      <c r="R7780" s="187"/>
      <c r="S7780" s="42"/>
      <c r="T7780" s="42"/>
      <c r="U7780" s="188"/>
      <c r="V7780" s="42"/>
      <c r="W7780" s="188"/>
      <c r="X7780" s="42"/>
      <c r="AD7780" s="11"/>
    </row>
    <row r="7781" spans="18:30">
      <c r="R7781" s="187"/>
      <c r="S7781" s="42"/>
      <c r="T7781" s="42"/>
      <c r="U7781" s="188"/>
      <c r="V7781" s="42"/>
      <c r="W7781" s="188"/>
      <c r="X7781" s="42"/>
      <c r="AD7781" s="11"/>
    </row>
    <row r="7782" spans="18:30">
      <c r="R7782" s="187"/>
      <c r="S7782" s="42"/>
      <c r="T7782" s="42"/>
      <c r="U7782" s="188"/>
      <c r="V7782" s="42"/>
      <c r="W7782" s="188"/>
      <c r="X7782" s="42"/>
      <c r="AD7782" s="11"/>
    </row>
    <row r="7783" spans="18:30">
      <c r="R7783" s="187"/>
      <c r="S7783" s="42"/>
      <c r="T7783" s="42"/>
      <c r="U7783" s="188"/>
      <c r="V7783" s="42"/>
      <c r="W7783" s="188"/>
      <c r="X7783" s="42"/>
      <c r="AD7783" s="11"/>
    </row>
    <row r="7784" spans="18:30">
      <c r="R7784" s="187"/>
      <c r="S7784" s="42"/>
      <c r="T7784" s="42"/>
      <c r="U7784" s="188"/>
      <c r="V7784" s="42"/>
      <c r="W7784" s="188"/>
      <c r="X7784" s="42"/>
      <c r="AD7784" s="11"/>
    </row>
    <row r="7785" spans="18:30">
      <c r="R7785" s="187"/>
      <c r="S7785" s="42"/>
      <c r="T7785" s="42"/>
      <c r="U7785" s="188"/>
      <c r="V7785" s="42"/>
      <c r="W7785" s="188"/>
      <c r="X7785" s="42"/>
      <c r="AD7785" s="11"/>
    </row>
    <row r="7786" spans="18:30">
      <c r="R7786" s="187"/>
      <c r="S7786" s="42"/>
      <c r="T7786" s="42"/>
      <c r="U7786" s="188"/>
      <c r="V7786" s="42"/>
      <c r="W7786" s="188"/>
      <c r="X7786" s="42"/>
      <c r="AD7786" s="11"/>
    </row>
    <row r="7787" spans="18:30">
      <c r="R7787" s="187"/>
      <c r="S7787" s="42"/>
      <c r="T7787" s="42"/>
      <c r="U7787" s="188"/>
      <c r="V7787" s="42"/>
      <c r="W7787" s="188"/>
      <c r="X7787" s="42"/>
      <c r="AD7787" s="11"/>
    </row>
    <row r="7788" spans="18:30">
      <c r="R7788" s="187"/>
      <c r="S7788" s="42"/>
      <c r="T7788" s="42"/>
      <c r="U7788" s="188"/>
      <c r="V7788" s="42"/>
      <c r="W7788" s="188"/>
      <c r="X7788" s="42"/>
      <c r="AD7788" s="11"/>
    </row>
    <row r="7789" spans="18:30">
      <c r="R7789" s="187"/>
      <c r="S7789" s="42"/>
      <c r="T7789" s="42"/>
      <c r="U7789" s="188"/>
      <c r="V7789" s="42"/>
      <c r="W7789" s="188"/>
      <c r="X7789" s="42"/>
      <c r="AD7789" s="11"/>
    </row>
    <row r="7790" spans="18:30">
      <c r="R7790" s="187"/>
      <c r="S7790" s="42"/>
      <c r="T7790" s="42"/>
      <c r="U7790" s="188"/>
      <c r="V7790" s="42"/>
      <c r="W7790" s="188"/>
      <c r="X7790" s="42"/>
      <c r="AD7790" s="11"/>
    </row>
    <row r="7791" spans="18:30">
      <c r="R7791" s="187"/>
      <c r="S7791" s="42"/>
      <c r="T7791" s="42"/>
      <c r="U7791" s="188"/>
      <c r="V7791" s="42"/>
      <c r="W7791" s="188"/>
      <c r="X7791" s="42"/>
      <c r="AD7791" s="11"/>
    </row>
    <row r="7792" spans="18:30">
      <c r="R7792" s="187"/>
      <c r="S7792" s="42"/>
      <c r="T7792" s="42"/>
      <c r="U7792" s="188"/>
      <c r="V7792" s="42"/>
      <c r="W7792" s="188"/>
      <c r="X7792" s="42"/>
      <c r="AD7792" s="11"/>
    </row>
    <row r="7793" spans="18:30">
      <c r="R7793" s="187"/>
      <c r="S7793" s="42"/>
      <c r="T7793" s="42"/>
      <c r="U7793" s="188"/>
      <c r="V7793" s="42"/>
      <c r="W7793" s="188"/>
      <c r="X7793" s="42"/>
      <c r="AD7793" s="11"/>
    </row>
    <row r="7794" spans="18:30">
      <c r="R7794" s="187"/>
      <c r="S7794" s="42"/>
      <c r="T7794" s="42"/>
      <c r="U7794" s="188"/>
      <c r="V7794" s="42"/>
      <c r="W7794" s="188"/>
      <c r="X7794" s="42"/>
      <c r="AD7794" s="11"/>
    </row>
    <row r="7795" spans="18:30">
      <c r="R7795" s="187"/>
      <c r="S7795" s="42"/>
      <c r="T7795" s="42"/>
      <c r="U7795" s="188"/>
      <c r="V7795" s="42"/>
      <c r="W7795" s="188"/>
      <c r="X7795" s="42"/>
      <c r="AD7795" s="11"/>
    </row>
    <row r="7796" spans="18:30">
      <c r="R7796" s="187"/>
      <c r="S7796" s="42"/>
      <c r="T7796" s="42"/>
      <c r="U7796" s="188"/>
      <c r="V7796" s="42"/>
      <c r="W7796" s="188"/>
      <c r="X7796" s="42"/>
      <c r="AD7796" s="11"/>
    </row>
    <row r="7797" spans="18:30">
      <c r="R7797" s="187"/>
      <c r="S7797" s="42"/>
      <c r="T7797" s="42"/>
      <c r="U7797" s="188"/>
      <c r="V7797" s="42"/>
      <c r="W7797" s="188"/>
      <c r="X7797" s="42"/>
      <c r="AD7797" s="11"/>
    </row>
    <row r="7798" spans="18:30">
      <c r="R7798" s="187"/>
      <c r="S7798" s="42"/>
      <c r="T7798" s="42"/>
      <c r="U7798" s="188"/>
      <c r="V7798" s="42"/>
      <c r="W7798" s="188"/>
      <c r="X7798" s="42"/>
      <c r="AD7798" s="11"/>
    </row>
    <row r="7799" spans="18:30">
      <c r="R7799" s="187"/>
      <c r="S7799" s="42"/>
      <c r="T7799" s="42"/>
      <c r="U7799" s="188"/>
      <c r="V7799" s="42"/>
      <c r="W7799" s="188"/>
      <c r="X7799" s="42"/>
      <c r="AD7799" s="11"/>
    </row>
    <row r="7800" spans="18:30">
      <c r="R7800" s="187"/>
      <c r="S7800" s="42"/>
      <c r="T7800" s="42"/>
      <c r="U7800" s="188"/>
      <c r="V7800" s="42"/>
      <c r="W7800" s="188"/>
      <c r="X7800" s="42"/>
      <c r="AD7800" s="11"/>
    </row>
    <row r="7801" spans="18:30">
      <c r="R7801" s="187"/>
      <c r="S7801" s="42"/>
      <c r="T7801" s="42"/>
      <c r="U7801" s="188"/>
      <c r="V7801" s="42"/>
      <c r="W7801" s="188"/>
      <c r="X7801" s="42"/>
      <c r="AD7801" s="11"/>
    </row>
    <row r="7802" spans="18:30">
      <c r="R7802" s="187"/>
      <c r="S7802" s="42"/>
      <c r="T7802" s="42"/>
      <c r="U7802" s="188"/>
      <c r="V7802" s="42"/>
      <c r="W7802" s="188"/>
      <c r="X7802" s="42"/>
      <c r="AD7802" s="11"/>
    </row>
    <row r="7803" spans="18:30">
      <c r="R7803" s="187"/>
      <c r="S7803" s="42"/>
      <c r="T7803" s="42"/>
      <c r="U7803" s="188"/>
      <c r="V7803" s="42"/>
      <c r="W7803" s="188"/>
      <c r="X7803" s="42"/>
      <c r="AD7803" s="11"/>
    </row>
    <row r="7804" spans="18:30">
      <c r="R7804" s="187"/>
      <c r="S7804" s="42"/>
      <c r="T7804" s="42"/>
      <c r="U7804" s="188"/>
      <c r="V7804" s="42"/>
      <c r="W7804" s="188"/>
      <c r="X7804" s="42"/>
      <c r="AD7804" s="11"/>
    </row>
    <row r="7805" spans="18:30">
      <c r="R7805" s="187"/>
      <c r="S7805" s="42"/>
      <c r="T7805" s="42"/>
      <c r="U7805" s="188"/>
      <c r="V7805" s="42"/>
      <c r="W7805" s="188"/>
      <c r="X7805" s="42"/>
      <c r="AD7805" s="11"/>
    </row>
    <row r="7806" spans="18:30">
      <c r="R7806" s="187"/>
      <c r="S7806" s="42"/>
      <c r="T7806" s="42"/>
      <c r="U7806" s="188"/>
      <c r="V7806" s="42"/>
      <c r="W7806" s="188"/>
      <c r="X7806" s="42"/>
      <c r="AD7806" s="11"/>
    </row>
    <row r="7807" spans="18:30">
      <c r="R7807" s="187"/>
      <c r="S7807" s="42"/>
      <c r="T7807" s="42"/>
      <c r="U7807" s="188"/>
      <c r="V7807" s="42"/>
      <c r="W7807" s="188"/>
      <c r="X7807" s="42"/>
      <c r="AD7807" s="11"/>
    </row>
    <row r="7808" spans="18:30">
      <c r="R7808" s="187"/>
      <c r="S7808" s="42"/>
      <c r="T7808" s="42"/>
      <c r="U7808" s="188"/>
      <c r="V7808" s="42"/>
      <c r="W7808" s="188"/>
      <c r="X7808" s="42"/>
      <c r="AD7808" s="11"/>
    </row>
    <row r="7809" spans="18:30">
      <c r="R7809" s="187"/>
      <c r="S7809" s="42"/>
      <c r="T7809" s="42"/>
      <c r="U7809" s="188"/>
      <c r="V7809" s="42"/>
      <c r="W7809" s="188"/>
      <c r="X7809" s="42"/>
      <c r="AD7809" s="11"/>
    </row>
    <row r="7810" spans="18:30">
      <c r="R7810" s="187"/>
      <c r="S7810" s="42"/>
      <c r="T7810" s="42"/>
      <c r="U7810" s="188"/>
      <c r="V7810" s="42"/>
      <c r="W7810" s="188"/>
      <c r="X7810" s="42"/>
      <c r="AD7810" s="11"/>
    </row>
    <row r="7811" spans="18:30">
      <c r="R7811" s="187"/>
      <c r="S7811" s="42"/>
      <c r="T7811" s="42"/>
      <c r="U7811" s="188"/>
      <c r="V7811" s="42"/>
      <c r="W7811" s="188"/>
      <c r="X7811" s="42"/>
      <c r="AD7811" s="11"/>
    </row>
    <row r="7812" spans="18:30">
      <c r="R7812" s="187"/>
      <c r="S7812" s="42"/>
      <c r="T7812" s="42"/>
      <c r="U7812" s="188"/>
      <c r="V7812" s="42"/>
      <c r="W7812" s="188"/>
      <c r="X7812" s="42"/>
      <c r="AD7812" s="11"/>
    </row>
    <row r="7813" spans="18:30">
      <c r="R7813" s="187"/>
      <c r="S7813" s="42"/>
      <c r="T7813" s="42"/>
      <c r="U7813" s="188"/>
      <c r="V7813" s="42"/>
      <c r="W7813" s="188"/>
      <c r="X7813" s="42"/>
      <c r="AD7813" s="11"/>
    </row>
    <row r="7814" spans="18:30">
      <c r="R7814" s="187"/>
      <c r="S7814" s="42"/>
      <c r="T7814" s="42"/>
      <c r="U7814" s="188"/>
      <c r="V7814" s="42"/>
      <c r="W7814" s="188"/>
      <c r="X7814" s="42"/>
      <c r="AD7814" s="11"/>
    </row>
    <row r="7815" spans="18:30">
      <c r="R7815" s="187"/>
      <c r="S7815" s="42"/>
      <c r="T7815" s="42"/>
      <c r="U7815" s="188"/>
      <c r="V7815" s="42"/>
      <c r="W7815" s="188"/>
      <c r="X7815" s="42"/>
      <c r="AD7815" s="11"/>
    </row>
    <row r="7816" spans="18:30">
      <c r="R7816" s="187"/>
      <c r="S7816" s="42"/>
      <c r="T7816" s="42"/>
      <c r="U7816" s="188"/>
      <c r="V7816" s="42"/>
      <c r="W7816" s="188"/>
      <c r="X7816" s="42"/>
      <c r="AD7816" s="11"/>
    </row>
    <row r="7817" spans="18:30">
      <c r="R7817" s="187"/>
      <c r="S7817" s="42"/>
      <c r="T7817" s="42"/>
      <c r="U7817" s="188"/>
      <c r="V7817" s="42"/>
      <c r="W7817" s="188"/>
      <c r="X7817" s="42"/>
      <c r="AD7817" s="11"/>
    </row>
    <row r="7818" spans="18:30">
      <c r="R7818" s="187"/>
      <c r="S7818" s="42"/>
      <c r="T7818" s="42"/>
      <c r="U7818" s="188"/>
      <c r="V7818" s="42"/>
      <c r="W7818" s="188"/>
      <c r="X7818" s="42"/>
      <c r="AD7818" s="11"/>
    </row>
    <row r="7819" spans="18:30">
      <c r="R7819" s="187"/>
      <c r="S7819" s="42"/>
      <c r="T7819" s="42"/>
      <c r="U7819" s="188"/>
      <c r="V7819" s="42"/>
      <c r="W7819" s="188"/>
      <c r="X7819" s="42"/>
      <c r="AD7819" s="11"/>
    </row>
    <row r="7820" spans="18:30">
      <c r="R7820" s="187"/>
      <c r="S7820" s="42"/>
      <c r="T7820" s="42"/>
      <c r="U7820" s="188"/>
      <c r="V7820" s="42"/>
      <c r="W7820" s="188"/>
      <c r="X7820" s="42"/>
      <c r="AD7820" s="11"/>
    </row>
    <row r="7821" spans="18:30">
      <c r="R7821" s="187"/>
      <c r="S7821" s="42"/>
      <c r="T7821" s="42"/>
      <c r="U7821" s="188"/>
      <c r="V7821" s="42"/>
      <c r="W7821" s="188"/>
      <c r="X7821" s="42"/>
      <c r="AD7821" s="11"/>
    </row>
    <row r="7822" spans="18:30">
      <c r="R7822" s="187"/>
      <c r="S7822" s="42"/>
      <c r="T7822" s="42"/>
      <c r="U7822" s="188"/>
      <c r="V7822" s="42"/>
      <c r="W7822" s="188"/>
      <c r="X7822" s="42"/>
      <c r="AD7822" s="11"/>
    </row>
    <row r="7823" spans="18:30">
      <c r="R7823" s="187"/>
      <c r="S7823" s="42"/>
      <c r="T7823" s="42"/>
      <c r="U7823" s="188"/>
      <c r="V7823" s="42"/>
      <c r="W7823" s="188"/>
      <c r="X7823" s="42"/>
      <c r="AD7823" s="11"/>
    </row>
    <row r="7824" spans="18:30">
      <c r="R7824" s="187"/>
      <c r="S7824" s="42"/>
      <c r="T7824" s="42"/>
      <c r="U7824" s="188"/>
      <c r="V7824" s="42"/>
      <c r="W7824" s="188"/>
      <c r="X7824" s="42"/>
      <c r="AD7824" s="11"/>
    </row>
    <row r="7825" spans="18:30">
      <c r="R7825" s="187"/>
      <c r="S7825" s="42"/>
      <c r="T7825" s="42"/>
      <c r="U7825" s="188"/>
      <c r="V7825" s="42"/>
      <c r="W7825" s="188"/>
      <c r="X7825" s="42"/>
      <c r="AD7825" s="11"/>
    </row>
    <row r="7826" spans="18:30">
      <c r="R7826" s="187"/>
      <c r="S7826" s="42"/>
      <c r="T7826" s="42"/>
      <c r="U7826" s="188"/>
      <c r="V7826" s="42"/>
      <c r="W7826" s="188"/>
      <c r="X7826" s="42"/>
      <c r="AD7826" s="11"/>
    </row>
    <row r="7827" spans="18:30">
      <c r="R7827" s="187"/>
      <c r="S7827" s="42"/>
      <c r="T7827" s="42"/>
      <c r="U7827" s="188"/>
      <c r="V7827" s="42"/>
      <c r="W7827" s="188"/>
      <c r="X7827" s="42"/>
      <c r="AD7827" s="11"/>
    </row>
    <row r="7828" spans="18:30">
      <c r="R7828" s="187"/>
      <c r="S7828" s="42"/>
      <c r="T7828" s="42"/>
      <c r="U7828" s="188"/>
      <c r="V7828" s="42"/>
      <c r="W7828" s="188"/>
      <c r="X7828" s="42"/>
      <c r="AD7828" s="11"/>
    </row>
    <row r="7829" spans="18:30">
      <c r="R7829" s="187"/>
      <c r="S7829" s="42"/>
      <c r="T7829" s="42"/>
      <c r="U7829" s="188"/>
      <c r="V7829" s="42"/>
      <c r="W7829" s="188"/>
      <c r="X7829" s="42"/>
      <c r="AD7829" s="11"/>
    </row>
    <row r="7830" spans="18:30">
      <c r="R7830" s="187"/>
      <c r="S7830" s="42"/>
      <c r="T7830" s="42"/>
      <c r="U7830" s="188"/>
      <c r="V7830" s="42"/>
      <c r="W7830" s="188"/>
      <c r="X7830" s="42"/>
      <c r="AD7830" s="11"/>
    </row>
    <row r="7831" spans="18:30">
      <c r="R7831" s="187"/>
      <c r="S7831" s="42"/>
      <c r="T7831" s="42"/>
      <c r="U7831" s="188"/>
      <c r="V7831" s="42"/>
      <c r="W7831" s="188"/>
      <c r="X7831" s="42"/>
      <c r="AD7831" s="11"/>
    </row>
    <row r="7832" spans="18:30">
      <c r="R7832" s="187"/>
      <c r="S7832" s="42"/>
      <c r="T7832" s="42"/>
      <c r="U7832" s="188"/>
      <c r="V7832" s="42"/>
      <c r="W7832" s="188"/>
      <c r="X7832" s="42"/>
      <c r="AD7832" s="11"/>
    </row>
    <row r="7833" spans="18:30">
      <c r="R7833" s="187"/>
      <c r="S7833" s="42"/>
      <c r="T7833" s="42"/>
      <c r="U7833" s="188"/>
      <c r="V7833" s="42"/>
      <c r="W7833" s="188"/>
      <c r="X7833" s="42"/>
      <c r="AD7833" s="11"/>
    </row>
    <row r="7834" spans="18:30">
      <c r="R7834" s="187"/>
      <c r="S7834" s="42"/>
      <c r="T7834" s="42"/>
      <c r="U7834" s="188"/>
      <c r="V7834" s="42"/>
      <c r="W7834" s="188"/>
      <c r="X7834" s="42"/>
      <c r="AD7834" s="11"/>
    </row>
    <row r="7835" spans="18:30">
      <c r="R7835" s="187"/>
      <c r="S7835" s="42"/>
      <c r="T7835" s="42"/>
      <c r="U7835" s="188"/>
      <c r="V7835" s="42"/>
      <c r="W7835" s="188"/>
      <c r="X7835" s="42"/>
      <c r="AD7835" s="11"/>
    </row>
    <row r="7836" spans="18:30">
      <c r="R7836" s="187"/>
      <c r="S7836" s="42"/>
      <c r="T7836" s="42"/>
      <c r="U7836" s="188"/>
      <c r="V7836" s="42"/>
      <c r="W7836" s="188"/>
      <c r="X7836" s="42"/>
      <c r="AD7836" s="11"/>
    </row>
    <row r="7837" spans="18:30">
      <c r="R7837" s="187"/>
      <c r="S7837" s="42"/>
      <c r="T7837" s="42"/>
      <c r="U7837" s="188"/>
      <c r="V7837" s="42"/>
      <c r="W7837" s="188"/>
      <c r="X7837" s="42"/>
      <c r="AD7837" s="11"/>
    </row>
    <row r="7838" spans="18:30">
      <c r="R7838" s="187"/>
      <c r="S7838" s="42"/>
      <c r="T7838" s="42"/>
      <c r="U7838" s="188"/>
      <c r="V7838" s="42"/>
      <c r="W7838" s="188"/>
      <c r="X7838" s="42"/>
      <c r="AD7838" s="11"/>
    </row>
    <row r="7839" spans="18:30">
      <c r="R7839" s="187"/>
      <c r="S7839" s="42"/>
      <c r="T7839" s="42"/>
      <c r="U7839" s="188"/>
      <c r="V7839" s="42"/>
      <c r="W7839" s="188"/>
      <c r="X7839" s="42"/>
      <c r="AD7839" s="11"/>
    </row>
    <row r="7840" spans="18:30">
      <c r="R7840" s="187"/>
      <c r="S7840" s="42"/>
      <c r="T7840" s="42"/>
      <c r="U7840" s="188"/>
      <c r="V7840" s="42"/>
      <c r="W7840" s="188"/>
      <c r="X7840" s="42"/>
      <c r="AD7840" s="11"/>
    </row>
    <row r="7841" spans="18:30">
      <c r="R7841" s="187"/>
      <c r="S7841" s="42"/>
      <c r="T7841" s="42"/>
      <c r="U7841" s="188"/>
      <c r="V7841" s="42"/>
      <c r="W7841" s="188"/>
      <c r="X7841" s="42"/>
      <c r="AD7841" s="11"/>
    </row>
    <row r="7842" spans="18:30">
      <c r="R7842" s="187"/>
      <c r="S7842" s="42"/>
      <c r="T7842" s="42"/>
      <c r="U7842" s="188"/>
      <c r="V7842" s="42"/>
      <c r="W7842" s="188"/>
      <c r="X7842" s="42"/>
      <c r="AD7842" s="11"/>
    </row>
    <row r="7843" spans="18:30">
      <c r="R7843" s="187"/>
      <c r="S7843" s="42"/>
      <c r="T7843" s="42"/>
      <c r="U7843" s="188"/>
      <c r="V7843" s="42"/>
      <c r="W7843" s="188"/>
      <c r="X7843" s="42"/>
      <c r="AD7843" s="11"/>
    </row>
    <row r="7844" spans="18:30">
      <c r="R7844" s="187"/>
      <c r="S7844" s="42"/>
      <c r="T7844" s="42"/>
      <c r="U7844" s="188"/>
      <c r="V7844" s="42"/>
      <c r="W7844" s="188"/>
      <c r="X7844" s="42"/>
      <c r="AD7844" s="11"/>
    </row>
    <row r="7845" spans="18:30">
      <c r="R7845" s="187"/>
      <c r="S7845" s="42"/>
      <c r="T7845" s="42"/>
      <c r="U7845" s="188"/>
      <c r="V7845" s="42"/>
      <c r="W7845" s="188"/>
      <c r="X7845" s="42"/>
      <c r="AD7845" s="11"/>
    </row>
    <row r="7846" spans="18:30">
      <c r="R7846" s="187"/>
      <c r="S7846" s="42"/>
      <c r="T7846" s="42"/>
      <c r="U7846" s="188"/>
      <c r="V7846" s="42"/>
      <c r="W7846" s="188"/>
      <c r="X7846" s="42"/>
      <c r="AD7846" s="11"/>
    </row>
    <row r="7847" spans="18:30">
      <c r="R7847" s="187"/>
      <c r="S7847" s="42"/>
      <c r="T7847" s="42"/>
      <c r="U7847" s="188"/>
      <c r="V7847" s="42"/>
      <c r="W7847" s="188"/>
      <c r="X7847" s="42"/>
      <c r="AD7847" s="11"/>
    </row>
    <row r="7848" spans="18:30">
      <c r="R7848" s="187"/>
      <c r="S7848" s="42"/>
      <c r="T7848" s="42"/>
      <c r="U7848" s="188"/>
      <c r="V7848" s="42"/>
      <c r="W7848" s="188"/>
      <c r="X7848" s="42"/>
      <c r="AD7848" s="11"/>
    </row>
    <row r="7849" spans="18:30">
      <c r="R7849" s="187"/>
      <c r="S7849" s="42"/>
      <c r="T7849" s="42"/>
      <c r="U7849" s="188"/>
      <c r="V7849" s="42"/>
      <c r="W7849" s="188"/>
      <c r="X7849" s="42"/>
      <c r="AD7849" s="11"/>
    </row>
    <row r="7850" spans="18:30">
      <c r="R7850" s="187"/>
      <c r="S7850" s="42"/>
      <c r="T7850" s="42"/>
      <c r="U7850" s="188"/>
      <c r="V7850" s="42"/>
      <c r="W7850" s="188"/>
      <c r="X7850" s="42"/>
      <c r="AD7850" s="11"/>
    </row>
    <row r="7851" spans="18:30">
      <c r="R7851" s="187"/>
      <c r="S7851" s="42"/>
      <c r="T7851" s="42"/>
      <c r="U7851" s="188"/>
      <c r="V7851" s="42"/>
      <c r="W7851" s="188"/>
      <c r="X7851" s="42"/>
      <c r="AD7851" s="11"/>
    </row>
    <row r="7852" spans="18:30">
      <c r="R7852" s="187"/>
      <c r="S7852" s="42"/>
      <c r="T7852" s="42"/>
      <c r="U7852" s="188"/>
      <c r="V7852" s="42"/>
      <c r="W7852" s="188"/>
      <c r="X7852" s="42"/>
      <c r="AD7852" s="11"/>
    </row>
    <row r="7853" spans="18:30">
      <c r="R7853" s="187"/>
      <c r="S7853" s="42"/>
      <c r="T7853" s="42"/>
      <c r="U7853" s="188"/>
      <c r="V7853" s="42"/>
      <c r="W7853" s="188"/>
      <c r="X7853" s="42"/>
      <c r="AD7853" s="11"/>
    </row>
    <row r="7854" spans="18:30">
      <c r="R7854" s="187"/>
      <c r="S7854" s="42"/>
      <c r="T7854" s="42"/>
      <c r="U7854" s="188"/>
      <c r="V7854" s="42"/>
      <c r="W7854" s="188"/>
      <c r="X7854" s="42"/>
      <c r="AD7854" s="11"/>
    </row>
    <row r="7855" spans="18:30">
      <c r="R7855" s="187"/>
      <c r="S7855" s="42"/>
      <c r="T7855" s="42"/>
      <c r="U7855" s="188"/>
      <c r="V7855" s="42"/>
      <c r="W7855" s="188"/>
      <c r="X7855" s="42"/>
      <c r="AD7855" s="11"/>
    </row>
    <row r="7856" spans="18:30">
      <c r="R7856" s="187"/>
      <c r="S7856" s="42"/>
      <c r="T7856" s="42"/>
      <c r="U7856" s="188"/>
      <c r="V7856" s="42"/>
      <c r="W7856" s="188"/>
      <c r="X7856" s="42"/>
      <c r="AD7856" s="11"/>
    </row>
    <row r="7857" spans="18:30">
      <c r="R7857" s="187"/>
      <c r="S7857" s="42"/>
      <c r="T7857" s="42"/>
      <c r="U7857" s="188"/>
      <c r="V7857" s="42"/>
      <c r="W7857" s="188"/>
      <c r="X7857" s="42"/>
      <c r="AD7857" s="11"/>
    </row>
    <row r="7858" spans="18:30">
      <c r="R7858" s="187"/>
      <c r="S7858" s="42"/>
      <c r="T7858" s="42"/>
      <c r="U7858" s="188"/>
      <c r="V7858" s="42"/>
      <c r="W7858" s="188"/>
      <c r="X7858" s="42"/>
      <c r="AD7858" s="11"/>
    </row>
    <row r="7859" spans="18:30">
      <c r="R7859" s="187"/>
      <c r="S7859" s="42"/>
      <c r="T7859" s="42"/>
      <c r="U7859" s="188"/>
      <c r="V7859" s="42"/>
      <c r="W7859" s="188"/>
      <c r="X7859" s="42"/>
      <c r="AD7859" s="11"/>
    </row>
    <row r="7860" spans="18:30">
      <c r="R7860" s="187"/>
      <c r="S7860" s="42"/>
      <c r="T7860" s="42"/>
      <c r="U7860" s="188"/>
      <c r="V7860" s="42"/>
      <c r="W7860" s="188"/>
      <c r="X7860" s="42"/>
      <c r="AD7860" s="11"/>
    </row>
    <row r="7861" spans="18:30">
      <c r="R7861" s="187"/>
      <c r="S7861" s="42"/>
      <c r="T7861" s="42"/>
      <c r="U7861" s="188"/>
      <c r="V7861" s="42"/>
      <c r="W7861" s="188"/>
      <c r="X7861" s="42"/>
      <c r="AD7861" s="11"/>
    </row>
    <row r="7862" spans="18:30">
      <c r="R7862" s="187"/>
      <c r="S7862" s="42"/>
      <c r="T7862" s="42"/>
      <c r="U7862" s="188"/>
      <c r="V7862" s="42"/>
      <c r="W7862" s="188"/>
      <c r="X7862" s="42"/>
      <c r="AD7862" s="11"/>
    </row>
    <row r="7863" spans="18:30">
      <c r="R7863" s="187"/>
      <c r="S7863" s="42"/>
      <c r="T7863" s="42"/>
      <c r="U7863" s="188"/>
      <c r="V7863" s="42"/>
      <c r="W7863" s="188"/>
      <c r="X7863" s="42"/>
      <c r="AD7863" s="11"/>
    </row>
    <row r="7864" spans="18:30">
      <c r="R7864" s="187"/>
      <c r="S7864" s="42"/>
      <c r="T7864" s="42"/>
      <c r="U7864" s="188"/>
      <c r="V7864" s="42"/>
      <c r="W7864" s="188"/>
      <c r="X7864" s="42"/>
      <c r="AD7864" s="11"/>
    </row>
    <row r="7865" spans="18:30">
      <c r="R7865" s="187"/>
      <c r="S7865" s="42"/>
      <c r="T7865" s="42"/>
      <c r="U7865" s="188"/>
      <c r="V7865" s="42"/>
      <c r="W7865" s="188"/>
      <c r="X7865" s="42"/>
      <c r="AD7865" s="11"/>
    </row>
    <row r="7866" spans="18:30">
      <c r="R7866" s="187"/>
      <c r="S7866" s="42"/>
      <c r="T7866" s="42"/>
      <c r="U7866" s="188"/>
      <c r="V7866" s="42"/>
      <c r="W7866" s="188"/>
      <c r="X7866" s="42"/>
      <c r="AD7866" s="11"/>
    </row>
    <row r="7867" spans="18:30">
      <c r="R7867" s="187"/>
      <c r="S7867" s="42"/>
      <c r="T7867" s="42"/>
      <c r="U7867" s="188"/>
      <c r="V7867" s="42"/>
      <c r="W7867" s="188"/>
      <c r="X7867" s="42"/>
      <c r="AD7867" s="11"/>
    </row>
    <row r="7868" spans="18:30">
      <c r="R7868" s="187"/>
      <c r="S7868" s="42"/>
      <c r="T7868" s="42"/>
      <c r="U7868" s="188"/>
      <c r="V7868" s="42"/>
      <c r="W7868" s="188"/>
      <c r="X7868" s="42"/>
      <c r="AD7868" s="11"/>
    </row>
    <row r="7869" spans="18:30">
      <c r="R7869" s="187"/>
      <c r="S7869" s="42"/>
      <c r="T7869" s="42"/>
      <c r="U7869" s="188"/>
      <c r="V7869" s="42"/>
      <c r="W7869" s="188"/>
      <c r="X7869" s="42"/>
      <c r="AD7869" s="11"/>
    </row>
    <row r="7870" spans="18:30">
      <c r="R7870" s="187"/>
      <c r="S7870" s="42"/>
      <c r="T7870" s="42"/>
      <c r="U7870" s="188"/>
      <c r="V7870" s="42"/>
      <c r="W7870" s="188"/>
      <c r="X7870" s="42"/>
      <c r="AD7870" s="11"/>
    </row>
    <row r="7871" spans="18:30">
      <c r="R7871" s="187"/>
      <c r="S7871" s="42"/>
      <c r="T7871" s="42"/>
      <c r="U7871" s="188"/>
      <c r="V7871" s="42"/>
      <c r="W7871" s="188"/>
      <c r="X7871" s="42"/>
      <c r="AD7871" s="11"/>
    </row>
    <row r="7872" spans="18:30">
      <c r="R7872" s="187"/>
      <c r="S7872" s="42"/>
      <c r="T7872" s="42"/>
      <c r="U7872" s="188"/>
      <c r="V7872" s="42"/>
      <c r="W7872" s="188"/>
      <c r="X7872" s="42"/>
      <c r="AD7872" s="11"/>
    </row>
    <row r="7873" spans="18:30">
      <c r="R7873" s="187"/>
      <c r="S7873" s="42"/>
      <c r="T7873" s="42"/>
      <c r="U7873" s="188"/>
      <c r="V7873" s="42"/>
      <c r="W7873" s="188"/>
      <c r="X7873" s="42"/>
      <c r="AD7873" s="11"/>
    </row>
    <row r="7874" spans="18:30">
      <c r="R7874" s="187"/>
      <c r="S7874" s="42"/>
      <c r="T7874" s="42"/>
      <c r="U7874" s="188"/>
      <c r="V7874" s="42"/>
      <c r="W7874" s="188"/>
      <c r="X7874" s="42"/>
      <c r="AD7874" s="11"/>
    </row>
    <row r="7875" spans="18:30">
      <c r="R7875" s="187"/>
      <c r="S7875" s="42"/>
      <c r="T7875" s="42"/>
      <c r="U7875" s="188"/>
      <c r="V7875" s="42"/>
      <c r="W7875" s="188"/>
      <c r="X7875" s="42"/>
      <c r="AD7875" s="11"/>
    </row>
    <row r="7876" spans="18:30">
      <c r="R7876" s="187"/>
      <c r="S7876" s="42"/>
      <c r="T7876" s="42"/>
      <c r="U7876" s="188"/>
      <c r="V7876" s="42"/>
      <c r="W7876" s="188"/>
      <c r="X7876" s="42"/>
      <c r="AD7876" s="11"/>
    </row>
    <row r="7877" spans="18:30">
      <c r="R7877" s="187"/>
      <c r="S7877" s="42"/>
      <c r="T7877" s="42"/>
      <c r="U7877" s="188"/>
      <c r="V7877" s="42"/>
      <c r="W7877" s="188"/>
      <c r="X7877" s="42"/>
      <c r="AD7877" s="11"/>
    </row>
    <row r="7878" spans="18:30">
      <c r="R7878" s="187"/>
      <c r="S7878" s="42"/>
      <c r="T7878" s="42"/>
      <c r="U7878" s="188"/>
      <c r="V7878" s="42"/>
      <c r="W7878" s="188"/>
      <c r="X7878" s="42"/>
      <c r="AD7878" s="11"/>
    </row>
    <row r="7879" spans="18:30">
      <c r="R7879" s="187"/>
      <c r="S7879" s="42"/>
      <c r="T7879" s="42"/>
      <c r="U7879" s="188"/>
      <c r="V7879" s="42"/>
      <c r="W7879" s="188"/>
      <c r="X7879" s="42"/>
      <c r="AD7879" s="11"/>
    </row>
    <row r="7880" spans="18:30">
      <c r="R7880" s="187"/>
      <c r="S7880" s="42"/>
      <c r="T7880" s="42"/>
      <c r="U7880" s="188"/>
      <c r="V7880" s="42"/>
      <c r="W7880" s="188"/>
      <c r="X7880" s="42"/>
      <c r="AD7880" s="11"/>
    </row>
    <row r="7881" spans="18:30">
      <c r="R7881" s="187"/>
      <c r="S7881" s="42"/>
      <c r="T7881" s="42"/>
      <c r="U7881" s="188"/>
      <c r="V7881" s="42"/>
      <c r="W7881" s="188"/>
      <c r="X7881" s="42"/>
      <c r="AD7881" s="11"/>
    </row>
    <row r="7882" spans="18:30">
      <c r="R7882" s="187"/>
      <c r="S7882" s="42"/>
      <c r="T7882" s="42"/>
      <c r="U7882" s="188"/>
      <c r="V7882" s="42"/>
      <c r="W7882" s="188"/>
      <c r="X7882" s="42"/>
      <c r="AD7882" s="11"/>
    </row>
    <row r="7883" spans="18:30">
      <c r="R7883" s="187"/>
      <c r="S7883" s="42"/>
      <c r="T7883" s="42"/>
      <c r="U7883" s="188"/>
      <c r="V7883" s="42"/>
      <c r="W7883" s="188"/>
      <c r="X7883" s="42"/>
      <c r="AD7883" s="11"/>
    </row>
    <row r="7884" spans="18:30">
      <c r="R7884" s="187"/>
      <c r="S7884" s="42"/>
      <c r="T7884" s="42"/>
      <c r="U7884" s="188"/>
      <c r="V7884" s="42"/>
      <c r="W7884" s="188"/>
      <c r="X7884" s="42"/>
      <c r="AD7884" s="11"/>
    </row>
    <row r="7885" spans="18:30">
      <c r="R7885" s="187"/>
      <c r="S7885" s="42"/>
      <c r="T7885" s="42"/>
      <c r="U7885" s="188"/>
      <c r="V7885" s="42"/>
      <c r="W7885" s="188"/>
      <c r="X7885" s="42"/>
      <c r="AD7885" s="11"/>
    </row>
    <row r="7886" spans="18:30">
      <c r="R7886" s="187"/>
      <c r="S7886" s="42"/>
      <c r="T7886" s="42"/>
      <c r="U7886" s="188"/>
      <c r="V7886" s="42"/>
      <c r="W7886" s="188"/>
      <c r="X7886" s="42"/>
      <c r="AD7886" s="11"/>
    </row>
    <row r="7887" spans="18:30">
      <c r="R7887" s="187"/>
      <c r="S7887" s="42"/>
      <c r="T7887" s="42"/>
      <c r="U7887" s="188"/>
      <c r="V7887" s="42"/>
      <c r="W7887" s="188"/>
      <c r="X7887" s="42"/>
      <c r="AD7887" s="11"/>
    </row>
    <row r="7888" spans="18:30">
      <c r="R7888" s="187"/>
      <c r="S7888" s="42"/>
      <c r="T7888" s="42"/>
      <c r="U7888" s="188"/>
      <c r="V7888" s="42"/>
      <c r="W7888" s="188"/>
      <c r="X7888" s="42"/>
      <c r="AD7888" s="11"/>
    </row>
    <row r="7889" spans="18:30">
      <c r="R7889" s="187"/>
      <c r="S7889" s="42"/>
      <c r="T7889" s="42"/>
      <c r="U7889" s="188"/>
      <c r="V7889" s="42"/>
      <c r="W7889" s="188"/>
      <c r="X7889" s="42"/>
      <c r="AD7889" s="11"/>
    </row>
    <row r="7890" spans="18:30">
      <c r="R7890" s="187"/>
      <c r="S7890" s="42"/>
      <c r="T7890" s="42"/>
      <c r="U7890" s="188"/>
      <c r="V7890" s="42"/>
      <c r="W7890" s="188"/>
      <c r="X7890" s="42"/>
      <c r="AD7890" s="11"/>
    </row>
    <row r="7891" spans="18:30">
      <c r="R7891" s="187"/>
      <c r="S7891" s="42"/>
      <c r="T7891" s="42"/>
      <c r="U7891" s="188"/>
      <c r="V7891" s="42"/>
      <c r="W7891" s="188"/>
      <c r="X7891" s="42"/>
      <c r="AD7891" s="11"/>
    </row>
    <row r="7892" spans="18:30">
      <c r="R7892" s="187"/>
      <c r="S7892" s="42"/>
      <c r="T7892" s="42"/>
      <c r="U7892" s="188"/>
      <c r="V7892" s="42"/>
      <c r="W7892" s="188"/>
      <c r="X7892" s="42"/>
      <c r="AD7892" s="11"/>
    </row>
    <row r="7893" spans="18:30">
      <c r="R7893" s="187"/>
      <c r="S7893" s="42"/>
      <c r="T7893" s="42"/>
      <c r="U7893" s="188"/>
      <c r="V7893" s="42"/>
      <c r="W7893" s="188"/>
      <c r="X7893" s="42"/>
      <c r="AD7893" s="11"/>
    </row>
    <row r="7894" spans="18:30">
      <c r="R7894" s="187"/>
      <c r="S7894" s="42"/>
      <c r="T7894" s="42"/>
      <c r="U7894" s="188"/>
      <c r="V7894" s="42"/>
      <c r="W7894" s="188"/>
      <c r="X7894" s="42"/>
      <c r="AD7894" s="11"/>
    </row>
    <row r="7895" spans="18:30">
      <c r="R7895" s="187"/>
      <c r="S7895" s="42"/>
      <c r="T7895" s="42"/>
      <c r="U7895" s="188"/>
      <c r="V7895" s="42"/>
      <c r="W7895" s="188"/>
      <c r="X7895" s="42"/>
      <c r="AD7895" s="11"/>
    </row>
    <row r="7896" spans="18:30">
      <c r="R7896" s="187"/>
      <c r="S7896" s="42"/>
      <c r="T7896" s="42"/>
      <c r="U7896" s="188"/>
      <c r="V7896" s="42"/>
      <c r="W7896" s="188"/>
      <c r="X7896" s="42"/>
      <c r="AD7896" s="11"/>
    </row>
    <row r="7897" spans="18:30">
      <c r="R7897" s="187"/>
      <c r="S7897" s="42"/>
      <c r="T7897" s="42"/>
      <c r="U7897" s="188"/>
      <c r="V7897" s="42"/>
      <c r="W7897" s="188"/>
      <c r="X7897" s="42"/>
      <c r="AD7897" s="11"/>
    </row>
    <row r="7898" spans="18:30">
      <c r="R7898" s="187"/>
      <c r="S7898" s="42"/>
      <c r="T7898" s="42"/>
      <c r="U7898" s="188"/>
      <c r="V7898" s="42"/>
      <c r="W7898" s="188"/>
      <c r="X7898" s="42"/>
      <c r="AD7898" s="11"/>
    </row>
    <row r="7899" spans="18:30">
      <c r="R7899" s="187"/>
      <c r="S7899" s="42"/>
      <c r="T7899" s="42"/>
      <c r="U7899" s="188"/>
      <c r="V7899" s="42"/>
      <c r="W7899" s="188"/>
      <c r="X7899" s="42"/>
      <c r="AD7899" s="11"/>
    </row>
    <row r="7900" spans="18:30">
      <c r="R7900" s="187"/>
      <c r="S7900" s="42"/>
      <c r="T7900" s="42"/>
      <c r="U7900" s="188"/>
      <c r="V7900" s="42"/>
      <c r="W7900" s="188"/>
      <c r="X7900" s="42"/>
      <c r="AD7900" s="11"/>
    </row>
    <row r="7901" spans="18:30">
      <c r="R7901" s="187"/>
      <c r="S7901" s="42"/>
      <c r="T7901" s="42"/>
      <c r="U7901" s="188"/>
      <c r="V7901" s="42"/>
      <c r="W7901" s="188"/>
      <c r="X7901" s="42"/>
      <c r="AD7901" s="11"/>
    </row>
    <row r="7902" spans="18:30">
      <c r="R7902" s="187"/>
      <c r="S7902" s="42"/>
      <c r="T7902" s="42"/>
      <c r="U7902" s="188"/>
      <c r="V7902" s="42"/>
      <c r="W7902" s="188"/>
      <c r="X7902" s="42"/>
      <c r="AD7902" s="11"/>
    </row>
    <row r="7903" spans="18:30">
      <c r="R7903" s="187"/>
      <c r="S7903" s="42"/>
      <c r="T7903" s="42"/>
      <c r="U7903" s="188"/>
      <c r="V7903" s="42"/>
      <c r="W7903" s="188"/>
      <c r="X7903" s="42"/>
      <c r="AD7903" s="11"/>
    </row>
    <row r="7904" spans="18:30">
      <c r="R7904" s="187"/>
      <c r="S7904" s="42"/>
      <c r="T7904" s="42"/>
      <c r="U7904" s="188"/>
      <c r="V7904" s="42"/>
      <c r="W7904" s="188"/>
      <c r="X7904" s="42"/>
      <c r="AD7904" s="11"/>
    </row>
    <row r="7905" spans="18:30">
      <c r="R7905" s="187"/>
      <c r="S7905" s="42"/>
      <c r="T7905" s="42"/>
      <c r="U7905" s="188"/>
      <c r="V7905" s="42"/>
      <c r="W7905" s="188"/>
      <c r="X7905" s="42"/>
      <c r="AD7905" s="11"/>
    </row>
    <row r="7906" spans="18:30">
      <c r="R7906" s="187"/>
      <c r="S7906" s="42"/>
      <c r="T7906" s="42"/>
      <c r="U7906" s="188"/>
      <c r="V7906" s="42"/>
      <c r="W7906" s="188"/>
      <c r="X7906" s="42"/>
      <c r="AD7906" s="11"/>
    </row>
    <row r="7907" spans="18:30">
      <c r="R7907" s="187"/>
      <c r="S7907" s="42"/>
      <c r="T7907" s="42"/>
      <c r="U7907" s="188"/>
      <c r="V7907" s="42"/>
      <c r="W7907" s="188"/>
      <c r="X7907" s="42"/>
      <c r="AD7907" s="11"/>
    </row>
    <row r="7908" spans="18:30">
      <c r="R7908" s="187"/>
      <c r="S7908" s="42"/>
      <c r="T7908" s="42"/>
      <c r="U7908" s="188"/>
      <c r="V7908" s="42"/>
      <c r="W7908" s="188"/>
      <c r="X7908" s="42"/>
      <c r="AD7908" s="11"/>
    </row>
    <row r="7909" spans="18:30">
      <c r="R7909" s="187"/>
      <c r="S7909" s="42"/>
      <c r="T7909" s="42"/>
      <c r="U7909" s="188"/>
      <c r="V7909" s="42"/>
      <c r="W7909" s="188"/>
      <c r="X7909" s="42"/>
      <c r="AD7909" s="11"/>
    </row>
    <row r="7910" spans="18:30">
      <c r="R7910" s="187"/>
      <c r="S7910" s="42"/>
      <c r="T7910" s="42"/>
      <c r="U7910" s="188"/>
      <c r="V7910" s="42"/>
      <c r="W7910" s="188"/>
      <c r="X7910" s="42"/>
      <c r="AD7910" s="11"/>
    </row>
    <row r="7911" spans="18:30">
      <c r="R7911" s="187"/>
      <c r="S7911" s="42"/>
      <c r="T7911" s="42"/>
      <c r="U7911" s="188"/>
      <c r="V7911" s="42"/>
      <c r="W7911" s="188"/>
      <c r="X7911" s="42"/>
      <c r="AD7911" s="11"/>
    </row>
    <row r="7912" spans="18:30">
      <c r="R7912" s="187"/>
      <c r="S7912" s="42"/>
      <c r="T7912" s="42"/>
      <c r="U7912" s="188"/>
      <c r="V7912" s="42"/>
      <c r="W7912" s="188"/>
      <c r="X7912" s="42"/>
      <c r="AD7912" s="11"/>
    </row>
    <row r="7913" spans="18:30">
      <c r="R7913" s="187"/>
      <c r="S7913" s="42"/>
      <c r="T7913" s="42"/>
      <c r="U7913" s="188"/>
      <c r="V7913" s="42"/>
      <c r="W7913" s="188"/>
      <c r="X7913" s="42"/>
      <c r="AD7913" s="11"/>
    </row>
    <row r="7914" spans="18:30">
      <c r="R7914" s="187"/>
      <c r="S7914" s="42"/>
      <c r="T7914" s="42"/>
      <c r="U7914" s="188"/>
      <c r="V7914" s="42"/>
      <c r="W7914" s="188"/>
      <c r="X7914" s="42"/>
      <c r="AD7914" s="11"/>
    </row>
    <row r="7915" spans="18:30">
      <c r="R7915" s="187"/>
      <c r="S7915" s="42"/>
      <c r="T7915" s="42"/>
      <c r="U7915" s="188"/>
      <c r="V7915" s="42"/>
      <c r="W7915" s="188"/>
      <c r="X7915" s="42"/>
      <c r="AD7915" s="11"/>
    </row>
    <row r="7916" spans="18:30">
      <c r="R7916" s="187"/>
      <c r="S7916" s="42"/>
      <c r="T7916" s="42"/>
      <c r="U7916" s="188"/>
      <c r="V7916" s="42"/>
      <c r="W7916" s="188"/>
      <c r="X7916" s="42"/>
      <c r="AD7916" s="11"/>
    </row>
    <row r="7917" spans="18:30">
      <c r="R7917" s="187"/>
      <c r="S7917" s="42"/>
      <c r="T7917" s="42"/>
      <c r="U7917" s="188"/>
      <c r="V7917" s="42"/>
      <c r="W7917" s="188"/>
      <c r="X7917" s="42"/>
      <c r="AD7917" s="11"/>
    </row>
    <row r="7918" spans="18:30">
      <c r="R7918" s="187"/>
      <c r="S7918" s="42"/>
      <c r="T7918" s="42"/>
      <c r="U7918" s="188"/>
      <c r="V7918" s="42"/>
      <c r="W7918" s="188"/>
      <c r="X7918" s="42"/>
      <c r="AD7918" s="11"/>
    </row>
    <row r="7919" spans="18:30">
      <c r="R7919" s="187"/>
      <c r="S7919" s="42"/>
      <c r="T7919" s="42"/>
      <c r="U7919" s="188"/>
      <c r="V7919" s="42"/>
      <c r="W7919" s="188"/>
      <c r="X7919" s="42"/>
      <c r="AD7919" s="11"/>
    </row>
    <row r="7920" spans="18:30">
      <c r="R7920" s="187"/>
      <c r="S7920" s="42"/>
      <c r="T7920" s="42"/>
      <c r="U7920" s="188"/>
      <c r="V7920" s="42"/>
      <c r="W7920" s="188"/>
      <c r="X7920" s="42"/>
      <c r="AD7920" s="11"/>
    </row>
    <row r="7921" spans="18:30">
      <c r="R7921" s="187"/>
      <c r="S7921" s="42"/>
      <c r="T7921" s="42"/>
      <c r="U7921" s="188"/>
      <c r="V7921" s="42"/>
      <c r="W7921" s="188"/>
      <c r="X7921" s="42"/>
      <c r="AD7921" s="11"/>
    </row>
    <row r="7922" spans="18:30">
      <c r="R7922" s="187"/>
      <c r="S7922" s="42"/>
      <c r="T7922" s="42"/>
      <c r="U7922" s="188"/>
      <c r="V7922" s="42"/>
      <c r="W7922" s="188"/>
      <c r="X7922" s="42"/>
      <c r="AD7922" s="11"/>
    </row>
    <row r="7923" spans="18:30">
      <c r="R7923" s="187"/>
      <c r="S7923" s="42"/>
      <c r="T7923" s="42"/>
      <c r="U7923" s="188"/>
      <c r="V7923" s="42"/>
      <c r="W7923" s="188"/>
      <c r="X7923" s="42"/>
      <c r="AD7923" s="11"/>
    </row>
    <row r="7924" spans="18:30">
      <c r="R7924" s="187"/>
      <c r="S7924" s="42"/>
      <c r="T7924" s="42"/>
      <c r="U7924" s="188"/>
      <c r="V7924" s="42"/>
      <c r="W7924" s="188"/>
      <c r="X7924" s="42"/>
      <c r="AD7924" s="11"/>
    </row>
    <row r="7925" spans="18:30">
      <c r="R7925" s="187"/>
      <c r="S7925" s="42"/>
      <c r="T7925" s="42"/>
      <c r="U7925" s="188"/>
      <c r="V7925" s="42"/>
      <c r="W7925" s="188"/>
      <c r="X7925" s="42"/>
      <c r="AD7925" s="11"/>
    </row>
    <row r="7926" spans="18:30">
      <c r="R7926" s="187"/>
      <c r="S7926" s="42"/>
      <c r="T7926" s="42"/>
      <c r="U7926" s="188"/>
      <c r="V7926" s="42"/>
      <c r="W7926" s="188"/>
      <c r="X7926" s="42"/>
      <c r="AD7926" s="11"/>
    </row>
    <row r="7927" spans="18:30">
      <c r="R7927" s="187"/>
      <c r="S7927" s="42"/>
      <c r="T7927" s="42"/>
      <c r="U7927" s="188"/>
      <c r="V7927" s="42"/>
      <c r="W7927" s="188"/>
      <c r="X7927" s="42"/>
      <c r="AD7927" s="11"/>
    </row>
    <row r="7928" spans="18:30">
      <c r="R7928" s="187"/>
      <c r="S7928" s="42"/>
      <c r="T7928" s="42"/>
      <c r="U7928" s="188"/>
      <c r="V7928" s="42"/>
      <c r="W7928" s="188"/>
      <c r="X7928" s="42"/>
      <c r="AD7928" s="11"/>
    </row>
    <row r="7929" spans="18:30">
      <c r="R7929" s="187"/>
      <c r="S7929" s="42"/>
      <c r="T7929" s="42"/>
      <c r="U7929" s="188"/>
      <c r="V7929" s="42"/>
      <c r="W7929" s="188"/>
      <c r="X7929" s="42"/>
      <c r="AD7929" s="11"/>
    </row>
    <row r="7930" spans="18:30">
      <c r="R7930" s="187"/>
      <c r="S7930" s="42"/>
      <c r="T7930" s="42"/>
      <c r="U7930" s="188"/>
      <c r="V7930" s="42"/>
      <c r="W7930" s="188"/>
      <c r="X7930" s="42"/>
      <c r="AD7930" s="11"/>
    </row>
    <row r="7931" spans="18:30">
      <c r="R7931" s="187"/>
      <c r="S7931" s="42"/>
      <c r="T7931" s="42"/>
      <c r="U7931" s="188"/>
      <c r="V7931" s="42"/>
      <c r="W7931" s="188"/>
      <c r="X7931" s="42"/>
      <c r="AD7931" s="11"/>
    </row>
    <row r="7932" spans="18:30">
      <c r="R7932" s="187"/>
      <c r="S7932" s="42"/>
      <c r="T7932" s="42"/>
      <c r="U7932" s="188"/>
      <c r="V7932" s="42"/>
      <c r="W7932" s="188"/>
      <c r="X7932" s="42"/>
      <c r="AD7932" s="11"/>
    </row>
    <row r="7933" spans="18:30">
      <c r="R7933" s="187"/>
      <c r="S7933" s="42"/>
      <c r="T7933" s="42"/>
      <c r="U7933" s="188"/>
      <c r="V7933" s="42"/>
      <c r="W7933" s="188"/>
      <c r="X7933" s="42"/>
      <c r="AD7933" s="11"/>
    </row>
    <row r="7934" spans="18:30">
      <c r="R7934" s="187"/>
      <c r="S7934" s="42"/>
      <c r="T7934" s="42"/>
      <c r="U7934" s="188"/>
      <c r="V7934" s="42"/>
      <c r="W7934" s="188"/>
      <c r="X7934" s="42"/>
      <c r="AD7934" s="11"/>
    </row>
    <row r="7935" spans="18:30">
      <c r="R7935" s="187"/>
      <c r="S7935" s="42"/>
      <c r="T7935" s="42"/>
      <c r="U7935" s="188"/>
      <c r="V7935" s="42"/>
      <c r="W7935" s="188"/>
      <c r="X7935" s="42"/>
      <c r="AD7935" s="11"/>
    </row>
    <row r="7936" spans="18:30">
      <c r="R7936" s="187"/>
      <c r="S7936" s="42"/>
      <c r="T7936" s="42"/>
      <c r="U7936" s="188"/>
      <c r="V7936" s="42"/>
      <c r="W7936" s="188"/>
      <c r="X7936" s="42"/>
      <c r="AD7936" s="11"/>
    </row>
    <row r="7937" spans="18:30">
      <c r="R7937" s="187"/>
      <c r="S7937" s="42"/>
      <c r="T7937" s="42"/>
      <c r="U7937" s="188"/>
      <c r="V7937" s="42"/>
      <c r="W7937" s="188"/>
      <c r="X7937" s="42"/>
      <c r="AD7937" s="11"/>
    </row>
    <row r="7938" spans="18:30">
      <c r="R7938" s="187"/>
      <c r="S7938" s="42"/>
      <c r="T7938" s="42"/>
      <c r="U7938" s="188"/>
      <c r="V7938" s="42"/>
      <c r="W7938" s="188"/>
      <c r="X7938" s="42"/>
      <c r="AD7938" s="11"/>
    </row>
    <row r="7939" spans="18:30">
      <c r="R7939" s="187"/>
      <c r="S7939" s="42"/>
      <c r="T7939" s="42"/>
      <c r="U7939" s="188"/>
      <c r="V7939" s="42"/>
      <c r="W7939" s="188"/>
      <c r="X7939" s="42"/>
      <c r="AD7939" s="11"/>
    </row>
    <row r="7940" spans="18:30">
      <c r="R7940" s="187"/>
      <c r="S7940" s="42"/>
      <c r="T7940" s="42"/>
      <c r="U7940" s="188"/>
      <c r="V7940" s="42"/>
      <c r="W7940" s="188"/>
      <c r="X7940" s="42"/>
      <c r="AD7940" s="11"/>
    </row>
    <row r="7941" spans="18:30">
      <c r="R7941" s="187"/>
      <c r="S7941" s="42"/>
      <c r="T7941" s="42"/>
      <c r="U7941" s="188"/>
      <c r="V7941" s="42"/>
      <c r="W7941" s="188"/>
      <c r="X7941" s="42"/>
      <c r="AD7941" s="11"/>
    </row>
    <row r="7942" spans="18:30">
      <c r="R7942" s="187"/>
      <c r="S7942" s="42"/>
      <c r="T7942" s="42"/>
      <c r="U7942" s="188"/>
      <c r="V7942" s="42"/>
      <c r="W7942" s="188"/>
      <c r="X7942" s="42"/>
      <c r="AD7942" s="11"/>
    </row>
    <row r="7943" spans="18:30">
      <c r="R7943" s="187"/>
      <c r="S7943" s="42"/>
      <c r="T7943" s="42"/>
      <c r="U7943" s="188"/>
      <c r="V7943" s="42"/>
      <c r="W7943" s="188"/>
      <c r="X7943" s="42"/>
      <c r="AD7943" s="11"/>
    </row>
    <row r="7944" spans="18:30">
      <c r="R7944" s="187"/>
      <c r="S7944" s="42"/>
      <c r="T7944" s="42"/>
      <c r="U7944" s="188"/>
      <c r="V7944" s="42"/>
      <c r="W7944" s="188"/>
      <c r="X7944" s="42"/>
      <c r="AD7944" s="11"/>
    </row>
    <row r="7945" spans="18:30">
      <c r="R7945" s="187"/>
      <c r="S7945" s="42"/>
      <c r="T7945" s="42"/>
      <c r="U7945" s="188"/>
      <c r="V7945" s="42"/>
      <c r="W7945" s="188"/>
      <c r="X7945" s="42"/>
      <c r="AD7945" s="11"/>
    </row>
    <row r="7946" spans="18:30">
      <c r="R7946" s="187"/>
      <c r="S7946" s="42"/>
      <c r="T7946" s="42"/>
      <c r="U7946" s="188"/>
      <c r="V7946" s="42"/>
      <c r="W7946" s="188"/>
      <c r="X7946" s="42"/>
      <c r="AD7946" s="11"/>
    </row>
    <row r="7947" spans="18:30">
      <c r="R7947" s="187"/>
      <c r="S7947" s="42"/>
      <c r="T7947" s="42"/>
      <c r="U7947" s="188"/>
      <c r="V7947" s="42"/>
      <c r="W7947" s="188"/>
      <c r="X7947" s="42"/>
      <c r="AD7947" s="11"/>
    </row>
    <row r="7948" spans="18:30">
      <c r="R7948" s="187"/>
      <c r="S7948" s="42"/>
      <c r="T7948" s="42"/>
      <c r="U7948" s="188"/>
      <c r="V7948" s="42"/>
      <c r="W7948" s="188"/>
      <c r="X7948" s="42"/>
      <c r="AD7948" s="11"/>
    </row>
    <row r="7949" spans="18:30">
      <c r="R7949" s="187"/>
      <c r="S7949" s="42"/>
      <c r="T7949" s="42"/>
      <c r="U7949" s="188"/>
      <c r="V7949" s="42"/>
      <c r="W7949" s="188"/>
      <c r="X7949" s="42"/>
      <c r="AD7949" s="11"/>
    </row>
    <row r="7950" spans="18:30">
      <c r="R7950" s="187"/>
      <c r="S7950" s="42"/>
      <c r="T7950" s="42"/>
      <c r="U7950" s="188"/>
      <c r="V7950" s="42"/>
      <c r="W7950" s="188"/>
      <c r="X7950" s="42"/>
      <c r="AD7950" s="11"/>
    </row>
    <row r="7951" spans="18:30">
      <c r="R7951" s="187"/>
      <c r="S7951" s="42"/>
      <c r="T7951" s="42"/>
      <c r="U7951" s="188"/>
      <c r="V7951" s="42"/>
      <c r="W7951" s="188"/>
      <c r="X7951" s="42"/>
      <c r="AD7951" s="11"/>
    </row>
    <row r="7952" spans="18:30">
      <c r="R7952" s="187"/>
      <c r="S7952" s="42"/>
      <c r="T7952" s="42"/>
      <c r="U7952" s="188"/>
      <c r="V7952" s="42"/>
      <c r="W7952" s="188"/>
      <c r="X7952" s="42"/>
      <c r="AD7952" s="11"/>
    </row>
    <row r="7953" spans="18:30">
      <c r="R7953" s="187"/>
      <c r="S7953" s="42"/>
      <c r="T7953" s="42"/>
      <c r="U7953" s="188"/>
      <c r="V7953" s="42"/>
      <c r="W7953" s="188"/>
      <c r="X7953" s="42"/>
      <c r="AD7953" s="11"/>
    </row>
    <row r="7954" spans="18:30">
      <c r="R7954" s="187"/>
      <c r="S7954" s="42"/>
      <c r="T7954" s="42"/>
      <c r="U7954" s="188"/>
      <c r="V7954" s="42"/>
      <c r="W7954" s="188"/>
      <c r="X7954" s="42"/>
      <c r="AD7954" s="11"/>
    </row>
    <row r="7955" spans="18:30">
      <c r="R7955" s="187"/>
      <c r="S7955" s="42"/>
      <c r="T7955" s="42"/>
      <c r="U7955" s="188"/>
      <c r="V7955" s="42"/>
      <c r="W7955" s="188"/>
      <c r="X7955" s="42"/>
      <c r="AD7955" s="11"/>
    </row>
    <row r="7956" spans="18:30">
      <c r="R7956" s="187"/>
      <c r="S7956" s="42"/>
      <c r="T7956" s="42"/>
      <c r="U7956" s="188"/>
      <c r="V7956" s="42"/>
      <c r="W7956" s="188"/>
      <c r="X7956" s="42"/>
      <c r="AD7956" s="11"/>
    </row>
    <row r="7957" spans="18:30">
      <c r="R7957" s="187"/>
      <c r="S7957" s="42"/>
      <c r="T7957" s="42"/>
      <c r="U7957" s="188"/>
      <c r="V7957" s="42"/>
      <c r="W7957" s="188"/>
      <c r="X7957" s="42"/>
      <c r="AD7957" s="11"/>
    </row>
    <row r="7958" spans="18:30">
      <c r="R7958" s="187"/>
      <c r="S7958" s="42"/>
      <c r="T7958" s="42"/>
      <c r="U7958" s="188"/>
      <c r="V7958" s="42"/>
      <c r="W7958" s="188"/>
      <c r="X7958" s="42"/>
      <c r="AD7958" s="11"/>
    </row>
    <row r="7959" spans="18:30">
      <c r="R7959" s="187"/>
      <c r="S7959" s="42"/>
      <c r="T7959" s="42"/>
      <c r="U7959" s="188"/>
      <c r="V7959" s="42"/>
      <c r="W7959" s="188"/>
      <c r="X7959" s="42"/>
      <c r="AD7959" s="11"/>
    </row>
    <row r="7960" spans="18:30">
      <c r="R7960" s="187"/>
      <c r="S7960" s="42"/>
      <c r="T7960" s="42"/>
      <c r="U7960" s="188"/>
      <c r="V7960" s="42"/>
      <c r="W7960" s="188"/>
      <c r="X7960" s="42"/>
      <c r="AD7960" s="11"/>
    </row>
    <row r="7961" spans="18:30">
      <c r="R7961" s="187"/>
      <c r="S7961" s="42"/>
      <c r="T7961" s="42"/>
      <c r="U7961" s="188"/>
      <c r="V7961" s="42"/>
      <c r="W7961" s="188"/>
      <c r="X7961" s="42"/>
      <c r="AD7961" s="11"/>
    </row>
    <row r="7962" spans="18:30">
      <c r="R7962" s="187"/>
      <c r="S7962" s="42"/>
      <c r="T7962" s="42"/>
      <c r="U7962" s="188"/>
      <c r="V7962" s="42"/>
      <c r="W7962" s="188"/>
      <c r="X7962" s="42"/>
      <c r="AD7962" s="11"/>
    </row>
    <row r="7963" spans="18:30">
      <c r="R7963" s="187"/>
      <c r="S7963" s="42"/>
      <c r="T7963" s="42"/>
      <c r="U7963" s="188"/>
      <c r="V7963" s="42"/>
      <c r="W7963" s="188"/>
      <c r="X7963" s="42"/>
      <c r="AD7963" s="11"/>
    </row>
    <row r="7964" spans="18:30">
      <c r="R7964" s="187"/>
      <c r="S7964" s="42"/>
      <c r="T7964" s="42"/>
      <c r="U7964" s="188"/>
      <c r="V7964" s="42"/>
      <c r="W7964" s="188"/>
      <c r="X7964" s="42"/>
      <c r="AD7964" s="11"/>
    </row>
    <row r="7965" spans="18:30">
      <c r="R7965" s="187"/>
      <c r="S7965" s="42"/>
      <c r="T7965" s="42"/>
      <c r="U7965" s="188"/>
      <c r="V7965" s="42"/>
      <c r="W7965" s="188"/>
      <c r="X7965" s="42"/>
      <c r="AD7965" s="11"/>
    </row>
    <row r="7966" spans="18:30">
      <c r="R7966" s="187"/>
      <c r="S7966" s="42"/>
      <c r="T7966" s="42"/>
      <c r="U7966" s="188"/>
      <c r="V7966" s="42"/>
      <c r="W7966" s="188"/>
      <c r="X7966" s="42"/>
      <c r="AD7966" s="11"/>
    </row>
    <row r="7967" spans="18:30">
      <c r="R7967" s="187"/>
      <c r="S7967" s="42"/>
      <c r="T7967" s="42"/>
      <c r="U7967" s="188"/>
      <c r="V7967" s="42"/>
      <c r="W7967" s="188"/>
      <c r="X7967" s="42"/>
      <c r="AD7967" s="11"/>
    </row>
    <row r="7968" spans="18:30">
      <c r="R7968" s="187"/>
      <c r="S7968" s="42"/>
      <c r="T7968" s="42"/>
      <c r="U7968" s="188"/>
      <c r="V7968" s="42"/>
      <c r="W7968" s="188"/>
      <c r="X7968" s="42"/>
      <c r="AD7968" s="11"/>
    </row>
    <row r="7969" spans="18:30">
      <c r="R7969" s="187"/>
      <c r="S7969" s="42"/>
      <c r="T7969" s="42"/>
      <c r="U7969" s="188"/>
      <c r="V7969" s="42"/>
      <c r="W7969" s="188"/>
      <c r="X7969" s="42"/>
      <c r="AD7969" s="11"/>
    </row>
    <row r="7970" spans="18:30">
      <c r="R7970" s="187"/>
      <c r="S7970" s="42"/>
      <c r="T7970" s="42"/>
      <c r="U7970" s="188"/>
      <c r="V7970" s="42"/>
      <c r="W7970" s="188"/>
      <c r="X7970" s="42"/>
      <c r="AD7970" s="11"/>
    </row>
    <row r="7971" spans="18:30">
      <c r="R7971" s="187"/>
      <c r="S7971" s="42"/>
      <c r="T7971" s="42"/>
      <c r="U7971" s="188"/>
      <c r="V7971" s="42"/>
      <c r="W7971" s="188"/>
      <c r="X7971" s="42"/>
      <c r="AD7971" s="11"/>
    </row>
    <row r="7972" spans="18:30">
      <c r="R7972" s="187"/>
      <c r="S7972" s="42"/>
      <c r="T7972" s="42"/>
      <c r="U7972" s="188"/>
      <c r="V7972" s="42"/>
      <c r="W7972" s="188"/>
      <c r="X7972" s="42"/>
      <c r="AD7972" s="11"/>
    </row>
    <row r="7973" spans="18:30">
      <c r="R7973" s="187"/>
      <c r="S7973" s="42"/>
      <c r="T7973" s="42"/>
      <c r="U7973" s="188"/>
      <c r="V7973" s="42"/>
      <c r="W7973" s="188"/>
      <c r="X7973" s="42"/>
      <c r="AD7973" s="11"/>
    </row>
    <row r="7974" spans="18:30">
      <c r="R7974" s="187"/>
      <c r="S7974" s="42"/>
      <c r="T7974" s="42"/>
      <c r="U7974" s="188"/>
      <c r="V7974" s="42"/>
      <c r="W7974" s="188"/>
      <c r="X7974" s="42"/>
      <c r="AD7974" s="11"/>
    </row>
    <row r="7975" spans="18:30">
      <c r="R7975" s="187"/>
      <c r="S7975" s="42"/>
      <c r="T7975" s="42"/>
      <c r="U7975" s="188"/>
      <c r="V7975" s="42"/>
      <c r="W7975" s="188"/>
      <c r="X7975" s="42"/>
      <c r="AD7975" s="11"/>
    </row>
    <row r="7976" spans="18:30">
      <c r="R7976" s="187"/>
      <c r="S7976" s="42"/>
      <c r="T7976" s="42"/>
      <c r="U7976" s="188"/>
      <c r="V7976" s="42"/>
      <c r="W7976" s="188"/>
      <c r="X7976" s="42"/>
      <c r="AD7976" s="11"/>
    </row>
    <row r="7977" spans="18:30">
      <c r="R7977" s="187"/>
      <c r="S7977" s="42"/>
      <c r="T7977" s="42"/>
      <c r="U7977" s="188"/>
      <c r="V7977" s="42"/>
      <c r="W7977" s="188"/>
      <c r="X7977" s="42"/>
      <c r="AD7977" s="11"/>
    </row>
    <row r="7978" spans="18:30">
      <c r="R7978" s="187"/>
      <c r="S7978" s="42"/>
      <c r="T7978" s="42"/>
      <c r="U7978" s="188"/>
      <c r="V7978" s="42"/>
      <c r="W7978" s="188"/>
      <c r="X7978" s="42"/>
      <c r="AD7978" s="11"/>
    </row>
    <row r="7979" spans="18:30">
      <c r="R7979" s="187"/>
      <c r="S7979" s="42"/>
      <c r="T7979" s="42"/>
      <c r="U7979" s="188"/>
      <c r="V7979" s="42"/>
      <c r="W7979" s="188"/>
      <c r="X7979" s="42"/>
      <c r="AD7979" s="11"/>
    </row>
    <row r="7980" spans="18:30">
      <c r="R7980" s="187"/>
      <c r="S7980" s="42"/>
      <c r="T7980" s="42"/>
      <c r="U7980" s="188"/>
      <c r="V7980" s="42"/>
      <c r="W7980" s="188"/>
      <c r="X7980" s="42"/>
      <c r="AD7980" s="11"/>
    </row>
    <row r="7981" spans="18:30">
      <c r="R7981" s="187"/>
      <c r="S7981" s="42"/>
      <c r="T7981" s="42"/>
      <c r="U7981" s="188"/>
      <c r="V7981" s="42"/>
      <c r="W7981" s="188"/>
      <c r="X7981" s="42"/>
      <c r="AD7981" s="11"/>
    </row>
    <row r="7982" spans="18:30">
      <c r="R7982" s="187"/>
      <c r="S7982" s="42"/>
      <c r="T7982" s="42"/>
      <c r="U7982" s="188"/>
      <c r="V7982" s="42"/>
      <c r="W7982" s="188"/>
      <c r="X7982" s="42"/>
      <c r="AD7982" s="11"/>
    </row>
    <row r="7983" spans="18:30">
      <c r="R7983" s="187"/>
      <c r="S7983" s="42"/>
      <c r="T7983" s="42"/>
      <c r="U7983" s="188"/>
      <c r="V7983" s="42"/>
      <c r="W7983" s="188"/>
      <c r="X7983" s="42"/>
      <c r="AD7983" s="11"/>
    </row>
    <row r="7984" spans="18:30">
      <c r="R7984" s="187"/>
      <c r="S7984" s="42"/>
      <c r="T7984" s="42"/>
      <c r="U7984" s="188"/>
      <c r="V7984" s="42"/>
      <c r="W7984" s="188"/>
      <c r="X7984" s="42"/>
      <c r="AD7984" s="11"/>
    </row>
    <row r="7985" spans="18:30">
      <c r="R7985" s="187"/>
      <c r="S7985" s="42"/>
      <c r="T7985" s="42"/>
      <c r="U7985" s="188"/>
      <c r="V7985" s="42"/>
      <c r="W7985" s="188"/>
      <c r="X7985" s="42"/>
      <c r="AD7985" s="11"/>
    </row>
    <row r="7986" spans="18:30">
      <c r="R7986" s="187"/>
      <c r="S7986" s="42"/>
      <c r="T7986" s="42"/>
      <c r="U7986" s="188"/>
      <c r="V7986" s="42"/>
      <c r="W7986" s="188"/>
      <c r="X7986" s="42"/>
      <c r="AD7986" s="11"/>
    </row>
    <row r="7987" spans="18:30">
      <c r="R7987" s="187"/>
      <c r="S7987" s="42"/>
      <c r="T7987" s="42"/>
      <c r="U7987" s="188"/>
      <c r="V7987" s="42"/>
      <c r="W7987" s="188"/>
      <c r="X7987" s="42"/>
      <c r="AD7987" s="11"/>
    </row>
    <row r="7988" spans="18:30">
      <c r="R7988" s="187"/>
      <c r="S7988" s="42"/>
      <c r="T7988" s="42"/>
      <c r="U7988" s="188"/>
      <c r="V7988" s="42"/>
      <c r="W7988" s="188"/>
      <c r="X7988" s="42"/>
      <c r="AD7988" s="11"/>
    </row>
    <row r="7989" spans="18:30">
      <c r="R7989" s="187"/>
      <c r="S7989" s="42"/>
      <c r="T7989" s="42"/>
      <c r="U7989" s="188"/>
      <c r="V7989" s="42"/>
      <c r="W7989" s="188"/>
      <c r="X7989" s="42"/>
      <c r="AD7989" s="11"/>
    </row>
    <row r="7990" spans="18:30">
      <c r="R7990" s="187"/>
      <c r="S7990" s="42"/>
      <c r="T7990" s="42"/>
      <c r="U7990" s="188"/>
      <c r="V7990" s="42"/>
      <c r="W7990" s="188"/>
      <c r="X7990" s="42"/>
      <c r="AD7990" s="11"/>
    </row>
    <row r="7991" spans="18:30">
      <c r="R7991" s="187"/>
      <c r="S7991" s="42"/>
      <c r="T7991" s="42"/>
      <c r="U7991" s="188"/>
      <c r="V7991" s="42"/>
      <c r="W7991" s="188"/>
      <c r="X7991" s="42"/>
      <c r="AD7991" s="11"/>
    </row>
    <row r="7992" spans="18:30">
      <c r="R7992" s="187"/>
      <c r="S7992" s="42"/>
      <c r="T7992" s="42"/>
      <c r="U7992" s="188"/>
      <c r="V7992" s="42"/>
      <c r="W7992" s="188"/>
      <c r="X7992" s="42"/>
      <c r="AD7992" s="11"/>
    </row>
    <row r="7993" spans="18:30">
      <c r="R7993" s="187"/>
      <c r="S7993" s="42"/>
      <c r="T7993" s="42"/>
      <c r="U7993" s="188"/>
      <c r="V7993" s="42"/>
      <c r="W7993" s="188"/>
      <c r="X7993" s="42"/>
      <c r="AD7993" s="11"/>
    </row>
    <row r="7994" spans="18:30">
      <c r="R7994" s="187"/>
      <c r="S7994" s="42"/>
      <c r="T7994" s="42"/>
      <c r="U7994" s="188"/>
      <c r="V7994" s="42"/>
      <c r="W7994" s="188"/>
      <c r="X7994" s="42"/>
      <c r="AD7994" s="11"/>
    </row>
    <row r="7995" spans="18:30">
      <c r="R7995" s="187"/>
      <c r="S7995" s="42"/>
      <c r="T7995" s="42"/>
      <c r="U7995" s="188"/>
      <c r="V7995" s="42"/>
      <c r="W7995" s="188"/>
      <c r="X7995" s="42"/>
      <c r="AD7995" s="11"/>
    </row>
    <row r="7996" spans="18:30">
      <c r="R7996" s="187"/>
      <c r="S7996" s="42"/>
      <c r="T7996" s="42"/>
      <c r="U7996" s="188"/>
      <c r="V7996" s="42"/>
      <c r="W7996" s="188"/>
      <c r="X7996" s="42"/>
      <c r="AD7996" s="11"/>
    </row>
    <row r="7997" spans="18:30">
      <c r="R7997" s="187"/>
      <c r="S7997" s="42"/>
      <c r="T7997" s="42"/>
      <c r="U7997" s="188"/>
      <c r="V7997" s="42"/>
      <c r="W7997" s="188"/>
      <c r="X7997" s="42"/>
      <c r="AD7997" s="11"/>
    </row>
    <row r="7998" spans="18:30">
      <c r="R7998" s="187"/>
      <c r="S7998" s="42"/>
      <c r="T7998" s="42"/>
      <c r="U7998" s="188"/>
      <c r="V7998" s="42"/>
      <c r="W7998" s="188"/>
      <c r="X7998" s="42"/>
      <c r="AD7998" s="11"/>
    </row>
    <row r="7999" spans="18:30">
      <c r="R7999" s="187"/>
      <c r="S7999" s="42"/>
      <c r="T7999" s="42"/>
      <c r="U7999" s="188"/>
      <c r="V7999" s="42"/>
      <c r="W7999" s="188"/>
      <c r="X7999" s="42"/>
      <c r="AD7999" s="11"/>
    </row>
    <row r="8000" spans="18:30">
      <c r="R8000" s="187"/>
      <c r="S8000" s="42"/>
      <c r="T8000" s="42"/>
      <c r="U8000" s="188"/>
      <c r="V8000" s="42"/>
      <c r="W8000" s="188"/>
      <c r="X8000" s="42"/>
      <c r="AD8000" s="11"/>
    </row>
    <row r="8001" spans="18:30">
      <c r="R8001" s="187"/>
      <c r="S8001" s="42"/>
      <c r="T8001" s="42"/>
      <c r="U8001" s="188"/>
      <c r="V8001" s="42"/>
      <c r="W8001" s="188"/>
      <c r="X8001" s="42"/>
      <c r="AD8001" s="11"/>
    </row>
    <row r="8002" spans="18:30">
      <c r="R8002" s="187"/>
      <c r="S8002" s="42"/>
      <c r="T8002" s="42"/>
      <c r="U8002" s="188"/>
      <c r="V8002" s="42"/>
      <c r="W8002" s="188"/>
      <c r="X8002" s="42"/>
      <c r="AD8002" s="11"/>
    </row>
    <row r="8003" spans="18:30">
      <c r="R8003" s="187"/>
      <c r="S8003" s="42"/>
      <c r="T8003" s="42"/>
      <c r="U8003" s="188"/>
      <c r="V8003" s="42"/>
      <c r="W8003" s="188"/>
      <c r="X8003" s="42"/>
      <c r="AD8003" s="11"/>
    </row>
    <row r="8004" spans="18:30">
      <c r="R8004" s="187"/>
      <c r="S8004" s="42"/>
      <c r="T8004" s="42"/>
      <c r="U8004" s="188"/>
      <c r="V8004" s="42"/>
      <c r="W8004" s="188"/>
      <c r="X8004" s="42"/>
      <c r="AD8004" s="11"/>
    </row>
    <row r="8005" spans="18:30">
      <c r="R8005" s="187"/>
      <c r="S8005" s="42"/>
      <c r="T8005" s="42"/>
      <c r="U8005" s="188"/>
      <c r="V8005" s="42"/>
      <c r="W8005" s="188"/>
      <c r="X8005" s="42"/>
      <c r="AD8005" s="11"/>
    </row>
    <row r="8006" spans="18:30">
      <c r="R8006" s="187"/>
      <c r="S8006" s="42"/>
      <c r="T8006" s="42"/>
      <c r="U8006" s="188"/>
      <c r="V8006" s="42"/>
      <c r="W8006" s="188"/>
      <c r="X8006" s="42"/>
      <c r="AD8006" s="11"/>
    </row>
    <row r="8007" spans="18:30">
      <c r="R8007" s="187"/>
      <c r="S8007" s="42"/>
      <c r="T8007" s="42"/>
      <c r="U8007" s="188"/>
      <c r="V8007" s="42"/>
      <c r="W8007" s="188"/>
      <c r="X8007" s="42"/>
      <c r="AD8007" s="11"/>
    </row>
    <row r="8008" spans="18:30">
      <c r="R8008" s="187"/>
      <c r="S8008" s="42"/>
      <c r="T8008" s="42"/>
      <c r="U8008" s="188"/>
      <c r="V8008" s="42"/>
      <c r="W8008" s="188"/>
      <c r="X8008" s="42"/>
      <c r="AD8008" s="11"/>
    </row>
    <row r="8009" spans="18:30">
      <c r="R8009" s="187"/>
      <c r="S8009" s="42"/>
      <c r="T8009" s="42"/>
      <c r="U8009" s="188"/>
      <c r="V8009" s="42"/>
      <c r="W8009" s="188"/>
      <c r="X8009" s="42"/>
      <c r="AD8009" s="11"/>
    </row>
    <row r="8010" spans="18:30">
      <c r="R8010" s="187"/>
      <c r="S8010" s="42"/>
      <c r="T8010" s="42"/>
      <c r="U8010" s="188"/>
      <c r="V8010" s="42"/>
      <c r="W8010" s="188"/>
      <c r="X8010" s="42"/>
      <c r="AD8010" s="11"/>
    </row>
    <row r="8011" spans="18:30">
      <c r="R8011" s="187"/>
      <c r="S8011" s="42"/>
      <c r="T8011" s="42"/>
      <c r="U8011" s="188"/>
      <c r="V8011" s="42"/>
      <c r="W8011" s="188"/>
      <c r="X8011" s="42"/>
      <c r="AD8011" s="11"/>
    </row>
    <row r="8012" spans="18:30">
      <c r="R8012" s="187"/>
      <c r="S8012" s="42"/>
      <c r="T8012" s="42"/>
      <c r="U8012" s="188"/>
      <c r="V8012" s="42"/>
      <c r="W8012" s="188"/>
      <c r="X8012" s="42"/>
      <c r="AD8012" s="11"/>
    </row>
    <row r="8013" spans="18:30">
      <c r="R8013" s="187"/>
      <c r="S8013" s="42"/>
      <c r="T8013" s="42"/>
      <c r="U8013" s="188"/>
      <c r="V8013" s="42"/>
      <c r="W8013" s="188"/>
      <c r="X8013" s="42"/>
      <c r="AD8013" s="11"/>
    </row>
    <row r="8014" spans="18:30">
      <c r="R8014" s="187"/>
      <c r="S8014" s="42"/>
      <c r="T8014" s="42"/>
      <c r="U8014" s="188"/>
      <c r="V8014" s="42"/>
      <c r="W8014" s="188"/>
      <c r="X8014" s="42"/>
      <c r="AD8014" s="11"/>
    </row>
    <row r="8015" spans="18:30">
      <c r="R8015" s="187"/>
      <c r="S8015" s="42"/>
      <c r="T8015" s="42"/>
      <c r="U8015" s="188"/>
      <c r="V8015" s="42"/>
      <c r="W8015" s="188"/>
      <c r="X8015" s="42"/>
      <c r="AD8015" s="11"/>
    </row>
    <row r="8016" spans="18:30">
      <c r="R8016" s="187"/>
      <c r="S8016" s="42"/>
      <c r="T8016" s="42"/>
      <c r="U8016" s="188"/>
      <c r="V8016" s="42"/>
      <c r="W8016" s="188"/>
      <c r="X8016" s="42"/>
      <c r="AD8016" s="11"/>
    </row>
    <row r="8017" spans="18:30">
      <c r="R8017" s="187"/>
      <c r="S8017" s="42"/>
      <c r="T8017" s="42"/>
      <c r="U8017" s="188"/>
      <c r="V8017" s="42"/>
      <c r="W8017" s="188"/>
      <c r="X8017" s="42"/>
      <c r="AD8017" s="11"/>
    </row>
    <row r="8018" spans="18:30">
      <c r="R8018" s="187"/>
      <c r="S8018" s="42"/>
      <c r="T8018" s="42"/>
      <c r="U8018" s="188"/>
      <c r="V8018" s="42"/>
      <c r="W8018" s="188"/>
      <c r="X8018" s="42"/>
      <c r="AD8018" s="11"/>
    </row>
    <row r="8019" spans="18:30">
      <c r="R8019" s="187"/>
      <c r="S8019" s="42"/>
      <c r="T8019" s="42"/>
      <c r="U8019" s="188"/>
      <c r="V8019" s="42"/>
      <c r="W8019" s="188"/>
      <c r="X8019" s="42"/>
      <c r="AD8019" s="11"/>
    </row>
    <row r="8020" spans="18:30">
      <c r="R8020" s="187"/>
      <c r="S8020" s="42"/>
      <c r="T8020" s="42"/>
      <c r="U8020" s="188"/>
      <c r="V8020" s="42"/>
      <c r="W8020" s="188"/>
      <c r="X8020" s="42"/>
      <c r="AD8020" s="11"/>
    </row>
    <row r="8021" spans="18:30">
      <c r="R8021" s="187"/>
      <c r="S8021" s="42"/>
      <c r="T8021" s="42"/>
      <c r="U8021" s="188"/>
      <c r="V8021" s="42"/>
      <c r="W8021" s="188"/>
      <c r="X8021" s="42"/>
      <c r="AD8021" s="11"/>
    </row>
    <row r="8022" spans="18:30">
      <c r="R8022" s="187"/>
      <c r="S8022" s="42"/>
      <c r="T8022" s="42"/>
      <c r="U8022" s="188"/>
      <c r="V8022" s="42"/>
      <c r="W8022" s="188"/>
      <c r="X8022" s="42"/>
      <c r="AD8022" s="11"/>
    </row>
    <row r="8023" spans="18:30">
      <c r="R8023" s="187"/>
      <c r="S8023" s="42"/>
      <c r="T8023" s="42"/>
      <c r="U8023" s="188"/>
      <c r="V8023" s="42"/>
      <c r="W8023" s="188"/>
      <c r="X8023" s="42"/>
      <c r="AD8023" s="11"/>
    </row>
    <row r="8024" spans="18:30">
      <c r="R8024" s="187"/>
      <c r="S8024" s="42"/>
      <c r="T8024" s="42"/>
      <c r="U8024" s="188"/>
      <c r="V8024" s="42"/>
      <c r="W8024" s="188"/>
      <c r="X8024" s="42"/>
      <c r="AD8024" s="11"/>
    </row>
    <row r="8025" spans="18:30">
      <c r="R8025" s="187"/>
      <c r="S8025" s="42"/>
      <c r="T8025" s="42"/>
      <c r="U8025" s="188"/>
      <c r="V8025" s="42"/>
      <c r="W8025" s="188"/>
      <c r="X8025" s="42"/>
      <c r="AD8025" s="11"/>
    </row>
    <row r="8026" spans="18:30">
      <c r="R8026" s="187"/>
      <c r="S8026" s="42"/>
      <c r="T8026" s="42"/>
      <c r="U8026" s="188"/>
      <c r="V8026" s="42"/>
      <c r="W8026" s="188"/>
      <c r="X8026" s="42"/>
      <c r="AD8026" s="11"/>
    </row>
    <row r="8027" spans="18:30">
      <c r="R8027" s="187"/>
      <c r="S8027" s="42"/>
      <c r="T8027" s="42"/>
      <c r="U8027" s="188"/>
      <c r="V8027" s="42"/>
      <c r="W8027" s="188"/>
      <c r="X8027" s="42"/>
      <c r="AD8027" s="11"/>
    </row>
    <row r="8028" spans="18:30">
      <c r="R8028" s="187"/>
      <c r="S8028" s="42"/>
      <c r="T8028" s="42"/>
      <c r="U8028" s="188"/>
      <c r="V8028" s="42"/>
      <c r="W8028" s="188"/>
      <c r="X8028" s="42"/>
      <c r="AD8028" s="11"/>
    </row>
    <row r="8029" spans="18:30">
      <c r="R8029" s="187"/>
      <c r="S8029" s="42"/>
      <c r="T8029" s="42"/>
      <c r="U8029" s="188"/>
      <c r="V8029" s="42"/>
      <c r="W8029" s="188"/>
      <c r="X8029" s="42"/>
      <c r="AD8029" s="11"/>
    </row>
    <row r="8030" spans="18:30">
      <c r="R8030" s="187"/>
      <c r="S8030" s="42"/>
      <c r="T8030" s="42"/>
      <c r="U8030" s="188"/>
      <c r="V8030" s="42"/>
      <c r="W8030" s="188"/>
      <c r="X8030" s="42"/>
      <c r="AD8030" s="11"/>
    </row>
    <row r="8031" spans="18:30">
      <c r="R8031" s="187"/>
      <c r="S8031" s="42"/>
      <c r="T8031" s="42"/>
      <c r="U8031" s="188"/>
      <c r="V8031" s="42"/>
      <c r="W8031" s="188"/>
      <c r="X8031" s="42"/>
      <c r="AD8031" s="11"/>
    </row>
    <row r="8032" spans="18:30">
      <c r="R8032" s="187"/>
      <c r="S8032" s="42"/>
      <c r="T8032" s="42"/>
      <c r="U8032" s="188"/>
      <c r="V8032" s="42"/>
      <c r="W8032" s="188"/>
      <c r="X8032" s="42"/>
      <c r="AD8032" s="11"/>
    </row>
    <row r="8033" spans="18:30">
      <c r="R8033" s="187"/>
      <c r="S8033" s="42"/>
      <c r="T8033" s="42"/>
      <c r="U8033" s="188"/>
      <c r="V8033" s="42"/>
      <c r="W8033" s="188"/>
      <c r="X8033" s="42"/>
      <c r="AD8033" s="11"/>
    </row>
    <row r="8034" spans="18:30">
      <c r="R8034" s="187"/>
      <c r="S8034" s="42"/>
      <c r="T8034" s="42"/>
      <c r="U8034" s="188"/>
      <c r="V8034" s="42"/>
      <c r="W8034" s="188"/>
      <c r="X8034" s="42"/>
      <c r="AD8034" s="11"/>
    </row>
    <row r="8035" spans="18:30">
      <c r="R8035" s="187"/>
      <c r="S8035" s="42"/>
      <c r="T8035" s="42"/>
      <c r="U8035" s="188"/>
      <c r="V8035" s="42"/>
      <c r="W8035" s="188"/>
      <c r="X8035" s="42"/>
      <c r="AD8035" s="11"/>
    </row>
    <row r="8036" spans="18:30">
      <c r="R8036" s="187"/>
      <c r="S8036" s="42"/>
      <c r="T8036" s="42"/>
      <c r="U8036" s="188"/>
      <c r="V8036" s="42"/>
      <c r="W8036" s="188"/>
      <c r="X8036" s="42"/>
      <c r="AD8036" s="11"/>
    </row>
    <row r="8037" spans="18:30">
      <c r="R8037" s="187"/>
      <c r="S8037" s="42"/>
      <c r="T8037" s="42"/>
      <c r="U8037" s="188"/>
      <c r="V8037" s="42"/>
      <c r="W8037" s="188"/>
      <c r="X8037" s="42"/>
      <c r="AD8037" s="11"/>
    </row>
    <row r="8038" spans="18:30">
      <c r="R8038" s="187"/>
      <c r="S8038" s="42"/>
      <c r="T8038" s="42"/>
      <c r="U8038" s="188"/>
      <c r="V8038" s="42"/>
      <c r="W8038" s="188"/>
      <c r="X8038" s="42"/>
      <c r="AD8038" s="11"/>
    </row>
    <row r="8039" spans="18:30">
      <c r="R8039" s="187"/>
      <c r="S8039" s="42"/>
      <c r="T8039" s="42"/>
      <c r="U8039" s="188"/>
      <c r="V8039" s="42"/>
      <c r="W8039" s="188"/>
      <c r="X8039" s="42"/>
      <c r="AD8039" s="11"/>
    </row>
    <row r="8040" spans="18:30">
      <c r="R8040" s="187"/>
      <c r="S8040" s="42"/>
      <c r="T8040" s="42"/>
      <c r="U8040" s="188"/>
      <c r="V8040" s="42"/>
      <c r="W8040" s="188"/>
      <c r="X8040" s="42"/>
      <c r="AD8040" s="11"/>
    </row>
    <row r="8041" spans="18:30">
      <c r="R8041" s="187"/>
      <c r="S8041" s="42"/>
      <c r="T8041" s="42"/>
      <c r="U8041" s="188"/>
      <c r="V8041" s="42"/>
      <c r="W8041" s="188"/>
      <c r="X8041" s="42"/>
      <c r="AD8041" s="11"/>
    </row>
    <row r="8042" spans="18:30">
      <c r="R8042" s="187"/>
      <c r="S8042" s="42"/>
      <c r="T8042" s="42"/>
      <c r="U8042" s="188"/>
      <c r="V8042" s="42"/>
      <c r="W8042" s="188"/>
      <c r="X8042" s="42"/>
      <c r="AD8042" s="11"/>
    </row>
    <row r="8043" spans="18:30">
      <c r="R8043" s="187"/>
      <c r="S8043" s="42"/>
      <c r="T8043" s="42"/>
      <c r="U8043" s="188"/>
      <c r="V8043" s="42"/>
      <c r="W8043" s="188"/>
      <c r="X8043" s="42"/>
      <c r="AD8043" s="11"/>
    </row>
    <row r="8044" spans="18:30">
      <c r="R8044" s="187"/>
      <c r="S8044" s="42"/>
      <c r="T8044" s="42"/>
      <c r="U8044" s="188"/>
      <c r="V8044" s="42"/>
      <c r="W8044" s="188"/>
      <c r="X8044" s="42"/>
      <c r="AD8044" s="11"/>
    </row>
    <row r="8045" spans="18:30">
      <c r="R8045" s="187"/>
      <c r="S8045" s="42"/>
      <c r="T8045" s="42"/>
      <c r="U8045" s="188"/>
      <c r="V8045" s="42"/>
      <c r="W8045" s="188"/>
      <c r="X8045" s="42"/>
      <c r="AD8045" s="11"/>
    </row>
    <row r="8046" spans="18:30">
      <c r="R8046" s="187"/>
      <c r="S8046" s="42"/>
      <c r="T8046" s="42"/>
      <c r="U8046" s="188"/>
      <c r="V8046" s="42"/>
      <c r="W8046" s="188"/>
      <c r="X8046" s="42"/>
      <c r="AD8046" s="11"/>
    </row>
    <row r="8047" spans="18:30">
      <c r="R8047" s="187"/>
      <c r="S8047" s="42"/>
      <c r="T8047" s="42"/>
      <c r="U8047" s="188"/>
      <c r="V8047" s="42"/>
      <c r="W8047" s="188"/>
      <c r="X8047" s="42"/>
      <c r="AD8047" s="11"/>
    </row>
    <row r="8048" spans="18:30">
      <c r="R8048" s="187"/>
      <c r="S8048" s="42"/>
      <c r="T8048" s="42"/>
      <c r="U8048" s="188"/>
      <c r="V8048" s="42"/>
      <c r="W8048" s="188"/>
      <c r="X8048" s="42"/>
      <c r="AD8048" s="11"/>
    </row>
    <row r="8049" spans="18:30">
      <c r="R8049" s="187"/>
      <c r="S8049" s="42"/>
      <c r="T8049" s="42"/>
      <c r="U8049" s="188"/>
      <c r="V8049" s="42"/>
      <c r="W8049" s="188"/>
      <c r="X8049" s="42"/>
      <c r="AD8049" s="11"/>
    </row>
    <row r="8050" spans="18:30">
      <c r="R8050" s="187"/>
      <c r="S8050" s="42"/>
      <c r="T8050" s="42"/>
      <c r="U8050" s="188"/>
      <c r="V8050" s="42"/>
      <c r="W8050" s="188"/>
      <c r="X8050" s="42"/>
      <c r="AD8050" s="11"/>
    </row>
    <row r="8051" spans="18:30">
      <c r="R8051" s="187"/>
      <c r="S8051" s="42"/>
      <c r="T8051" s="42"/>
      <c r="U8051" s="188"/>
      <c r="V8051" s="42"/>
      <c r="W8051" s="188"/>
      <c r="X8051" s="42"/>
      <c r="AD8051" s="11"/>
    </row>
    <row r="8052" spans="18:30">
      <c r="R8052" s="187"/>
      <c r="S8052" s="42"/>
      <c r="T8052" s="42"/>
      <c r="U8052" s="188"/>
      <c r="V8052" s="42"/>
      <c r="W8052" s="188"/>
      <c r="X8052" s="42"/>
      <c r="AD8052" s="11"/>
    </row>
    <row r="8053" spans="18:30">
      <c r="R8053" s="187"/>
      <c r="S8053" s="42"/>
      <c r="T8053" s="42"/>
      <c r="U8053" s="188"/>
      <c r="V8053" s="42"/>
      <c r="W8053" s="188"/>
      <c r="X8053" s="42"/>
      <c r="AD8053" s="11"/>
    </row>
    <row r="8054" spans="18:30">
      <c r="R8054" s="187"/>
      <c r="S8054" s="42"/>
      <c r="T8054" s="42"/>
      <c r="U8054" s="188"/>
      <c r="V8054" s="42"/>
      <c r="W8054" s="188"/>
      <c r="X8054" s="42"/>
      <c r="AD8054" s="11"/>
    </row>
    <row r="8055" spans="18:30">
      <c r="R8055" s="187"/>
      <c r="S8055" s="42"/>
      <c r="T8055" s="42"/>
      <c r="U8055" s="188"/>
      <c r="V8055" s="42"/>
      <c r="W8055" s="188"/>
      <c r="X8055" s="42"/>
      <c r="AD8055" s="11"/>
    </row>
    <row r="8056" spans="18:30">
      <c r="R8056" s="187"/>
      <c r="S8056" s="42"/>
      <c r="T8056" s="42"/>
      <c r="U8056" s="188"/>
      <c r="V8056" s="42"/>
      <c r="W8056" s="188"/>
      <c r="X8056" s="42"/>
      <c r="AD8056" s="11"/>
    </row>
    <row r="8057" spans="18:30">
      <c r="R8057" s="187"/>
      <c r="S8057" s="42"/>
      <c r="T8057" s="42"/>
      <c r="U8057" s="188"/>
      <c r="V8057" s="42"/>
      <c r="W8057" s="188"/>
      <c r="X8057" s="42"/>
      <c r="AD8057" s="11"/>
    </row>
    <row r="8058" spans="18:30">
      <c r="R8058" s="187"/>
      <c r="S8058" s="42"/>
      <c r="T8058" s="42"/>
      <c r="U8058" s="188"/>
      <c r="V8058" s="42"/>
      <c r="W8058" s="188"/>
      <c r="X8058" s="42"/>
      <c r="AD8058" s="11"/>
    </row>
    <row r="8059" spans="18:30">
      <c r="R8059" s="187"/>
      <c r="S8059" s="42"/>
      <c r="T8059" s="42"/>
      <c r="U8059" s="188"/>
      <c r="V8059" s="42"/>
      <c r="W8059" s="188"/>
      <c r="X8059" s="42"/>
      <c r="AD8059" s="11"/>
    </row>
    <row r="8060" spans="18:30">
      <c r="R8060" s="187"/>
      <c r="S8060" s="42"/>
      <c r="T8060" s="42"/>
      <c r="U8060" s="188"/>
      <c r="V8060" s="42"/>
      <c r="W8060" s="188"/>
      <c r="X8060" s="42"/>
      <c r="AD8060" s="11"/>
    </row>
    <row r="8061" spans="18:30">
      <c r="R8061" s="187"/>
      <c r="S8061" s="42"/>
      <c r="T8061" s="42"/>
      <c r="U8061" s="188"/>
      <c r="V8061" s="42"/>
      <c r="W8061" s="188"/>
      <c r="X8061" s="42"/>
      <c r="AD8061" s="11"/>
    </row>
    <row r="8062" spans="18:30">
      <c r="R8062" s="187"/>
      <c r="S8062" s="42"/>
      <c r="T8062" s="42"/>
      <c r="U8062" s="188"/>
      <c r="V8062" s="42"/>
      <c r="W8062" s="188"/>
      <c r="X8062" s="42"/>
      <c r="AD8062" s="11"/>
    </row>
    <row r="8063" spans="18:30">
      <c r="R8063" s="187"/>
      <c r="S8063" s="42"/>
      <c r="T8063" s="42"/>
      <c r="U8063" s="188"/>
      <c r="V8063" s="42"/>
      <c r="W8063" s="188"/>
      <c r="X8063" s="42"/>
      <c r="AD8063" s="11"/>
    </row>
    <row r="8064" spans="18:30">
      <c r="R8064" s="187"/>
      <c r="S8064" s="42"/>
      <c r="T8064" s="42"/>
      <c r="U8064" s="188"/>
      <c r="V8064" s="42"/>
      <c r="W8064" s="188"/>
      <c r="X8064" s="42"/>
      <c r="AD8064" s="11"/>
    </row>
    <row r="8065" spans="18:30">
      <c r="R8065" s="187"/>
      <c r="S8065" s="42"/>
      <c r="T8065" s="42"/>
      <c r="U8065" s="188"/>
      <c r="V8065" s="42"/>
      <c r="W8065" s="188"/>
      <c r="X8065" s="42"/>
      <c r="AD8065" s="11"/>
    </row>
    <row r="8066" spans="18:30">
      <c r="R8066" s="187"/>
      <c r="S8066" s="42"/>
      <c r="T8066" s="42"/>
      <c r="U8066" s="188"/>
      <c r="V8066" s="42"/>
      <c r="W8066" s="188"/>
      <c r="X8066" s="42"/>
      <c r="AD8066" s="11"/>
    </row>
    <row r="8067" spans="18:30">
      <c r="R8067" s="187"/>
      <c r="S8067" s="42"/>
      <c r="T8067" s="42"/>
      <c r="U8067" s="188"/>
      <c r="V8067" s="42"/>
      <c r="W8067" s="188"/>
      <c r="X8067" s="42"/>
      <c r="AD8067" s="11"/>
    </row>
    <row r="8068" spans="18:30">
      <c r="R8068" s="187"/>
      <c r="S8068" s="42"/>
      <c r="T8068" s="42"/>
      <c r="U8068" s="188"/>
      <c r="V8068" s="42"/>
      <c r="W8068" s="188"/>
      <c r="X8068" s="42"/>
      <c r="AD8068" s="11"/>
    </row>
    <row r="8069" spans="18:30">
      <c r="R8069" s="187"/>
      <c r="S8069" s="42"/>
      <c r="T8069" s="42"/>
      <c r="U8069" s="188"/>
      <c r="V8069" s="42"/>
      <c r="W8069" s="188"/>
      <c r="X8069" s="42"/>
      <c r="AD8069" s="11"/>
    </row>
    <row r="8070" spans="18:30">
      <c r="R8070" s="187"/>
      <c r="S8070" s="42"/>
      <c r="T8070" s="42"/>
      <c r="U8070" s="188"/>
      <c r="V8070" s="42"/>
      <c r="W8070" s="188"/>
      <c r="X8070" s="42"/>
      <c r="AD8070" s="11"/>
    </row>
    <row r="8071" spans="18:30">
      <c r="R8071" s="187"/>
      <c r="S8071" s="42"/>
      <c r="T8071" s="42"/>
      <c r="U8071" s="188"/>
      <c r="V8071" s="42"/>
      <c r="W8071" s="188"/>
      <c r="X8071" s="42"/>
      <c r="AD8071" s="11"/>
    </row>
    <row r="8072" spans="18:30">
      <c r="R8072" s="187"/>
      <c r="S8072" s="42"/>
      <c r="T8072" s="42"/>
      <c r="U8072" s="188"/>
      <c r="V8072" s="42"/>
      <c r="W8072" s="188"/>
      <c r="X8072" s="42"/>
      <c r="AD8072" s="11"/>
    </row>
    <row r="8073" spans="18:30">
      <c r="R8073" s="187"/>
      <c r="S8073" s="42"/>
      <c r="T8073" s="42"/>
      <c r="U8073" s="188"/>
      <c r="V8073" s="42"/>
      <c r="W8073" s="188"/>
      <c r="X8073" s="42"/>
      <c r="AD8073" s="11"/>
    </row>
    <row r="8074" spans="18:30">
      <c r="R8074" s="187"/>
      <c r="S8074" s="42"/>
      <c r="T8074" s="42"/>
      <c r="U8074" s="188"/>
      <c r="V8074" s="42"/>
      <c r="W8074" s="188"/>
      <c r="X8074" s="42"/>
      <c r="AD8074" s="11"/>
    </row>
    <row r="8075" spans="18:30">
      <c r="R8075" s="187"/>
      <c r="S8075" s="42"/>
      <c r="T8075" s="42"/>
      <c r="U8075" s="188"/>
      <c r="V8075" s="42"/>
      <c r="W8075" s="188"/>
      <c r="X8075" s="42"/>
      <c r="AD8075" s="11"/>
    </row>
    <row r="8076" spans="18:30">
      <c r="R8076" s="187"/>
      <c r="S8076" s="42"/>
      <c r="T8076" s="42"/>
      <c r="U8076" s="188"/>
      <c r="V8076" s="42"/>
      <c r="W8076" s="188"/>
      <c r="X8076" s="42"/>
      <c r="AD8076" s="11"/>
    </row>
    <row r="8077" spans="18:30">
      <c r="R8077" s="187"/>
      <c r="S8077" s="42"/>
      <c r="T8077" s="42"/>
      <c r="U8077" s="188"/>
      <c r="V8077" s="42"/>
      <c r="W8077" s="188"/>
      <c r="X8077" s="42"/>
      <c r="AD8077" s="11"/>
    </row>
    <row r="8078" spans="18:30">
      <c r="R8078" s="187"/>
      <c r="S8078" s="42"/>
      <c r="T8078" s="42"/>
      <c r="U8078" s="188"/>
      <c r="V8078" s="42"/>
      <c r="W8078" s="188"/>
      <c r="X8078" s="42"/>
      <c r="AD8078" s="11"/>
    </row>
    <row r="8079" spans="18:30">
      <c r="R8079" s="187"/>
      <c r="S8079" s="42"/>
      <c r="T8079" s="42"/>
      <c r="U8079" s="188"/>
      <c r="V8079" s="42"/>
      <c r="W8079" s="188"/>
      <c r="X8079" s="42"/>
      <c r="AD8079" s="11"/>
    </row>
    <row r="8080" spans="18:30">
      <c r="R8080" s="187"/>
      <c r="S8080" s="42"/>
      <c r="T8080" s="42"/>
      <c r="U8080" s="188"/>
      <c r="V8080" s="42"/>
      <c r="W8080" s="188"/>
      <c r="X8080" s="42"/>
      <c r="AD8080" s="11"/>
    </row>
    <row r="8081" spans="18:30">
      <c r="R8081" s="187"/>
      <c r="S8081" s="42"/>
      <c r="T8081" s="42"/>
      <c r="U8081" s="188"/>
      <c r="V8081" s="42"/>
      <c r="W8081" s="188"/>
      <c r="X8081" s="42"/>
      <c r="AD8081" s="11"/>
    </row>
    <row r="8082" spans="18:30">
      <c r="R8082" s="187"/>
      <c r="S8082" s="42"/>
      <c r="T8082" s="42"/>
      <c r="U8082" s="188"/>
      <c r="V8082" s="42"/>
      <c r="W8082" s="188"/>
      <c r="X8082" s="42"/>
      <c r="AD8082" s="11"/>
    </row>
    <row r="8083" spans="18:30">
      <c r="R8083" s="187"/>
      <c r="S8083" s="42"/>
      <c r="T8083" s="42"/>
      <c r="U8083" s="188"/>
      <c r="V8083" s="42"/>
      <c r="W8083" s="188"/>
      <c r="X8083" s="42"/>
      <c r="AD8083" s="11"/>
    </row>
    <row r="8084" spans="18:30">
      <c r="R8084" s="187"/>
      <c r="S8084" s="42"/>
      <c r="T8084" s="42"/>
      <c r="U8084" s="188"/>
      <c r="V8084" s="42"/>
      <c r="W8084" s="188"/>
      <c r="X8084" s="42"/>
      <c r="AD8084" s="11"/>
    </row>
    <row r="8085" spans="18:30">
      <c r="R8085" s="187"/>
      <c r="S8085" s="42"/>
      <c r="T8085" s="42"/>
      <c r="U8085" s="188"/>
      <c r="V8085" s="42"/>
      <c r="W8085" s="188"/>
      <c r="X8085" s="42"/>
      <c r="AD8085" s="11"/>
    </row>
    <row r="8086" spans="18:30">
      <c r="R8086" s="187"/>
      <c r="S8086" s="42"/>
      <c r="T8086" s="42"/>
      <c r="U8086" s="188"/>
      <c r="V8086" s="42"/>
      <c r="W8086" s="188"/>
      <c r="X8086" s="42"/>
      <c r="AD8086" s="11"/>
    </row>
    <row r="8087" spans="18:30">
      <c r="R8087" s="187"/>
      <c r="S8087" s="42"/>
      <c r="T8087" s="42"/>
      <c r="U8087" s="188"/>
      <c r="V8087" s="42"/>
      <c r="W8087" s="188"/>
      <c r="X8087" s="42"/>
      <c r="AD8087" s="11"/>
    </row>
    <row r="8088" spans="18:30">
      <c r="R8088" s="187"/>
      <c r="S8088" s="42"/>
      <c r="T8088" s="42"/>
      <c r="U8088" s="188"/>
      <c r="V8088" s="42"/>
      <c r="W8088" s="188"/>
      <c r="X8088" s="42"/>
      <c r="AD8088" s="11"/>
    </row>
    <row r="8089" spans="18:30">
      <c r="R8089" s="187"/>
      <c r="S8089" s="42"/>
      <c r="T8089" s="42"/>
      <c r="U8089" s="188"/>
      <c r="V8089" s="42"/>
      <c r="W8089" s="188"/>
      <c r="X8089" s="42"/>
      <c r="AD8089" s="11"/>
    </row>
    <row r="8090" spans="18:30">
      <c r="R8090" s="187"/>
      <c r="S8090" s="42"/>
      <c r="T8090" s="42"/>
      <c r="U8090" s="188"/>
      <c r="V8090" s="42"/>
      <c r="W8090" s="188"/>
      <c r="X8090" s="42"/>
      <c r="AD8090" s="11"/>
    </row>
    <row r="8091" spans="18:30">
      <c r="R8091" s="187"/>
      <c r="S8091" s="42"/>
      <c r="T8091" s="42"/>
      <c r="U8091" s="188"/>
      <c r="V8091" s="42"/>
      <c r="W8091" s="188"/>
      <c r="X8091" s="42"/>
      <c r="AD8091" s="11"/>
    </row>
    <row r="8092" spans="18:30">
      <c r="R8092" s="187"/>
      <c r="S8092" s="42"/>
      <c r="T8092" s="42"/>
      <c r="U8092" s="188"/>
      <c r="V8092" s="42"/>
      <c r="W8092" s="188"/>
      <c r="X8092" s="42"/>
      <c r="AD8092" s="11"/>
    </row>
    <row r="8093" spans="18:30">
      <c r="R8093" s="187"/>
      <c r="S8093" s="42"/>
      <c r="T8093" s="42"/>
      <c r="U8093" s="188"/>
      <c r="V8093" s="42"/>
      <c r="W8093" s="188"/>
      <c r="X8093" s="42"/>
      <c r="AD8093" s="11"/>
    </row>
    <row r="8094" spans="18:30">
      <c r="R8094" s="187"/>
      <c r="S8094" s="42"/>
      <c r="T8094" s="42"/>
      <c r="U8094" s="188"/>
      <c r="V8094" s="42"/>
      <c r="W8094" s="188"/>
      <c r="X8094" s="42"/>
      <c r="AD8094" s="11"/>
    </row>
    <row r="8095" spans="18:30">
      <c r="R8095" s="187"/>
      <c r="S8095" s="42"/>
      <c r="T8095" s="42"/>
      <c r="U8095" s="188"/>
      <c r="V8095" s="42"/>
      <c r="W8095" s="188"/>
      <c r="X8095" s="42"/>
      <c r="AD8095" s="11"/>
    </row>
    <row r="8096" spans="18:30">
      <c r="R8096" s="187"/>
      <c r="S8096" s="42"/>
      <c r="T8096" s="42"/>
      <c r="U8096" s="188"/>
      <c r="V8096" s="42"/>
      <c r="W8096" s="188"/>
      <c r="X8096" s="42"/>
      <c r="AD8096" s="11"/>
    </row>
    <row r="8097" spans="18:30">
      <c r="R8097" s="187"/>
      <c r="S8097" s="42"/>
      <c r="T8097" s="42"/>
      <c r="U8097" s="188"/>
      <c r="V8097" s="42"/>
      <c r="W8097" s="188"/>
      <c r="X8097" s="42"/>
      <c r="AD8097" s="11"/>
    </row>
    <row r="8098" spans="18:30">
      <c r="R8098" s="187"/>
      <c r="S8098" s="42"/>
      <c r="T8098" s="42"/>
      <c r="U8098" s="188"/>
      <c r="V8098" s="42"/>
      <c r="W8098" s="188"/>
      <c r="X8098" s="42"/>
      <c r="AD8098" s="11"/>
    </row>
    <row r="8099" spans="18:30">
      <c r="R8099" s="187"/>
      <c r="S8099" s="42"/>
      <c r="T8099" s="42"/>
      <c r="U8099" s="188"/>
      <c r="V8099" s="42"/>
      <c r="W8099" s="188"/>
      <c r="X8099" s="42"/>
      <c r="AD8099" s="11"/>
    </row>
    <row r="8100" spans="18:30">
      <c r="R8100" s="187"/>
      <c r="S8100" s="42"/>
      <c r="T8100" s="42"/>
      <c r="U8100" s="188"/>
      <c r="V8100" s="42"/>
      <c r="W8100" s="188"/>
      <c r="X8100" s="42"/>
      <c r="AD8100" s="11"/>
    </row>
    <row r="8101" spans="18:30">
      <c r="R8101" s="187"/>
      <c r="S8101" s="42"/>
      <c r="T8101" s="42"/>
      <c r="U8101" s="188"/>
      <c r="V8101" s="42"/>
      <c r="W8101" s="188"/>
      <c r="X8101" s="42"/>
      <c r="AD8101" s="11"/>
    </row>
    <row r="8102" spans="18:30">
      <c r="R8102" s="187"/>
      <c r="S8102" s="42"/>
      <c r="T8102" s="42"/>
      <c r="U8102" s="188"/>
      <c r="V8102" s="42"/>
      <c r="W8102" s="188"/>
      <c r="X8102" s="42"/>
      <c r="AD8102" s="11"/>
    </row>
    <row r="8103" spans="18:30">
      <c r="R8103" s="187"/>
      <c r="S8103" s="42"/>
      <c r="T8103" s="42"/>
      <c r="U8103" s="188"/>
      <c r="V8103" s="42"/>
      <c r="W8103" s="188"/>
      <c r="X8103" s="42"/>
      <c r="AD8103" s="11"/>
    </row>
    <row r="8104" spans="18:30">
      <c r="R8104" s="187"/>
      <c r="S8104" s="42"/>
      <c r="T8104" s="42"/>
      <c r="U8104" s="188"/>
      <c r="V8104" s="42"/>
      <c r="W8104" s="188"/>
      <c r="X8104" s="42"/>
      <c r="AD8104" s="11"/>
    </row>
    <row r="8105" spans="18:30">
      <c r="R8105" s="187"/>
      <c r="S8105" s="42"/>
      <c r="T8105" s="42"/>
      <c r="U8105" s="188"/>
      <c r="V8105" s="42"/>
      <c r="W8105" s="188"/>
      <c r="X8105" s="42"/>
      <c r="AD8105" s="11"/>
    </row>
    <row r="8106" spans="18:30">
      <c r="R8106" s="187"/>
      <c r="S8106" s="42"/>
      <c r="T8106" s="42"/>
      <c r="U8106" s="188"/>
      <c r="V8106" s="42"/>
      <c r="W8106" s="188"/>
      <c r="X8106" s="42"/>
      <c r="AD8106" s="11"/>
    </row>
    <row r="8107" spans="18:30">
      <c r="R8107" s="187"/>
      <c r="S8107" s="42"/>
      <c r="T8107" s="42"/>
      <c r="U8107" s="188"/>
      <c r="V8107" s="42"/>
      <c r="W8107" s="188"/>
      <c r="X8107" s="42"/>
      <c r="AD8107" s="11"/>
    </row>
    <row r="8108" spans="18:30">
      <c r="R8108" s="187"/>
      <c r="S8108" s="42"/>
      <c r="T8108" s="42"/>
      <c r="U8108" s="188"/>
      <c r="V8108" s="42"/>
      <c r="W8108" s="188"/>
      <c r="X8108" s="42"/>
      <c r="AD8108" s="11"/>
    </row>
    <row r="8109" spans="18:30">
      <c r="R8109" s="187"/>
      <c r="S8109" s="42"/>
      <c r="T8109" s="42"/>
      <c r="U8109" s="188"/>
      <c r="V8109" s="42"/>
      <c r="W8109" s="188"/>
      <c r="X8109" s="42"/>
      <c r="AD8109" s="11"/>
    </row>
    <row r="8110" spans="18:30">
      <c r="R8110" s="187"/>
      <c r="S8110" s="42"/>
      <c r="T8110" s="42"/>
      <c r="U8110" s="188"/>
      <c r="V8110" s="42"/>
      <c r="W8110" s="188"/>
      <c r="X8110" s="42"/>
      <c r="AD8110" s="11"/>
    </row>
    <row r="8111" spans="18:30">
      <c r="R8111" s="187"/>
      <c r="S8111" s="42"/>
      <c r="T8111" s="42"/>
      <c r="U8111" s="188"/>
      <c r="V8111" s="42"/>
      <c r="W8111" s="188"/>
      <c r="X8111" s="42"/>
      <c r="AD8111" s="11"/>
    </row>
    <row r="8112" spans="18:30">
      <c r="R8112" s="187"/>
      <c r="S8112" s="42"/>
      <c r="T8112" s="42"/>
      <c r="U8112" s="188"/>
      <c r="V8112" s="42"/>
      <c r="W8112" s="188"/>
      <c r="X8112" s="42"/>
      <c r="AD8112" s="11"/>
    </row>
    <row r="8113" spans="18:30">
      <c r="R8113" s="187"/>
      <c r="S8113" s="42"/>
      <c r="T8113" s="42"/>
      <c r="U8113" s="188"/>
      <c r="V8113" s="42"/>
      <c r="W8113" s="188"/>
      <c r="X8113" s="42"/>
      <c r="AD8113" s="11"/>
    </row>
    <row r="8114" spans="18:30">
      <c r="R8114" s="187"/>
      <c r="S8114" s="42"/>
      <c r="T8114" s="42"/>
      <c r="U8114" s="188"/>
      <c r="V8114" s="42"/>
      <c r="W8114" s="188"/>
      <c r="X8114" s="42"/>
      <c r="AD8114" s="11"/>
    </row>
    <row r="8115" spans="18:30">
      <c r="R8115" s="187"/>
      <c r="S8115" s="42"/>
      <c r="T8115" s="42"/>
      <c r="U8115" s="188"/>
      <c r="V8115" s="42"/>
      <c r="W8115" s="188"/>
      <c r="X8115" s="42"/>
      <c r="AD8115" s="11"/>
    </row>
    <row r="8116" spans="18:30">
      <c r="R8116" s="187"/>
      <c r="S8116" s="42"/>
      <c r="T8116" s="42"/>
      <c r="U8116" s="188"/>
      <c r="V8116" s="42"/>
      <c r="W8116" s="188"/>
      <c r="X8116" s="42"/>
      <c r="AD8116" s="11"/>
    </row>
    <row r="8117" spans="18:30">
      <c r="R8117" s="187"/>
      <c r="S8117" s="42"/>
      <c r="T8117" s="42"/>
      <c r="U8117" s="188"/>
      <c r="V8117" s="42"/>
      <c r="W8117" s="188"/>
      <c r="X8117" s="42"/>
      <c r="AD8117" s="11"/>
    </row>
    <row r="8118" spans="18:30">
      <c r="R8118" s="187"/>
      <c r="S8118" s="42"/>
      <c r="T8118" s="42"/>
      <c r="U8118" s="188"/>
      <c r="V8118" s="42"/>
      <c r="W8118" s="188"/>
      <c r="X8118" s="42"/>
      <c r="AD8118" s="11"/>
    </row>
    <row r="8119" spans="18:30">
      <c r="R8119" s="187"/>
      <c r="S8119" s="42"/>
      <c r="T8119" s="42"/>
      <c r="U8119" s="188"/>
      <c r="V8119" s="42"/>
      <c r="W8119" s="188"/>
      <c r="X8119" s="42"/>
      <c r="AD8119" s="11"/>
    </row>
    <row r="8120" spans="18:30">
      <c r="R8120" s="187"/>
      <c r="S8120" s="42"/>
      <c r="T8120" s="42"/>
      <c r="U8120" s="188"/>
      <c r="V8120" s="42"/>
      <c r="W8120" s="188"/>
      <c r="X8120" s="42"/>
      <c r="AD8120" s="11"/>
    </row>
    <row r="8121" spans="18:30">
      <c r="R8121" s="187"/>
      <c r="S8121" s="42"/>
      <c r="T8121" s="42"/>
      <c r="U8121" s="188"/>
      <c r="V8121" s="42"/>
      <c r="W8121" s="188"/>
      <c r="X8121" s="42"/>
      <c r="AD8121" s="11"/>
    </row>
    <row r="8122" spans="18:30">
      <c r="R8122" s="187"/>
      <c r="S8122" s="42"/>
      <c r="T8122" s="42"/>
      <c r="U8122" s="188"/>
      <c r="V8122" s="42"/>
      <c r="W8122" s="188"/>
      <c r="X8122" s="42"/>
      <c r="AD8122" s="11"/>
    </row>
    <row r="8123" spans="18:30">
      <c r="R8123" s="187"/>
      <c r="S8123" s="42"/>
      <c r="T8123" s="42"/>
      <c r="U8123" s="188"/>
      <c r="V8123" s="42"/>
      <c r="W8123" s="188"/>
      <c r="X8123" s="42"/>
      <c r="AD8123" s="11"/>
    </row>
    <row r="8124" spans="18:30">
      <c r="R8124" s="187"/>
      <c r="S8124" s="42"/>
      <c r="T8124" s="42"/>
      <c r="U8124" s="188"/>
      <c r="V8124" s="42"/>
      <c r="W8124" s="188"/>
      <c r="X8124" s="42"/>
      <c r="AD8124" s="11"/>
    </row>
    <row r="8125" spans="18:30">
      <c r="R8125" s="187"/>
      <c r="S8125" s="42"/>
      <c r="T8125" s="42"/>
      <c r="U8125" s="188"/>
      <c r="V8125" s="42"/>
      <c r="W8125" s="188"/>
      <c r="X8125" s="42"/>
      <c r="AD8125" s="11"/>
    </row>
    <row r="8126" spans="18:30">
      <c r="R8126" s="187"/>
      <c r="S8126" s="42"/>
      <c r="T8126" s="42"/>
      <c r="U8126" s="188"/>
      <c r="V8126" s="42"/>
      <c r="W8126" s="188"/>
      <c r="X8126" s="42"/>
      <c r="AD8126" s="11"/>
    </row>
    <row r="8127" spans="18:30">
      <c r="R8127" s="187"/>
      <c r="S8127" s="42"/>
      <c r="T8127" s="42"/>
      <c r="U8127" s="188"/>
      <c r="V8127" s="42"/>
      <c r="W8127" s="188"/>
      <c r="X8127" s="42"/>
      <c r="AD8127" s="11"/>
    </row>
    <row r="8128" spans="18:30">
      <c r="R8128" s="187"/>
      <c r="S8128" s="42"/>
      <c r="T8128" s="42"/>
      <c r="U8128" s="188"/>
      <c r="V8128" s="42"/>
      <c r="W8128" s="188"/>
      <c r="X8128" s="42"/>
      <c r="AD8128" s="11"/>
    </row>
    <row r="8129" spans="18:30">
      <c r="R8129" s="187"/>
      <c r="S8129" s="42"/>
      <c r="T8129" s="42"/>
      <c r="U8129" s="188"/>
      <c r="V8129" s="42"/>
      <c r="W8129" s="188"/>
      <c r="X8129" s="42"/>
      <c r="AD8129" s="11"/>
    </row>
    <row r="8130" spans="18:30">
      <c r="R8130" s="187"/>
      <c r="S8130" s="42"/>
      <c r="T8130" s="42"/>
      <c r="U8130" s="188"/>
      <c r="V8130" s="42"/>
      <c r="W8130" s="188"/>
      <c r="X8130" s="42"/>
      <c r="AD8130" s="11"/>
    </row>
    <row r="8131" spans="18:30">
      <c r="R8131" s="187"/>
      <c r="S8131" s="42"/>
      <c r="T8131" s="42"/>
      <c r="U8131" s="188"/>
      <c r="V8131" s="42"/>
      <c r="W8131" s="188"/>
      <c r="X8131" s="42"/>
      <c r="AD8131" s="11"/>
    </row>
    <row r="8132" spans="18:30">
      <c r="R8132" s="187"/>
      <c r="S8132" s="42"/>
      <c r="T8132" s="42"/>
      <c r="U8132" s="188"/>
      <c r="V8132" s="42"/>
      <c r="W8132" s="188"/>
      <c r="X8132" s="42"/>
      <c r="AD8132" s="11"/>
    </row>
    <row r="8133" spans="18:30">
      <c r="R8133" s="187"/>
      <c r="S8133" s="42"/>
      <c r="T8133" s="42"/>
      <c r="U8133" s="188"/>
      <c r="V8133" s="42"/>
      <c r="W8133" s="188"/>
      <c r="X8133" s="42"/>
      <c r="AD8133" s="11"/>
    </row>
    <row r="8134" spans="18:30">
      <c r="R8134" s="187"/>
      <c r="S8134" s="42"/>
      <c r="T8134" s="42"/>
      <c r="U8134" s="188"/>
      <c r="V8134" s="42"/>
      <c r="W8134" s="188"/>
      <c r="X8134" s="42"/>
      <c r="AD8134" s="11"/>
    </row>
    <row r="8135" spans="18:30">
      <c r="R8135" s="187"/>
      <c r="S8135" s="42"/>
      <c r="T8135" s="42"/>
      <c r="U8135" s="188"/>
      <c r="V8135" s="42"/>
      <c r="W8135" s="188"/>
      <c r="X8135" s="42"/>
      <c r="AD8135" s="11"/>
    </row>
    <row r="8136" spans="18:30">
      <c r="R8136" s="187"/>
      <c r="S8136" s="42"/>
      <c r="T8136" s="42"/>
      <c r="U8136" s="188"/>
      <c r="V8136" s="42"/>
      <c r="W8136" s="188"/>
      <c r="X8136" s="42"/>
      <c r="AD8136" s="11"/>
    </row>
    <row r="8137" spans="18:30">
      <c r="R8137" s="187"/>
      <c r="S8137" s="42"/>
      <c r="T8137" s="42"/>
      <c r="U8137" s="188"/>
      <c r="V8137" s="42"/>
      <c r="W8137" s="188"/>
      <c r="X8137" s="42"/>
      <c r="AD8137" s="11"/>
    </row>
    <row r="8138" spans="18:30">
      <c r="R8138" s="187"/>
      <c r="S8138" s="42"/>
      <c r="T8138" s="42"/>
      <c r="U8138" s="188"/>
      <c r="V8138" s="42"/>
      <c r="W8138" s="188"/>
      <c r="X8138" s="42"/>
      <c r="AD8138" s="11"/>
    </row>
    <row r="8139" spans="18:30">
      <c r="R8139" s="187"/>
      <c r="S8139" s="42"/>
      <c r="T8139" s="42"/>
      <c r="U8139" s="188"/>
      <c r="V8139" s="42"/>
      <c r="W8139" s="188"/>
      <c r="X8139" s="42"/>
      <c r="AD8139" s="11"/>
    </row>
    <row r="8140" spans="18:30">
      <c r="R8140" s="187"/>
      <c r="S8140" s="42"/>
      <c r="T8140" s="42"/>
      <c r="U8140" s="188"/>
      <c r="V8140" s="42"/>
      <c r="W8140" s="188"/>
      <c r="X8140" s="42"/>
      <c r="AD8140" s="11"/>
    </row>
    <row r="8141" spans="18:30">
      <c r="R8141" s="187"/>
      <c r="S8141" s="42"/>
      <c r="T8141" s="42"/>
      <c r="U8141" s="188"/>
      <c r="V8141" s="42"/>
      <c r="W8141" s="188"/>
      <c r="X8141" s="42"/>
      <c r="AD8141" s="11"/>
    </row>
    <row r="8142" spans="18:30">
      <c r="R8142" s="187"/>
      <c r="S8142" s="42"/>
      <c r="T8142" s="42"/>
      <c r="U8142" s="188"/>
      <c r="V8142" s="42"/>
      <c r="W8142" s="188"/>
      <c r="X8142" s="42"/>
      <c r="AD8142" s="11"/>
    </row>
    <row r="8143" spans="18:30">
      <c r="R8143" s="187"/>
      <c r="S8143" s="42"/>
      <c r="T8143" s="42"/>
      <c r="U8143" s="188"/>
      <c r="V8143" s="42"/>
      <c r="W8143" s="188"/>
      <c r="X8143" s="42"/>
      <c r="AD8143" s="11"/>
    </row>
    <row r="8144" spans="18:30">
      <c r="R8144" s="187"/>
      <c r="S8144" s="42"/>
      <c r="T8144" s="42"/>
      <c r="U8144" s="188"/>
      <c r="V8144" s="42"/>
      <c r="W8144" s="188"/>
      <c r="X8144" s="42"/>
      <c r="AD8144" s="11"/>
    </row>
    <row r="8145" spans="18:30">
      <c r="R8145" s="187"/>
      <c r="S8145" s="42"/>
      <c r="T8145" s="42"/>
      <c r="U8145" s="188"/>
      <c r="V8145" s="42"/>
      <c r="W8145" s="188"/>
      <c r="X8145" s="42"/>
      <c r="AD8145" s="11"/>
    </row>
    <row r="8146" spans="18:30">
      <c r="R8146" s="187"/>
      <c r="S8146" s="42"/>
      <c r="T8146" s="42"/>
      <c r="U8146" s="188"/>
      <c r="V8146" s="42"/>
      <c r="W8146" s="188"/>
      <c r="X8146" s="42"/>
      <c r="AD8146" s="11"/>
    </row>
    <row r="8147" spans="18:30">
      <c r="R8147" s="187"/>
      <c r="S8147" s="42"/>
      <c r="T8147" s="42"/>
      <c r="U8147" s="188"/>
      <c r="V8147" s="42"/>
      <c r="W8147" s="188"/>
      <c r="X8147" s="42"/>
      <c r="AD8147" s="11"/>
    </row>
    <row r="8148" spans="18:30">
      <c r="R8148" s="187"/>
      <c r="S8148" s="42"/>
      <c r="T8148" s="42"/>
      <c r="U8148" s="188"/>
      <c r="V8148" s="42"/>
      <c r="W8148" s="188"/>
      <c r="X8148" s="42"/>
      <c r="AD8148" s="11"/>
    </row>
    <row r="8149" spans="18:30">
      <c r="R8149" s="187"/>
      <c r="S8149" s="42"/>
      <c r="T8149" s="42"/>
      <c r="U8149" s="188"/>
      <c r="V8149" s="42"/>
      <c r="W8149" s="188"/>
      <c r="X8149" s="42"/>
      <c r="AD8149" s="11"/>
    </row>
    <row r="8150" spans="18:30">
      <c r="R8150" s="187"/>
      <c r="S8150" s="42"/>
      <c r="T8150" s="42"/>
      <c r="U8150" s="188"/>
      <c r="V8150" s="42"/>
      <c r="W8150" s="188"/>
      <c r="X8150" s="42"/>
      <c r="AD8150" s="11"/>
    </row>
    <row r="8151" spans="18:30">
      <c r="R8151" s="187"/>
      <c r="S8151" s="42"/>
      <c r="T8151" s="42"/>
      <c r="U8151" s="188"/>
      <c r="V8151" s="42"/>
      <c r="W8151" s="188"/>
      <c r="X8151" s="42"/>
      <c r="AD8151" s="11"/>
    </row>
    <row r="8152" spans="18:30">
      <c r="R8152" s="187"/>
      <c r="S8152" s="42"/>
      <c r="T8152" s="42"/>
      <c r="U8152" s="188"/>
      <c r="V8152" s="42"/>
      <c r="W8152" s="188"/>
      <c r="X8152" s="42"/>
      <c r="AD8152" s="11"/>
    </row>
    <row r="8153" spans="18:30">
      <c r="R8153" s="187"/>
      <c r="S8153" s="42"/>
      <c r="T8153" s="42"/>
      <c r="U8153" s="188"/>
      <c r="V8153" s="42"/>
      <c r="W8153" s="188"/>
      <c r="X8153" s="42"/>
      <c r="AD8153" s="11"/>
    </row>
    <row r="8154" spans="18:30">
      <c r="R8154" s="187"/>
      <c r="S8154" s="42"/>
      <c r="T8154" s="42"/>
      <c r="U8154" s="188"/>
      <c r="V8154" s="42"/>
      <c r="W8154" s="188"/>
      <c r="X8154" s="42"/>
      <c r="AD8154" s="11"/>
    </row>
    <row r="8155" spans="18:30">
      <c r="R8155" s="187"/>
      <c r="S8155" s="42"/>
      <c r="T8155" s="42"/>
      <c r="U8155" s="188"/>
      <c r="V8155" s="42"/>
      <c r="W8155" s="188"/>
      <c r="X8155" s="42"/>
      <c r="AD8155" s="11"/>
    </row>
    <row r="8156" spans="18:30">
      <c r="R8156" s="187"/>
      <c r="S8156" s="42"/>
      <c r="T8156" s="42"/>
      <c r="U8156" s="188"/>
      <c r="V8156" s="42"/>
      <c r="W8156" s="188"/>
      <c r="X8156" s="42"/>
      <c r="AD8156" s="11"/>
    </row>
    <row r="8157" spans="18:30">
      <c r="R8157" s="187"/>
      <c r="S8157" s="42"/>
      <c r="T8157" s="42"/>
      <c r="U8157" s="188"/>
      <c r="V8157" s="42"/>
      <c r="W8157" s="188"/>
      <c r="X8157" s="42"/>
      <c r="AD8157" s="11"/>
    </row>
    <row r="8158" spans="18:30">
      <c r="R8158" s="187"/>
      <c r="S8158" s="42"/>
      <c r="T8158" s="42"/>
      <c r="U8158" s="188"/>
      <c r="V8158" s="42"/>
      <c r="W8158" s="188"/>
      <c r="X8158" s="42"/>
      <c r="AD8158" s="11"/>
    </row>
    <row r="8159" spans="18:30">
      <c r="R8159" s="187"/>
      <c r="S8159" s="42"/>
      <c r="T8159" s="42"/>
      <c r="U8159" s="188"/>
      <c r="V8159" s="42"/>
      <c r="W8159" s="188"/>
      <c r="X8159" s="42"/>
      <c r="AD8159" s="11"/>
    </row>
    <row r="8160" spans="18:30">
      <c r="R8160" s="187"/>
      <c r="S8160" s="42"/>
      <c r="T8160" s="42"/>
      <c r="U8160" s="188"/>
      <c r="V8160" s="42"/>
      <c r="W8160" s="188"/>
      <c r="X8160" s="42"/>
      <c r="AD8160" s="11"/>
    </row>
    <row r="8161" spans="18:30">
      <c r="R8161" s="187"/>
      <c r="S8161" s="42"/>
      <c r="T8161" s="42"/>
      <c r="U8161" s="188"/>
      <c r="V8161" s="42"/>
      <c r="W8161" s="188"/>
      <c r="X8161" s="42"/>
      <c r="AD8161" s="11"/>
    </row>
    <row r="8162" spans="18:30">
      <c r="R8162" s="187"/>
      <c r="S8162" s="42"/>
      <c r="T8162" s="42"/>
      <c r="U8162" s="188"/>
      <c r="V8162" s="42"/>
      <c r="W8162" s="188"/>
      <c r="X8162" s="42"/>
      <c r="AD8162" s="11"/>
    </row>
    <row r="8163" spans="18:30">
      <c r="R8163" s="187"/>
      <c r="S8163" s="42"/>
      <c r="T8163" s="42"/>
      <c r="U8163" s="188"/>
      <c r="V8163" s="42"/>
      <c r="W8163" s="188"/>
      <c r="X8163" s="42"/>
      <c r="AD8163" s="11"/>
    </row>
    <row r="8164" spans="18:30">
      <c r="R8164" s="187"/>
      <c r="S8164" s="42"/>
      <c r="T8164" s="42"/>
      <c r="U8164" s="188"/>
      <c r="V8164" s="42"/>
      <c r="W8164" s="188"/>
      <c r="X8164" s="42"/>
      <c r="AD8164" s="11"/>
    </row>
    <row r="8165" spans="18:30">
      <c r="R8165" s="187"/>
      <c r="S8165" s="42"/>
      <c r="T8165" s="42"/>
      <c r="U8165" s="188"/>
      <c r="V8165" s="42"/>
      <c r="W8165" s="188"/>
      <c r="X8165" s="42"/>
      <c r="AD8165" s="11"/>
    </row>
    <row r="8166" spans="18:30">
      <c r="R8166" s="187"/>
      <c r="S8166" s="42"/>
      <c r="T8166" s="42"/>
      <c r="U8166" s="188"/>
      <c r="V8166" s="42"/>
      <c r="W8166" s="188"/>
      <c r="X8166" s="42"/>
      <c r="AD8166" s="11"/>
    </row>
    <row r="8167" spans="18:30">
      <c r="R8167" s="187"/>
      <c r="S8167" s="42"/>
      <c r="T8167" s="42"/>
      <c r="U8167" s="188"/>
      <c r="V8167" s="42"/>
      <c r="W8167" s="188"/>
      <c r="X8167" s="42"/>
      <c r="AD8167" s="11"/>
    </row>
    <row r="8168" spans="18:30">
      <c r="R8168" s="187"/>
      <c r="S8168" s="42"/>
      <c r="T8168" s="42"/>
      <c r="U8168" s="188"/>
      <c r="V8168" s="42"/>
      <c r="W8168" s="188"/>
      <c r="X8168" s="42"/>
      <c r="AD8168" s="11"/>
    </row>
    <row r="8169" spans="18:30">
      <c r="R8169" s="187"/>
      <c r="S8169" s="42"/>
      <c r="T8169" s="42"/>
      <c r="U8169" s="188"/>
      <c r="V8169" s="42"/>
      <c r="W8169" s="188"/>
      <c r="X8169" s="42"/>
      <c r="AD8169" s="11"/>
    </row>
    <row r="8170" spans="18:30">
      <c r="R8170" s="187"/>
      <c r="S8170" s="42"/>
      <c r="T8170" s="42"/>
      <c r="U8170" s="188"/>
      <c r="V8170" s="42"/>
      <c r="W8170" s="188"/>
      <c r="X8170" s="42"/>
      <c r="AD8170" s="11"/>
    </row>
    <row r="8171" spans="18:30">
      <c r="R8171" s="187"/>
      <c r="S8171" s="42"/>
      <c r="T8171" s="42"/>
      <c r="U8171" s="188"/>
      <c r="V8171" s="42"/>
      <c r="W8171" s="188"/>
      <c r="X8171" s="42"/>
      <c r="AD8171" s="11"/>
    </row>
    <row r="8172" spans="18:30">
      <c r="R8172" s="187"/>
      <c r="S8172" s="42"/>
      <c r="T8172" s="42"/>
      <c r="U8172" s="188"/>
      <c r="V8172" s="42"/>
      <c r="W8172" s="188"/>
      <c r="X8172" s="42"/>
      <c r="AD8172" s="11"/>
    </row>
    <row r="8173" spans="18:30">
      <c r="R8173" s="187"/>
      <c r="S8173" s="42"/>
      <c r="T8173" s="42"/>
      <c r="U8173" s="188"/>
      <c r="V8173" s="42"/>
      <c r="W8173" s="188"/>
      <c r="X8173" s="42"/>
      <c r="AD8173" s="11"/>
    </row>
    <row r="8174" spans="18:30">
      <c r="R8174" s="187"/>
      <c r="S8174" s="42"/>
      <c r="T8174" s="42"/>
      <c r="U8174" s="188"/>
      <c r="V8174" s="42"/>
      <c r="W8174" s="188"/>
      <c r="X8174" s="42"/>
      <c r="AD8174" s="11"/>
    </row>
    <row r="8175" spans="18:30">
      <c r="R8175" s="187"/>
      <c r="S8175" s="42"/>
      <c r="T8175" s="42"/>
      <c r="U8175" s="188"/>
      <c r="V8175" s="42"/>
      <c r="W8175" s="188"/>
      <c r="X8175" s="42"/>
      <c r="AD8175" s="11"/>
    </row>
    <row r="8176" spans="18:30">
      <c r="R8176" s="187"/>
      <c r="S8176" s="42"/>
      <c r="T8176" s="42"/>
      <c r="U8176" s="188"/>
      <c r="V8176" s="42"/>
      <c r="W8176" s="188"/>
      <c r="X8176" s="42"/>
      <c r="AD8176" s="11"/>
    </row>
    <row r="8177" spans="18:30">
      <c r="R8177" s="187"/>
      <c r="S8177" s="42"/>
      <c r="T8177" s="42"/>
      <c r="U8177" s="188"/>
      <c r="V8177" s="42"/>
      <c r="W8177" s="188"/>
      <c r="X8177" s="42"/>
      <c r="AD8177" s="11"/>
    </row>
    <row r="8178" spans="18:30">
      <c r="R8178" s="187"/>
      <c r="S8178" s="42"/>
      <c r="T8178" s="42"/>
      <c r="U8178" s="188"/>
      <c r="V8178" s="42"/>
      <c r="W8178" s="188"/>
      <c r="X8178" s="42"/>
      <c r="AD8178" s="11"/>
    </row>
    <row r="8179" spans="18:30">
      <c r="R8179" s="187"/>
      <c r="S8179" s="42"/>
      <c r="T8179" s="42"/>
      <c r="U8179" s="188"/>
      <c r="V8179" s="42"/>
      <c r="W8179" s="188"/>
      <c r="X8179" s="42"/>
      <c r="AD8179" s="11"/>
    </row>
    <row r="8180" spans="18:30">
      <c r="R8180" s="187"/>
      <c r="S8180" s="42"/>
      <c r="T8180" s="42"/>
      <c r="U8180" s="188"/>
      <c r="V8180" s="42"/>
      <c r="W8180" s="188"/>
      <c r="X8180" s="42"/>
      <c r="AD8180" s="11"/>
    </row>
    <row r="8181" spans="18:30">
      <c r="R8181" s="187"/>
      <c r="S8181" s="42"/>
      <c r="T8181" s="42"/>
      <c r="U8181" s="188"/>
      <c r="V8181" s="42"/>
      <c r="W8181" s="188"/>
      <c r="X8181" s="42"/>
      <c r="AD8181" s="11"/>
    </row>
    <row r="8182" spans="18:30">
      <c r="R8182" s="187"/>
      <c r="S8182" s="42"/>
      <c r="T8182" s="42"/>
      <c r="U8182" s="188"/>
      <c r="V8182" s="42"/>
      <c r="W8182" s="188"/>
      <c r="X8182" s="42"/>
      <c r="AD8182" s="11"/>
    </row>
    <row r="8183" spans="18:30">
      <c r="R8183" s="187"/>
      <c r="S8183" s="42"/>
      <c r="T8183" s="42"/>
      <c r="U8183" s="188"/>
      <c r="V8183" s="42"/>
      <c r="W8183" s="188"/>
      <c r="X8183" s="42"/>
      <c r="AD8183" s="11"/>
    </row>
    <row r="8184" spans="18:30">
      <c r="R8184" s="187"/>
      <c r="S8184" s="42"/>
      <c r="T8184" s="42"/>
      <c r="U8184" s="188"/>
      <c r="V8184" s="42"/>
      <c r="W8184" s="188"/>
      <c r="X8184" s="42"/>
      <c r="AD8184" s="11"/>
    </row>
    <row r="8185" spans="18:30">
      <c r="R8185" s="187"/>
      <c r="S8185" s="42"/>
      <c r="T8185" s="42"/>
      <c r="U8185" s="188"/>
      <c r="V8185" s="42"/>
      <c r="W8185" s="188"/>
      <c r="X8185" s="42"/>
      <c r="AD8185" s="11"/>
    </row>
    <row r="8186" spans="18:30">
      <c r="R8186" s="187"/>
      <c r="S8186" s="42"/>
      <c r="T8186" s="42"/>
      <c r="U8186" s="188"/>
      <c r="V8186" s="42"/>
      <c r="W8186" s="188"/>
      <c r="X8186" s="42"/>
      <c r="AD8186" s="11"/>
    </row>
    <row r="8187" spans="18:30">
      <c r="R8187" s="187"/>
      <c r="S8187" s="42"/>
      <c r="T8187" s="42"/>
      <c r="U8187" s="188"/>
      <c r="V8187" s="42"/>
      <c r="W8187" s="188"/>
      <c r="X8187" s="42"/>
      <c r="AD8187" s="11"/>
    </row>
    <row r="8188" spans="18:30">
      <c r="R8188" s="187"/>
      <c r="S8188" s="42"/>
      <c r="T8188" s="42"/>
      <c r="U8188" s="188"/>
      <c r="V8188" s="42"/>
      <c r="W8188" s="188"/>
      <c r="X8188" s="42"/>
      <c r="AD8188" s="11"/>
    </row>
    <row r="8189" spans="18:30">
      <c r="R8189" s="187"/>
      <c r="S8189" s="42"/>
      <c r="T8189" s="42"/>
      <c r="U8189" s="188"/>
      <c r="V8189" s="42"/>
      <c r="W8189" s="188"/>
      <c r="X8189" s="42"/>
      <c r="AD8189" s="11"/>
    </row>
    <row r="8190" spans="18:30">
      <c r="R8190" s="187"/>
      <c r="S8190" s="42"/>
      <c r="T8190" s="42"/>
      <c r="U8190" s="188"/>
      <c r="V8190" s="42"/>
      <c r="W8190" s="188"/>
      <c r="X8190" s="42"/>
      <c r="AD8190" s="11"/>
    </row>
    <row r="8191" spans="18:30">
      <c r="R8191" s="187"/>
      <c r="S8191" s="42"/>
      <c r="T8191" s="42"/>
      <c r="U8191" s="188"/>
      <c r="V8191" s="42"/>
      <c r="W8191" s="188"/>
      <c r="X8191" s="42"/>
      <c r="AD8191" s="11"/>
    </row>
    <row r="8192" spans="18:30">
      <c r="R8192" s="187"/>
      <c r="S8192" s="42"/>
      <c r="T8192" s="42"/>
      <c r="U8192" s="188"/>
      <c r="V8192" s="42"/>
      <c r="W8192" s="188"/>
      <c r="X8192" s="42"/>
      <c r="AD8192" s="11"/>
    </row>
    <row r="8193" spans="18:30">
      <c r="R8193" s="187"/>
      <c r="S8193" s="42"/>
      <c r="T8193" s="42"/>
      <c r="U8193" s="188"/>
      <c r="V8193" s="42"/>
      <c r="W8193" s="188"/>
      <c r="X8193" s="42"/>
      <c r="AD8193" s="11"/>
    </row>
    <row r="8194" spans="18:30">
      <c r="R8194" s="187"/>
      <c r="S8194" s="42"/>
      <c r="T8194" s="42"/>
      <c r="U8194" s="188"/>
      <c r="V8194" s="42"/>
      <c r="W8194" s="188"/>
      <c r="X8194" s="42"/>
      <c r="AD8194" s="11"/>
    </row>
    <row r="8195" spans="18:30">
      <c r="R8195" s="187"/>
      <c r="S8195" s="42"/>
      <c r="T8195" s="42"/>
      <c r="U8195" s="188"/>
      <c r="V8195" s="42"/>
      <c r="W8195" s="188"/>
      <c r="X8195" s="42"/>
      <c r="AD8195" s="11"/>
    </row>
    <row r="8196" spans="18:30">
      <c r="R8196" s="187"/>
      <c r="S8196" s="42"/>
      <c r="T8196" s="42"/>
      <c r="U8196" s="188"/>
      <c r="V8196" s="42"/>
      <c r="W8196" s="188"/>
      <c r="X8196" s="42"/>
      <c r="AD8196" s="11"/>
    </row>
    <row r="8197" spans="18:30">
      <c r="R8197" s="187"/>
      <c r="S8197" s="42"/>
      <c r="T8197" s="42"/>
      <c r="U8197" s="188"/>
      <c r="V8197" s="42"/>
      <c r="W8197" s="188"/>
      <c r="X8197" s="42"/>
      <c r="AD8197" s="11"/>
    </row>
    <row r="8198" spans="18:30">
      <c r="R8198" s="187"/>
      <c r="S8198" s="42"/>
      <c r="T8198" s="42"/>
      <c r="U8198" s="188"/>
      <c r="V8198" s="42"/>
      <c r="W8198" s="188"/>
      <c r="X8198" s="42"/>
      <c r="AD8198" s="11"/>
    </row>
    <row r="8199" spans="18:30">
      <c r="R8199" s="187"/>
      <c r="S8199" s="42"/>
      <c r="T8199" s="42"/>
      <c r="U8199" s="188"/>
      <c r="V8199" s="42"/>
      <c r="W8199" s="188"/>
      <c r="X8199" s="42"/>
      <c r="AD8199" s="11"/>
    </row>
    <row r="8200" spans="18:30">
      <c r="R8200" s="187"/>
      <c r="S8200" s="42"/>
      <c r="T8200" s="42"/>
      <c r="U8200" s="188"/>
      <c r="V8200" s="42"/>
      <c r="W8200" s="188"/>
      <c r="X8200" s="42"/>
      <c r="AD8200" s="11"/>
    </row>
    <row r="8201" spans="18:30">
      <c r="R8201" s="187"/>
      <c r="S8201" s="42"/>
      <c r="T8201" s="42"/>
      <c r="U8201" s="188"/>
      <c r="V8201" s="42"/>
      <c r="W8201" s="188"/>
      <c r="X8201" s="42"/>
      <c r="AD8201" s="11"/>
    </row>
    <row r="8202" spans="18:30">
      <c r="R8202" s="187"/>
      <c r="S8202" s="42"/>
      <c r="T8202" s="42"/>
      <c r="U8202" s="188"/>
      <c r="V8202" s="42"/>
      <c r="W8202" s="188"/>
      <c r="X8202" s="42"/>
      <c r="AD8202" s="11"/>
    </row>
    <row r="8203" spans="18:30">
      <c r="R8203" s="187"/>
      <c r="S8203" s="42"/>
      <c r="T8203" s="42"/>
      <c r="U8203" s="188"/>
      <c r="V8203" s="42"/>
      <c r="W8203" s="188"/>
      <c r="X8203" s="42"/>
      <c r="AD8203" s="11"/>
    </row>
    <row r="8204" spans="18:30">
      <c r="R8204" s="187"/>
      <c r="S8204" s="42"/>
      <c r="T8204" s="42"/>
      <c r="U8204" s="188"/>
      <c r="V8204" s="42"/>
      <c r="W8204" s="188"/>
      <c r="X8204" s="42"/>
      <c r="AD8204" s="11"/>
    </row>
    <row r="8205" spans="18:30">
      <c r="R8205" s="187"/>
      <c r="S8205" s="42"/>
      <c r="T8205" s="42"/>
      <c r="U8205" s="188"/>
      <c r="V8205" s="42"/>
      <c r="W8205" s="188"/>
      <c r="X8205" s="42"/>
      <c r="AD8205" s="11"/>
    </row>
    <row r="8206" spans="18:30">
      <c r="R8206" s="187"/>
      <c r="S8206" s="42"/>
      <c r="T8206" s="42"/>
      <c r="U8206" s="188"/>
      <c r="V8206" s="42"/>
      <c r="W8206" s="188"/>
      <c r="X8206" s="42"/>
      <c r="AD8206" s="11"/>
    </row>
    <row r="8207" spans="18:30">
      <c r="R8207" s="187"/>
      <c r="S8207" s="42"/>
      <c r="T8207" s="42"/>
      <c r="U8207" s="188"/>
      <c r="V8207" s="42"/>
      <c r="W8207" s="188"/>
      <c r="X8207" s="42"/>
      <c r="AD8207" s="11"/>
    </row>
    <row r="8208" spans="18:30">
      <c r="R8208" s="187"/>
      <c r="S8208" s="42"/>
      <c r="T8208" s="42"/>
      <c r="U8208" s="188"/>
      <c r="V8208" s="42"/>
      <c r="W8208" s="188"/>
      <c r="X8208" s="42"/>
      <c r="AD8208" s="11"/>
    </row>
    <row r="8209" spans="18:30">
      <c r="R8209" s="187"/>
      <c r="S8209" s="42"/>
      <c r="T8209" s="42"/>
      <c r="U8209" s="188"/>
      <c r="V8209" s="42"/>
      <c r="W8209" s="188"/>
      <c r="X8209" s="42"/>
      <c r="AD8209" s="11"/>
    </row>
    <row r="8210" spans="18:30">
      <c r="R8210" s="187"/>
      <c r="S8210" s="42"/>
      <c r="T8210" s="42"/>
      <c r="U8210" s="188"/>
      <c r="V8210" s="42"/>
      <c r="W8210" s="188"/>
      <c r="X8210" s="42"/>
      <c r="AD8210" s="11"/>
    </row>
    <row r="8211" spans="18:30">
      <c r="R8211" s="187"/>
      <c r="S8211" s="42"/>
      <c r="T8211" s="42"/>
      <c r="U8211" s="188"/>
      <c r="V8211" s="42"/>
      <c r="W8211" s="188"/>
      <c r="X8211" s="42"/>
      <c r="AD8211" s="11"/>
    </row>
    <row r="8212" spans="18:30">
      <c r="R8212" s="187"/>
      <c r="S8212" s="42"/>
      <c r="T8212" s="42"/>
      <c r="U8212" s="188"/>
      <c r="V8212" s="42"/>
      <c r="W8212" s="188"/>
      <c r="X8212" s="42"/>
      <c r="AD8212" s="11"/>
    </row>
    <row r="8213" spans="18:30">
      <c r="R8213" s="187"/>
      <c r="S8213" s="42"/>
      <c r="T8213" s="42"/>
      <c r="U8213" s="188"/>
      <c r="V8213" s="42"/>
      <c r="W8213" s="188"/>
      <c r="X8213" s="42"/>
      <c r="AD8213" s="11"/>
    </row>
    <row r="8214" spans="18:30">
      <c r="R8214" s="187"/>
      <c r="S8214" s="42"/>
      <c r="T8214" s="42"/>
      <c r="U8214" s="188"/>
      <c r="V8214" s="42"/>
      <c r="W8214" s="188"/>
      <c r="X8214" s="42"/>
      <c r="AD8214" s="11"/>
    </row>
    <row r="8215" spans="18:30">
      <c r="R8215" s="187"/>
      <c r="S8215" s="42"/>
      <c r="T8215" s="42"/>
      <c r="U8215" s="188"/>
      <c r="V8215" s="42"/>
      <c r="W8215" s="188"/>
      <c r="X8215" s="42"/>
      <c r="AD8215" s="11"/>
    </row>
    <row r="8216" spans="18:30">
      <c r="R8216" s="187"/>
      <c r="S8216" s="42"/>
      <c r="T8216" s="42"/>
      <c r="U8216" s="188"/>
      <c r="V8216" s="42"/>
      <c r="W8216" s="188"/>
      <c r="X8216" s="42"/>
      <c r="AD8216" s="11"/>
    </row>
    <row r="8217" spans="18:30">
      <c r="R8217" s="187"/>
      <c r="S8217" s="42"/>
      <c r="T8217" s="42"/>
      <c r="U8217" s="188"/>
      <c r="V8217" s="42"/>
      <c r="W8217" s="188"/>
      <c r="X8217" s="42"/>
      <c r="AD8217" s="11"/>
    </row>
    <row r="8218" spans="18:30">
      <c r="R8218" s="187"/>
      <c r="S8218" s="42"/>
      <c r="T8218" s="42"/>
      <c r="U8218" s="188"/>
      <c r="V8218" s="42"/>
      <c r="W8218" s="188"/>
      <c r="X8218" s="42"/>
      <c r="AD8218" s="11"/>
    </row>
    <row r="8219" spans="18:30">
      <c r="R8219" s="187"/>
      <c r="S8219" s="42"/>
      <c r="T8219" s="42"/>
      <c r="U8219" s="188"/>
      <c r="V8219" s="42"/>
      <c r="W8219" s="188"/>
      <c r="X8219" s="42"/>
      <c r="AD8219" s="11"/>
    </row>
    <row r="8220" spans="18:30">
      <c r="R8220" s="187"/>
      <c r="S8220" s="42"/>
      <c r="T8220" s="42"/>
      <c r="U8220" s="188"/>
      <c r="V8220" s="42"/>
      <c r="W8220" s="188"/>
      <c r="X8220" s="42"/>
      <c r="AD8220" s="11"/>
    </row>
    <row r="8221" spans="18:30">
      <c r="R8221" s="187"/>
      <c r="S8221" s="42"/>
      <c r="T8221" s="42"/>
      <c r="U8221" s="188"/>
      <c r="V8221" s="42"/>
      <c r="W8221" s="188"/>
      <c r="X8221" s="42"/>
      <c r="AD8221" s="11"/>
    </row>
    <row r="8222" spans="18:30">
      <c r="R8222" s="187"/>
      <c r="S8222" s="42"/>
      <c r="T8222" s="42"/>
      <c r="U8222" s="188"/>
      <c r="V8222" s="42"/>
      <c r="W8222" s="188"/>
      <c r="X8222" s="42"/>
      <c r="AD8222" s="11"/>
    </row>
    <row r="8223" spans="18:30">
      <c r="R8223" s="187"/>
      <c r="S8223" s="42"/>
      <c r="T8223" s="42"/>
      <c r="U8223" s="188"/>
      <c r="V8223" s="42"/>
      <c r="W8223" s="188"/>
      <c r="X8223" s="42"/>
      <c r="AD8223" s="11"/>
    </row>
    <row r="8224" spans="18:30">
      <c r="R8224" s="187"/>
      <c r="S8224" s="42"/>
      <c r="T8224" s="42"/>
      <c r="U8224" s="188"/>
      <c r="V8224" s="42"/>
      <c r="W8224" s="188"/>
      <c r="X8224" s="42"/>
      <c r="AD8224" s="11"/>
    </row>
    <row r="8225" spans="18:30">
      <c r="R8225" s="187"/>
      <c r="S8225" s="42"/>
      <c r="T8225" s="42"/>
      <c r="U8225" s="188"/>
      <c r="V8225" s="42"/>
      <c r="W8225" s="188"/>
      <c r="X8225" s="42"/>
      <c r="AD8225" s="11"/>
    </row>
    <row r="8226" spans="18:30">
      <c r="R8226" s="187"/>
      <c r="S8226" s="42"/>
      <c r="T8226" s="42"/>
      <c r="U8226" s="188"/>
      <c r="V8226" s="42"/>
      <c r="W8226" s="188"/>
      <c r="X8226" s="42"/>
      <c r="AD8226" s="11"/>
    </row>
    <row r="8227" spans="18:30">
      <c r="R8227" s="187"/>
      <c r="S8227" s="42"/>
      <c r="T8227" s="42"/>
      <c r="U8227" s="188"/>
      <c r="V8227" s="42"/>
      <c r="W8227" s="188"/>
      <c r="X8227" s="42"/>
      <c r="AD8227" s="11"/>
    </row>
    <row r="8228" spans="18:30">
      <c r="R8228" s="187"/>
      <c r="S8228" s="42"/>
      <c r="T8228" s="42"/>
      <c r="U8228" s="188"/>
      <c r="V8228" s="42"/>
      <c r="W8228" s="188"/>
      <c r="X8228" s="42"/>
      <c r="AD8228" s="11"/>
    </row>
    <row r="8229" spans="18:30">
      <c r="R8229" s="187"/>
      <c r="S8229" s="42"/>
      <c r="T8229" s="42"/>
      <c r="U8229" s="188"/>
      <c r="V8229" s="42"/>
      <c r="W8229" s="188"/>
      <c r="X8229" s="42"/>
      <c r="AD8229" s="11"/>
    </row>
    <row r="8230" spans="18:30">
      <c r="R8230" s="187"/>
      <c r="S8230" s="42"/>
      <c r="T8230" s="42"/>
      <c r="U8230" s="188"/>
      <c r="V8230" s="42"/>
      <c r="W8230" s="188"/>
      <c r="X8230" s="42"/>
      <c r="AD8230" s="11"/>
    </row>
    <row r="8231" spans="18:30">
      <c r="R8231" s="187"/>
      <c r="S8231" s="42"/>
      <c r="T8231" s="42"/>
      <c r="U8231" s="188"/>
      <c r="V8231" s="42"/>
      <c r="W8231" s="188"/>
      <c r="X8231" s="42"/>
      <c r="AD8231" s="11"/>
    </row>
    <row r="8232" spans="18:30">
      <c r="R8232" s="187"/>
      <c r="S8232" s="42"/>
      <c r="T8232" s="42"/>
      <c r="U8232" s="188"/>
      <c r="V8232" s="42"/>
      <c r="W8232" s="188"/>
      <c r="X8232" s="42"/>
      <c r="AD8232" s="11"/>
    </row>
    <row r="8233" spans="18:30">
      <c r="R8233" s="187"/>
      <c r="S8233" s="42"/>
      <c r="T8233" s="42"/>
      <c r="U8233" s="188"/>
      <c r="V8233" s="42"/>
      <c r="W8233" s="188"/>
      <c r="X8233" s="42"/>
      <c r="AD8233" s="11"/>
    </row>
    <row r="8234" spans="18:30">
      <c r="R8234" s="187"/>
      <c r="S8234" s="42"/>
      <c r="T8234" s="42"/>
      <c r="U8234" s="188"/>
      <c r="V8234" s="42"/>
      <c r="W8234" s="188"/>
      <c r="X8234" s="42"/>
      <c r="AD8234" s="11"/>
    </row>
    <row r="8235" spans="18:30">
      <c r="R8235" s="187"/>
      <c r="S8235" s="42"/>
      <c r="T8235" s="42"/>
      <c r="U8235" s="188"/>
      <c r="V8235" s="42"/>
      <c r="W8235" s="188"/>
      <c r="X8235" s="42"/>
      <c r="AD8235" s="11"/>
    </row>
    <row r="8236" spans="18:30">
      <c r="R8236" s="187"/>
      <c r="S8236" s="42"/>
      <c r="T8236" s="42"/>
      <c r="U8236" s="188"/>
      <c r="V8236" s="42"/>
      <c r="W8236" s="188"/>
      <c r="X8236" s="42"/>
      <c r="AD8236" s="11"/>
    </row>
    <row r="8237" spans="18:30">
      <c r="R8237" s="187"/>
      <c r="S8237" s="42"/>
      <c r="T8237" s="42"/>
      <c r="U8237" s="188"/>
      <c r="V8237" s="42"/>
      <c r="W8237" s="188"/>
      <c r="X8237" s="42"/>
      <c r="AD8237" s="11"/>
    </row>
    <row r="8238" spans="18:30">
      <c r="R8238" s="187"/>
      <c r="S8238" s="42"/>
      <c r="T8238" s="42"/>
      <c r="U8238" s="188"/>
      <c r="V8238" s="42"/>
      <c r="W8238" s="188"/>
      <c r="X8238" s="42"/>
      <c r="AD8238" s="11"/>
    </row>
    <row r="8239" spans="18:30">
      <c r="R8239" s="187"/>
      <c r="S8239" s="42"/>
      <c r="T8239" s="42"/>
      <c r="U8239" s="188"/>
      <c r="V8239" s="42"/>
      <c r="W8239" s="188"/>
      <c r="X8239" s="42"/>
      <c r="AD8239" s="11"/>
    </row>
    <row r="8240" spans="18:30">
      <c r="R8240" s="187"/>
      <c r="S8240" s="42"/>
      <c r="T8240" s="42"/>
      <c r="U8240" s="188"/>
      <c r="V8240" s="42"/>
      <c r="W8240" s="188"/>
      <c r="X8240" s="42"/>
      <c r="AD8240" s="11"/>
    </row>
    <row r="8241" spans="18:30">
      <c r="R8241" s="187"/>
      <c r="S8241" s="42"/>
      <c r="T8241" s="42"/>
      <c r="U8241" s="188"/>
      <c r="V8241" s="42"/>
      <c r="W8241" s="188"/>
      <c r="X8241" s="42"/>
      <c r="AD8241" s="11"/>
    </row>
    <row r="8242" spans="18:30">
      <c r="R8242" s="187"/>
      <c r="S8242" s="42"/>
      <c r="T8242" s="42"/>
      <c r="U8242" s="188"/>
      <c r="V8242" s="42"/>
      <c r="W8242" s="188"/>
      <c r="X8242" s="42"/>
      <c r="AD8242" s="11"/>
    </row>
    <row r="8243" spans="18:30">
      <c r="R8243" s="187"/>
      <c r="S8243" s="42"/>
      <c r="T8243" s="42"/>
      <c r="U8243" s="188"/>
      <c r="V8243" s="42"/>
      <c r="W8243" s="188"/>
      <c r="X8243" s="42"/>
      <c r="AD8243" s="11"/>
    </row>
    <row r="8244" spans="18:30">
      <c r="R8244" s="187"/>
      <c r="S8244" s="42"/>
      <c r="T8244" s="42"/>
      <c r="U8244" s="188"/>
      <c r="V8244" s="42"/>
      <c r="W8244" s="188"/>
      <c r="X8244" s="42"/>
      <c r="AD8244" s="11"/>
    </row>
    <row r="8245" spans="18:30">
      <c r="R8245" s="187"/>
      <c r="S8245" s="42"/>
      <c r="T8245" s="42"/>
      <c r="U8245" s="188"/>
      <c r="V8245" s="42"/>
      <c r="W8245" s="188"/>
      <c r="X8245" s="42"/>
      <c r="AD8245" s="11"/>
    </row>
    <row r="8246" spans="18:30">
      <c r="R8246" s="187"/>
      <c r="S8246" s="42"/>
      <c r="T8246" s="42"/>
      <c r="U8246" s="188"/>
      <c r="V8246" s="42"/>
      <c r="W8246" s="188"/>
      <c r="X8246" s="42"/>
      <c r="AD8246" s="11"/>
    </row>
    <row r="8247" spans="18:30">
      <c r="R8247" s="187"/>
      <c r="S8247" s="42"/>
      <c r="T8247" s="42"/>
      <c r="U8247" s="188"/>
      <c r="V8247" s="42"/>
      <c r="W8247" s="188"/>
      <c r="X8247" s="42"/>
      <c r="AD8247" s="11"/>
    </row>
    <row r="8248" spans="18:30">
      <c r="R8248" s="187"/>
      <c r="S8248" s="42"/>
      <c r="T8248" s="42"/>
      <c r="U8248" s="188"/>
      <c r="V8248" s="42"/>
      <c r="W8248" s="188"/>
      <c r="X8248" s="42"/>
      <c r="AD8248" s="11"/>
    </row>
    <row r="8249" spans="18:30">
      <c r="R8249" s="187"/>
      <c r="S8249" s="42"/>
      <c r="T8249" s="42"/>
      <c r="U8249" s="188"/>
      <c r="V8249" s="42"/>
      <c r="W8249" s="188"/>
      <c r="X8249" s="42"/>
      <c r="AD8249" s="11"/>
    </row>
    <row r="8250" spans="18:30">
      <c r="R8250" s="187"/>
      <c r="S8250" s="42"/>
      <c r="T8250" s="42"/>
      <c r="U8250" s="188"/>
      <c r="V8250" s="42"/>
      <c r="W8250" s="188"/>
      <c r="X8250" s="42"/>
      <c r="AD8250" s="11"/>
    </row>
    <row r="8251" spans="18:30">
      <c r="R8251" s="187"/>
      <c r="S8251" s="42"/>
      <c r="T8251" s="42"/>
      <c r="U8251" s="188"/>
      <c r="V8251" s="42"/>
      <c r="W8251" s="188"/>
      <c r="X8251" s="42"/>
      <c r="AD8251" s="11"/>
    </row>
    <row r="8252" spans="18:30">
      <c r="R8252" s="187"/>
      <c r="S8252" s="42"/>
      <c r="T8252" s="42"/>
      <c r="U8252" s="188"/>
      <c r="V8252" s="42"/>
      <c r="W8252" s="188"/>
      <c r="X8252" s="42"/>
      <c r="AD8252" s="11"/>
    </row>
    <row r="8253" spans="18:30">
      <c r="R8253" s="187"/>
      <c r="S8253" s="42"/>
      <c r="T8253" s="42"/>
      <c r="U8253" s="188"/>
      <c r="V8253" s="42"/>
      <c r="W8253" s="188"/>
      <c r="X8253" s="42"/>
      <c r="AD8253" s="11"/>
    </row>
    <row r="8254" spans="18:30">
      <c r="R8254" s="187"/>
      <c r="S8254" s="42"/>
      <c r="T8254" s="42"/>
      <c r="U8254" s="188"/>
      <c r="V8254" s="42"/>
      <c r="W8254" s="188"/>
      <c r="X8254" s="42"/>
      <c r="AD8254" s="11"/>
    </row>
    <row r="8255" spans="18:30">
      <c r="R8255" s="187"/>
      <c r="S8255" s="42"/>
      <c r="T8255" s="42"/>
      <c r="U8255" s="188"/>
      <c r="V8255" s="42"/>
      <c r="W8255" s="188"/>
      <c r="X8255" s="42"/>
      <c r="AD8255" s="11"/>
    </row>
    <row r="8256" spans="18:30">
      <c r="R8256" s="187"/>
      <c r="S8256" s="42"/>
      <c r="T8256" s="42"/>
      <c r="U8256" s="188"/>
      <c r="V8256" s="42"/>
      <c r="W8256" s="188"/>
      <c r="X8256" s="42"/>
      <c r="AD8256" s="11"/>
    </row>
    <row r="8257" spans="18:30">
      <c r="R8257" s="187"/>
      <c r="S8257" s="42"/>
      <c r="T8257" s="42"/>
      <c r="U8257" s="188"/>
      <c r="V8257" s="42"/>
      <c r="W8257" s="188"/>
      <c r="X8257" s="42"/>
      <c r="AD8257" s="11"/>
    </row>
    <row r="8258" spans="18:30">
      <c r="R8258" s="187"/>
      <c r="S8258" s="42"/>
      <c r="T8258" s="42"/>
      <c r="U8258" s="188"/>
      <c r="V8258" s="42"/>
      <c r="W8258" s="188"/>
      <c r="X8258" s="42"/>
      <c r="AD8258" s="11"/>
    </row>
    <row r="8259" spans="18:30">
      <c r="R8259" s="187"/>
      <c r="S8259" s="42"/>
      <c r="T8259" s="42"/>
      <c r="U8259" s="188"/>
      <c r="V8259" s="42"/>
      <c r="W8259" s="188"/>
      <c r="X8259" s="42"/>
      <c r="AD8259" s="11"/>
    </row>
    <row r="8260" spans="18:30">
      <c r="R8260" s="187"/>
      <c r="S8260" s="42"/>
      <c r="T8260" s="42"/>
      <c r="U8260" s="188"/>
      <c r="V8260" s="42"/>
      <c r="W8260" s="188"/>
      <c r="X8260" s="42"/>
      <c r="AD8260" s="11"/>
    </row>
    <row r="8261" spans="18:30">
      <c r="R8261" s="187"/>
      <c r="S8261" s="42"/>
      <c r="T8261" s="42"/>
      <c r="U8261" s="188"/>
      <c r="V8261" s="42"/>
      <c r="W8261" s="188"/>
      <c r="X8261" s="42"/>
      <c r="AD8261" s="11"/>
    </row>
    <row r="8262" spans="18:30">
      <c r="R8262" s="187"/>
      <c r="S8262" s="42"/>
      <c r="T8262" s="42"/>
      <c r="U8262" s="188"/>
      <c r="V8262" s="42"/>
      <c r="W8262" s="188"/>
      <c r="X8262" s="42"/>
      <c r="AD8262" s="11"/>
    </row>
    <row r="8263" spans="18:30">
      <c r="R8263" s="187"/>
      <c r="S8263" s="42"/>
      <c r="T8263" s="42"/>
      <c r="U8263" s="188"/>
      <c r="V8263" s="42"/>
      <c r="W8263" s="188"/>
      <c r="X8263" s="42"/>
      <c r="AD8263" s="11"/>
    </row>
    <row r="8264" spans="18:30">
      <c r="R8264" s="187"/>
      <c r="S8264" s="42"/>
      <c r="T8264" s="42"/>
      <c r="U8264" s="188"/>
      <c r="V8264" s="42"/>
      <c r="W8264" s="188"/>
      <c r="X8264" s="42"/>
      <c r="AD8264" s="11"/>
    </row>
    <row r="8265" spans="18:30">
      <c r="R8265" s="187"/>
      <c r="S8265" s="42"/>
      <c r="T8265" s="42"/>
      <c r="U8265" s="188"/>
      <c r="V8265" s="42"/>
      <c r="W8265" s="188"/>
      <c r="X8265" s="42"/>
      <c r="AD8265" s="11"/>
    </row>
    <row r="8266" spans="18:30">
      <c r="R8266" s="187"/>
      <c r="S8266" s="42"/>
      <c r="T8266" s="42"/>
      <c r="U8266" s="188"/>
      <c r="V8266" s="42"/>
      <c r="W8266" s="188"/>
      <c r="X8266" s="42"/>
      <c r="AD8266" s="11"/>
    </row>
    <row r="8267" spans="18:30">
      <c r="R8267" s="187"/>
      <c r="S8267" s="42"/>
      <c r="T8267" s="42"/>
      <c r="U8267" s="188"/>
      <c r="V8267" s="42"/>
      <c r="W8267" s="188"/>
      <c r="X8267" s="42"/>
      <c r="AD8267" s="11"/>
    </row>
    <row r="8268" spans="18:30">
      <c r="R8268" s="187"/>
      <c r="S8268" s="42"/>
      <c r="T8268" s="42"/>
      <c r="U8268" s="188"/>
      <c r="V8268" s="42"/>
      <c r="W8268" s="188"/>
      <c r="X8268" s="42"/>
      <c r="AD8268" s="11"/>
    </row>
    <row r="8269" spans="18:30">
      <c r="R8269" s="187"/>
      <c r="S8269" s="42"/>
      <c r="T8269" s="42"/>
      <c r="U8269" s="188"/>
      <c r="V8269" s="42"/>
      <c r="W8269" s="188"/>
      <c r="X8269" s="42"/>
      <c r="AD8269" s="11"/>
    </row>
    <row r="8270" spans="18:30">
      <c r="R8270" s="187"/>
      <c r="S8270" s="42"/>
      <c r="T8270" s="42"/>
      <c r="U8270" s="188"/>
      <c r="V8270" s="42"/>
      <c r="W8270" s="188"/>
      <c r="X8270" s="42"/>
      <c r="AD8270" s="11"/>
    </row>
    <row r="8271" spans="18:30">
      <c r="R8271" s="187"/>
      <c r="S8271" s="42"/>
      <c r="T8271" s="42"/>
      <c r="U8271" s="188"/>
      <c r="V8271" s="42"/>
      <c r="W8271" s="188"/>
      <c r="X8271" s="42"/>
      <c r="AD8271" s="11"/>
    </row>
    <row r="8272" spans="18:30">
      <c r="R8272" s="187"/>
      <c r="S8272" s="42"/>
      <c r="T8272" s="42"/>
      <c r="U8272" s="188"/>
      <c r="V8272" s="42"/>
      <c r="W8272" s="188"/>
      <c r="X8272" s="42"/>
      <c r="AD8272" s="11"/>
    </row>
    <row r="8273" spans="18:30">
      <c r="R8273" s="187"/>
      <c r="S8273" s="42"/>
      <c r="T8273" s="42"/>
      <c r="U8273" s="188"/>
      <c r="V8273" s="42"/>
      <c r="W8273" s="188"/>
      <c r="X8273" s="42"/>
      <c r="AD8273" s="11"/>
    </row>
    <row r="8274" spans="18:30">
      <c r="R8274" s="187"/>
      <c r="S8274" s="42"/>
      <c r="T8274" s="42"/>
      <c r="U8274" s="188"/>
      <c r="V8274" s="42"/>
      <c r="W8274" s="188"/>
      <c r="X8274" s="42"/>
      <c r="AD8274" s="11"/>
    </row>
    <row r="8275" spans="18:30">
      <c r="R8275" s="187"/>
      <c r="S8275" s="42"/>
      <c r="T8275" s="42"/>
      <c r="U8275" s="188"/>
      <c r="V8275" s="42"/>
      <c r="W8275" s="188"/>
      <c r="X8275" s="42"/>
      <c r="AD8275" s="11"/>
    </row>
    <row r="8276" spans="18:30">
      <c r="R8276" s="187"/>
      <c r="S8276" s="42"/>
      <c r="T8276" s="42"/>
      <c r="U8276" s="188"/>
      <c r="V8276" s="42"/>
      <c r="W8276" s="188"/>
      <c r="X8276" s="42"/>
      <c r="AD8276" s="11"/>
    </row>
    <row r="8277" spans="18:30">
      <c r="R8277" s="187"/>
      <c r="S8277" s="42"/>
      <c r="T8277" s="42"/>
      <c r="U8277" s="188"/>
      <c r="V8277" s="42"/>
      <c r="W8277" s="188"/>
      <c r="X8277" s="42"/>
      <c r="AD8277" s="11"/>
    </row>
    <row r="8278" spans="18:30">
      <c r="R8278" s="187"/>
      <c r="S8278" s="42"/>
      <c r="T8278" s="42"/>
      <c r="U8278" s="188"/>
      <c r="V8278" s="42"/>
      <c r="W8278" s="188"/>
      <c r="X8278" s="42"/>
      <c r="AD8278" s="11"/>
    </row>
    <row r="8279" spans="18:30">
      <c r="R8279" s="187"/>
      <c r="S8279" s="42"/>
      <c r="T8279" s="42"/>
      <c r="U8279" s="188"/>
      <c r="V8279" s="42"/>
      <c r="W8279" s="188"/>
      <c r="X8279" s="42"/>
      <c r="AD8279" s="11"/>
    </row>
    <row r="8280" spans="18:30">
      <c r="R8280" s="187"/>
      <c r="S8280" s="42"/>
      <c r="T8280" s="42"/>
      <c r="U8280" s="188"/>
      <c r="V8280" s="42"/>
      <c r="W8280" s="188"/>
      <c r="X8280" s="42"/>
      <c r="AD8280" s="11"/>
    </row>
    <row r="8281" spans="18:30">
      <c r="R8281" s="187"/>
      <c r="S8281" s="42"/>
      <c r="T8281" s="42"/>
      <c r="U8281" s="188"/>
      <c r="V8281" s="42"/>
      <c r="W8281" s="188"/>
      <c r="X8281" s="42"/>
      <c r="AD8281" s="11"/>
    </row>
    <row r="8282" spans="18:30">
      <c r="R8282" s="187"/>
      <c r="S8282" s="42"/>
      <c r="T8282" s="42"/>
      <c r="U8282" s="188"/>
      <c r="V8282" s="42"/>
      <c r="W8282" s="188"/>
      <c r="X8282" s="42"/>
      <c r="AD8282" s="11"/>
    </row>
    <row r="8283" spans="18:30">
      <c r="R8283" s="187"/>
      <c r="S8283" s="42"/>
      <c r="T8283" s="42"/>
      <c r="U8283" s="188"/>
      <c r="V8283" s="42"/>
      <c r="W8283" s="188"/>
      <c r="X8283" s="42"/>
      <c r="AD8283" s="11"/>
    </row>
    <row r="8284" spans="18:30">
      <c r="R8284" s="187"/>
      <c r="S8284" s="42"/>
      <c r="T8284" s="42"/>
      <c r="U8284" s="188"/>
      <c r="V8284" s="42"/>
      <c r="W8284" s="188"/>
      <c r="X8284" s="42"/>
      <c r="AD8284" s="11"/>
    </row>
    <row r="8285" spans="18:30">
      <c r="R8285" s="187"/>
      <c r="S8285" s="42"/>
      <c r="T8285" s="42"/>
      <c r="U8285" s="188"/>
      <c r="V8285" s="42"/>
      <c r="W8285" s="188"/>
      <c r="X8285" s="42"/>
      <c r="AD8285" s="11"/>
    </row>
    <row r="8286" spans="18:30">
      <c r="R8286" s="187"/>
      <c r="S8286" s="42"/>
      <c r="T8286" s="42"/>
      <c r="U8286" s="188"/>
      <c r="V8286" s="42"/>
      <c r="W8286" s="188"/>
      <c r="X8286" s="42"/>
      <c r="AD8286" s="11"/>
    </row>
    <row r="8287" spans="18:30">
      <c r="R8287" s="187"/>
      <c r="S8287" s="42"/>
      <c r="T8287" s="42"/>
      <c r="U8287" s="188"/>
      <c r="V8287" s="42"/>
      <c r="W8287" s="188"/>
      <c r="X8287" s="42"/>
      <c r="AD8287" s="11"/>
    </row>
    <row r="8288" spans="18:30">
      <c r="R8288" s="187"/>
      <c r="S8288" s="42"/>
      <c r="T8288" s="42"/>
      <c r="U8288" s="188"/>
      <c r="V8288" s="42"/>
      <c r="W8288" s="188"/>
      <c r="X8288" s="42"/>
      <c r="AD8288" s="11"/>
    </row>
    <row r="8289" spans="18:30">
      <c r="R8289" s="187"/>
      <c r="S8289" s="42"/>
      <c r="T8289" s="42"/>
      <c r="U8289" s="188"/>
      <c r="V8289" s="42"/>
      <c r="W8289" s="188"/>
      <c r="X8289" s="42"/>
      <c r="AD8289" s="11"/>
    </row>
    <row r="8290" spans="18:30">
      <c r="R8290" s="187"/>
      <c r="S8290" s="42"/>
      <c r="T8290" s="42"/>
      <c r="U8290" s="188"/>
      <c r="V8290" s="42"/>
      <c r="W8290" s="188"/>
      <c r="X8290" s="42"/>
      <c r="AD8290" s="11"/>
    </row>
    <row r="8291" spans="18:30">
      <c r="R8291" s="187"/>
      <c r="S8291" s="42"/>
      <c r="T8291" s="42"/>
      <c r="U8291" s="188"/>
      <c r="V8291" s="42"/>
      <c r="W8291" s="188"/>
      <c r="X8291" s="42"/>
      <c r="AD8291" s="11"/>
    </row>
    <row r="8292" spans="18:30">
      <c r="R8292" s="187"/>
      <c r="S8292" s="42"/>
      <c r="T8292" s="42"/>
      <c r="U8292" s="188"/>
      <c r="V8292" s="42"/>
      <c r="W8292" s="188"/>
      <c r="X8292" s="42"/>
      <c r="AD8292" s="11"/>
    </row>
    <row r="8293" spans="18:30">
      <c r="R8293" s="187"/>
      <c r="S8293" s="42"/>
      <c r="T8293" s="42"/>
      <c r="U8293" s="188"/>
      <c r="V8293" s="42"/>
      <c r="W8293" s="188"/>
      <c r="X8293" s="42"/>
      <c r="AD8293" s="11"/>
    </row>
    <row r="8294" spans="18:30">
      <c r="R8294" s="187"/>
      <c r="S8294" s="42"/>
      <c r="T8294" s="42"/>
      <c r="U8294" s="188"/>
      <c r="V8294" s="42"/>
      <c r="W8294" s="188"/>
      <c r="X8294" s="42"/>
      <c r="AD8294" s="11"/>
    </row>
    <row r="8295" spans="18:30">
      <c r="R8295" s="187"/>
      <c r="S8295" s="42"/>
      <c r="T8295" s="42"/>
      <c r="U8295" s="188"/>
      <c r="V8295" s="42"/>
      <c r="W8295" s="188"/>
      <c r="X8295" s="42"/>
      <c r="AD8295" s="11"/>
    </row>
    <row r="8296" spans="18:30">
      <c r="R8296" s="187"/>
      <c r="S8296" s="42"/>
      <c r="T8296" s="42"/>
      <c r="U8296" s="188"/>
      <c r="V8296" s="42"/>
      <c r="W8296" s="188"/>
      <c r="X8296" s="42"/>
      <c r="AD8296" s="11"/>
    </row>
    <row r="8297" spans="18:30">
      <c r="R8297" s="187"/>
      <c r="S8297" s="42"/>
      <c r="T8297" s="42"/>
      <c r="U8297" s="188"/>
      <c r="V8297" s="42"/>
      <c r="W8297" s="188"/>
      <c r="X8297" s="42"/>
      <c r="AD8297" s="11"/>
    </row>
    <row r="8298" spans="18:30">
      <c r="R8298" s="187"/>
      <c r="S8298" s="42"/>
      <c r="T8298" s="42"/>
      <c r="U8298" s="188"/>
      <c r="V8298" s="42"/>
      <c r="W8298" s="188"/>
      <c r="X8298" s="42"/>
      <c r="AD8298" s="11"/>
    </row>
    <row r="8299" spans="18:30">
      <c r="R8299" s="187"/>
      <c r="S8299" s="42"/>
      <c r="T8299" s="42"/>
      <c r="U8299" s="188"/>
      <c r="V8299" s="42"/>
      <c r="W8299" s="188"/>
      <c r="X8299" s="42"/>
      <c r="AD8299" s="11"/>
    </row>
    <row r="8300" spans="18:30">
      <c r="R8300" s="187"/>
      <c r="S8300" s="42"/>
      <c r="T8300" s="42"/>
      <c r="U8300" s="188"/>
      <c r="V8300" s="42"/>
      <c r="W8300" s="188"/>
      <c r="X8300" s="42"/>
      <c r="AD8300" s="11"/>
    </row>
    <row r="8301" spans="18:30">
      <c r="R8301" s="187"/>
      <c r="S8301" s="42"/>
      <c r="T8301" s="42"/>
      <c r="U8301" s="188"/>
      <c r="V8301" s="42"/>
      <c r="W8301" s="188"/>
      <c r="X8301" s="42"/>
      <c r="AD8301" s="11"/>
    </row>
    <row r="8302" spans="18:30">
      <c r="R8302" s="187"/>
      <c r="S8302" s="42"/>
      <c r="T8302" s="42"/>
      <c r="U8302" s="188"/>
      <c r="V8302" s="42"/>
      <c r="W8302" s="188"/>
      <c r="X8302" s="42"/>
      <c r="AD8302" s="11"/>
    </row>
    <row r="8303" spans="18:30">
      <c r="R8303" s="187"/>
      <c r="S8303" s="42"/>
      <c r="T8303" s="42"/>
      <c r="U8303" s="188"/>
      <c r="V8303" s="42"/>
      <c r="W8303" s="188"/>
      <c r="X8303" s="42"/>
      <c r="AD8303" s="11"/>
    </row>
    <row r="8304" spans="18:30">
      <c r="R8304" s="187"/>
      <c r="S8304" s="42"/>
      <c r="T8304" s="42"/>
      <c r="U8304" s="188"/>
      <c r="V8304" s="42"/>
      <c r="W8304" s="188"/>
      <c r="X8304" s="42"/>
      <c r="AD8304" s="11"/>
    </row>
    <row r="8305" spans="18:30">
      <c r="R8305" s="187"/>
      <c r="S8305" s="42"/>
      <c r="T8305" s="42"/>
      <c r="U8305" s="188"/>
      <c r="V8305" s="42"/>
      <c r="W8305" s="188"/>
      <c r="X8305" s="42"/>
      <c r="AD8305" s="11"/>
    </row>
    <row r="8306" spans="18:30">
      <c r="R8306" s="187"/>
      <c r="S8306" s="42"/>
      <c r="T8306" s="42"/>
      <c r="U8306" s="188"/>
      <c r="V8306" s="42"/>
      <c r="W8306" s="188"/>
      <c r="X8306" s="42"/>
      <c r="AD8306" s="11"/>
    </row>
    <row r="8307" spans="18:30">
      <c r="R8307" s="187"/>
      <c r="S8307" s="42"/>
      <c r="T8307" s="42"/>
      <c r="U8307" s="188"/>
      <c r="V8307" s="42"/>
      <c r="W8307" s="188"/>
      <c r="X8307" s="42"/>
      <c r="AD8307" s="11"/>
    </row>
    <row r="8308" spans="18:30">
      <c r="R8308" s="187"/>
      <c r="S8308" s="42"/>
      <c r="T8308" s="42"/>
      <c r="U8308" s="188"/>
      <c r="V8308" s="42"/>
      <c r="W8308" s="188"/>
      <c r="X8308" s="42"/>
      <c r="AD8308" s="11"/>
    </row>
    <row r="8309" spans="18:30">
      <c r="R8309" s="187"/>
      <c r="S8309" s="42"/>
      <c r="T8309" s="42"/>
      <c r="U8309" s="188"/>
      <c r="V8309" s="42"/>
      <c r="W8309" s="188"/>
      <c r="X8309" s="42"/>
      <c r="AD8309" s="11"/>
    </row>
    <row r="8310" spans="18:30">
      <c r="R8310" s="187"/>
      <c r="S8310" s="42"/>
      <c r="T8310" s="42"/>
      <c r="U8310" s="188"/>
      <c r="V8310" s="42"/>
      <c r="W8310" s="188"/>
      <c r="X8310" s="42"/>
      <c r="AD8310" s="11"/>
    </row>
    <row r="8311" spans="18:30">
      <c r="R8311" s="187"/>
      <c r="S8311" s="42"/>
      <c r="T8311" s="42"/>
      <c r="U8311" s="188"/>
      <c r="V8311" s="42"/>
      <c r="W8311" s="188"/>
      <c r="X8311" s="42"/>
      <c r="AD8311" s="11"/>
    </row>
    <row r="8312" spans="18:30">
      <c r="R8312" s="187"/>
      <c r="S8312" s="42"/>
      <c r="T8312" s="42"/>
      <c r="U8312" s="188"/>
      <c r="V8312" s="42"/>
      <c r="W8312" s="188"/>
      <c r="X8312" s="42"/>
      <c r="AD8312" s="11"/>
    </row>
    <row r="8313" spans="18:30">
      <c r="R8313" s="187"/>
      <c r="S8313" s="42"/>
      <c r="T8313" s="42"/>
      <c r="U8313" s="188"/>
      <c r="V8313" s="42"/>
      <c r="W8313" s="188"/>
      <c r="X8313" s="42"/>
      <c r="AD8313" s="11"/>
    </row>
    <row r="8314" spans="18:30">
      <c r="R8314" s="187"/>
      <c r="S8314" s="42"/>
      <c r="T8314" s="42"/>
      <c r="U8314" s="188"/>
      <c r="V8314" s="42"/>
      <c r="W8314" s="188"/>
      <c r="X8314" s="42"/>
      <c r="AD8314" s="11"/>
    </row>
    <row r="8315" spans="18:30">
      <c r="R8315" s="187"/>
      <c r="S8315" s="42"/>
      <c r="T8315" s="42"/>
      <c r="U8315" s="188"/>
      <c r="V8315" s="42"/>
      <c r="W8315" s="188"/>
      <c r="X8315" s="42"/>
      <c r="AD8315" s="11"/>
    </row>
    <row r="8316" spans="18:30">
      <c r="R8316" s="187"/>
      <c r="S8316" s="42"/>
      <c r="T8316" s="42"/>
      <c r="U8316" s="188"/>
      <c r="V8316" s="42"/>
      <c r="W8316" s="188"/>
      <c r="X8316" s="42"/>
      <c r="AD8316" s="11"/>
    </row>
    <row r="8317" spans="18:30">
      <c r="R8317" s="187"/>
      <c r="S8317" s="42"/>
      <c r="T8317" s="42"/>
      <c r="U8317" s="188"/>
      <c r="V8317" s="42"/>
      <c r="W8317" s="188"/>
      <c r="X8317" s="42"/>
      <c r="AD8317" s="11"/>
    </row>
    <row r="8318" spans="18:30">
      <c r="R8318" s="187"/>
      <c r="S8318" s="42"/>
      <c r="T8318" s="42"/>
      <c r="U8318" s="188"/>
      <c r="V8318" s="42"/>
      <c r="W8318" s="188"/>
      <c r="X8318" s="42"/>
      <c r="AD8318" s="11"/>
    </row>
    <row r="8319" spans="18:30">
      <c r="R8319" s="187"/>
      <c r="S8319" s="42"/>
      <c r="T8319" s="42"/>
      <c r="U8319" s="188"/>
      <c r="V8319" s="42"/>
      <c r="W8319" s="188"/>
      <c r="X8319" s="42"/>
      <c r="AD8319" s="11"/>
    </row>
    <row r="8320" spans="18:30">
      <c r="R8320" s="187"/>
      <c r="S8320" s="42"/>
      <c r="T8320" s="42"/>
      <c r="U8320" s="188"/>
      <c r="V8320" s="42"/>
      <c r="W8320" s="188"/>
      <c r="X8320" s="42"/>
      <c r="AD8320" s="11"/>
    </row>
    <row r="8321" spans="18:30">
      <c r="R8321" s="187"/>
      <c r="S8321" s="42"/>
      <c r="T8321" s="42"/>
      <c r="U8321" s="188"/>
      <c r="V8321" s="42"/>
      <c r="W8321" s="188"/>
      <c r="X8321" s="42"/>
      <c r="AD8321" s="11"/>
    </row>
    <row r="8322" spans="18:30">
      <c r="R8322" s="187"/>
      <c r="S8322" s="42"/>
      <c r="T8322" s="42"/>
      <c r="U8322" s="188"/>
      <c r="V8322" s="42"/>
      <c r="W8322" s="188"/>
      <c r="X8322" s="42"/>
      <c r="AD8322" s="11"/>
    </row>
    <row r="8323" spans="18:30">
      <c r="R8323" s="187"/>
      <c r="S8323" s="42"/>
      <c r="T8323" s="42"/>
      <c r="U8323" s="188"/>
      <c r="V8323" s="42"/>
      <c r="W8323" s="188"/>
      <c r="X8323" s="42"/>
      <c r="AD8323" s="11"/>
    </row>
    <row r="8324" spans="18:30">
      <c r="R8324" s="187"/>
      <c r="S8324" s="42"/>
      <c r="T8324" s="42"/>
      <c r="U8324" s="188"/>
      <c r="V8324" s="42"/>
      <c r="W8324" s="188"/>
      <c r="X8324" s="42"/>
      <c r="AD8324" s="11"/>
    </row>
    <row r="8325" spans="18:30">
      <c r="R8325" s="187"/>
      <c r="S8325" s="42"/>
      <c r="T8325" s="42"/>
      <c r="U8325" s="188"/>
      <c r="V8325" s="42"/>
      <c r="W8325" s="188"/>
      <c r="X8325" s="42"/>
      <c r="AD8325" s="11"/>
    </row>
    <row r="8326" spans="18:30">
      <c r="R8326" s="187"/>
      <c r="S8326" s="42"/>
      <c r="T8326" s="42"/>
      <c r="U8326" s="188"/>
      <c r="V8326" s="42"/>
      <c r="W8326" s="188"/>
      <c r="X8326" s="42"/>
      <c r="AD8326" s="11"/>
    </row>
    <row r="8327" spans="18:30">
      <c r="R8327" s="187"/>
      <c r="S8327" s="42"/>
      <c r="T8327" s="42"/>
      <c r="U8327" s="188"/>
      <c r="V8327" s="42"/>
      <c r="W8327" s="188"/>
      <c r="X8327" s="42"/>
      <c r="AD8327" s="11"/>
    </row>
    <row r="8328" spans="18:30">
      <c r="R8328" s="187"/>
      <c r="S8328" s="42"/>
      <c r="T8328" s="42"/>
      <c r="U8328" s="188"/>
      <c r="V8328" s="42"/>
      <c r="W8328" s="188"/>
      <c r="X8328" s="42"/>
      <c r="AD8328" s="11"/>
    </row>
    <row r="8329" spans="18:30">
      <c r="R8329" s="187"/>
      <c r="S8329" s="42"/>
      <c r="T8329" s="42"/>
      <c r="U8329" s="188"/>
      <c r="V8329" s="42"/>
      <c r="W8329" s="188"/>
      <c r="X8329" s="42"/>
      <c r="AD8329" s="11"/>
    </row>
    <row r="8330" spans="18:30">
      <c r="R8330" s="187"/>
      <c r="S8330" s="42"/>
      <c r="T8330" s="42"/>
      <c r="U8330" s="188"/>
      <c r="V8330" s="42"/>
      <c r="W8330" s="188"/>
      <c r="X8330" s="42"/>
      <c r="AD8330" s="11"/>
    </row>
    <row r="8331" spans="18:30">
      <c r="R8331" s="187"/>
      <c r="S8331" s="42"/>
      <c r="T8331" s="42"/>
      <c r="U8331" s="188"/>
      <c r="V8331" s="42"/>
      <c r="W8331" s="188"/>
      <c r="X8331" s="42"/>
      <c r="AD8331" s="11"/>
    </row>
    <row r="8332" spans="18:30">
      <c r="R8332" s="187"/>
      <c r="S8332" s="42"/>
      <c r="T8332" s="42"/>
      <c r="U8332" s="188"/>
      <c r="V8332" s="42"/>
      <c r="W8332" s="188"/>
      <c r="X8332" s="42"/>
      <c r="AD8332" s="11"/>
    </row>
    <row r="8333" spans="18:30">
      <c r="R8333" s="187"/>
      <c r="S8333" s="42"/>
      <c r="T8333" s="42"/>
      <c r="U8333" s="188"/>
      <c r="V8333" s="42"/>
      <c r="W8333" s="188"/>
      <c r="X8333" s="42"/>
      <c r="AD8333" s="11"/>
    </row>
    <row r="8334" spans="18:30">
      <c r="R8334" s="187"/>
      <c r="S8334" s="42"/>
      <c r="T8334" s="42"/>
      <c r="U8334" s="188"/>
      <c r="V8334" s="42"/>
      <c r="W8334" s="188"/>
      <c r="X8334" s="42"/>
      <c r="AD8334" s="11"/>
    </row>
    <row r="8335" spans="18:30">
      <c r="R8335" s="187"/>
      <c r="S8335" s="42"/>
      <c r="T8335" s="42"/>
      <c r="U8335" s="188"/>
      <c r="V8335" s="42"/>
      <c r="W8335" s="188"/>
      <c r="X8335" s="42"/>
      <c r="AD8335" s="11"/>
    </row>
    <row r="8336" spans="18:30">
      <c r="R8336" s="187"/>
      <c r="S8336" s="42"/>
      <c r="T8336" s="42"/>
      <c r="U8336" s="188"/>
      <c r="V8336" s="42"/>
      <c r="W8336" s="188"/>
      <c r="X8336" s="42"/>
      <c r="AD8336" s="11"/>
    </row>
    <row r="8337" spans="18:30">
      <c r="R8337" s="187"/>
      <c r="S8337" s="42"/>
      <c r="T8337" s="42"/>
      <c r="U8337" s="188"/>
      <c r="V8337" s="42"/>
      <c r="W8337" s="188"/>
      <c r="X8337" s="42"/>
      <c r="AD8337" s="11"/>
    </row>
    <row r="8338" spans="18:30">
      <c r="R8338" s="187"/>
      <c r="S8338" s="42"/>
      <c r="T8338" s="42"/>
      <c r="U8338" s="188"/>
      <c r="V8338" s="42"/>
      <c r="W8338" s="188"/>
      <c r="X8338" s="42"/>
      <c r="AD8338" s="11"/>
    </row>
    <row r="8339" spans="18:30">
      <c r="R8339" s="187"/>
      <c r="S8339" s="42"/>
      <c r="T8339" s="42"/>
      <c r="U8339" s="188"/>
      <c r="V8339" s="42"/>
      <c r="W8339" s="188"/>
      <c r="X8339" s="42"/>
      <c r="AD8339" s="11"/>
    </row>
    <row r="8340" spans="18:30">
      <c r="R8340" s="187"/>
      <c r="S8340" s="42"/>
      <c r="T8340" s="42"/>
      <c r="U8340" s="188"/>
      <c r="V8340" s="42"/>
      <c r="W8340" s="188"/>
      <c r="X8340" s="42"/>
      <c r="AD8340" s="11"/>
    </row>
    <row r="8341" spans="18:30">
      <c r="R8341" s="187"/>
      <c r="S8341" s="42"/>
      <c r="T8341" s="42"/>
      <c r="U8341" s="188"/>
      <c r="V8341" s="42"/>
      <c r="W8341" s="188"/>
      <c r="X8341" s="42"/>
      <c r="AD8341" s="11"/>
    </row>
    <row r="8342" spans="18:30">
      <c r="R8342" s="187"/>
      <c r="S8342" s="42"/>
      <c r="T8342" s="42"/>
      <c r="U8342" s="188"/>
      <c r="V8342" s="42"/>
      <c r="W8342" s="188"/>
      <c r="X8342" s="42"/>
      <c r="AD8342" s="11"/>
    </row>
    <row r="8343" spans="18:30">
      <c r="R8343" s="187"/>
      <c r="S8343" s="42"/>
      <c r="T8343" s="42"/>
      <c r="U8343" s="188"/>
      <c r="V8343" s="42"/>
      <c r="W8343" s="188"/>
      <c r="X8343" s="42"/>
      <c r="AD8343" s="11"/>
    </row>
    <row r="8344" spans="18:30">
      <c r="R8344" s="187"/>
      <c r="S8344" s="42"/>
      <c r="T8344" s="42"/>
      <c r="U8344" s="188"/>
      <c r="V8344" s="42"/>
      <c r="W8344" s="188"/>
      <c r="X8344" s="42"/>
      <c r="AD8344" s="11"/>
    </row>
    <row r="8345" spans="18:30">
      <c r="R8345" s="187"/>
      <c r="S8345" s="42"/>
      <c r="T8345" s="42"/>
      <c r="U8345" s="188"/>
      <c r="V8345" s="42"/>
      <c r="W8345" s="188"/>
      <c r="X8345" s="42"/>
      <c r="AD8345" s="11"/>
    </row>
    <row r="8346" spans="18:30">
      <c r="R8346" s="187"/>
      <c r="S8346" s="42"/>
      <c r="T8346" s="42"/>
      <c r="U8346" s="188"/>
      <c r="V8346" s="42"/>
      <c r="W8346" s="188"/>
      <c r="X8346" s="42"/>
      <c r="AD8346" s="11"/>
    </row>
    <row r="8347" spans="18:30">
      <c r="R8347" s="187"/>
      <c r="S8347" s="42"/>
      <c r="T8347" s="42"/>
      <c r="U8347" s="188"/>
      <c r="V8347" s="42"/>
      <c r="W8347" s="188"/>
      <c r="X8347" s="42"/>
      <c r="AD8347" s="11"/>
    </row>
    <row r="8348" spans="18:30">
      <c r="R8348" s="187"/>
      <c r="S8348" s="42"/>
      <c r="T8348" s="42"/>
      <c r="U8348" s="188"/>
      <c r="V8348" s="42"/>
      <c r="W8348" s="188"/>
      <c r="X8348" s="42"/>
      <c r="AD8348" s="11"/>
    </row>
    <row r="8349" spans="18:30">
      <c r="R8349" s="187"/>
      <c r="S8349" s="42"/>
      <c r="T8349" s="42"/>
      <c r="U8349" s="188"/>
      <c r="V8349" s="42"/>
      <c r="W8349" s="188"/>
      <c r="X8349" s="42"/>
      <c r="AD8349" s="11"/>
    </row>
    <row r="8350" spans="18:30">
      <c r="R8350" s="187"/>
      <c r="S8350" s="42"/>
      <c r="T8350" s="42"/>
      <c r="U8350" s="188"/>
      <c r="V8350" s="42"/>
      <c r="W8350" s="188"/>
      <c r="X8350" s="42"/>
      <c r="AD8350" s="11"/>
    </row>
    <row r="8351" spans="18:30">
      <c r="R8351" s="187"/>
      <c r="S8351" s="42"/>
      <c r="T8351" s="42"/>
      <c r="U8351" s="188"/>
      <c r="V8351" s="42"/>
      <c r="W8351" s="188"/>
      <c r="X8351" s="42"/>
      <c r="AD8351" s="11"/>
    </row>
    <row r="8352" spans="18:30">
      <c r="R8352" s="187"/>
      <c r="S8352" s="42"/>
      <c r="T8352" s="42"/>
      <c r="U8352" s="188"/>
      <c r="V8352" s="42"/>
      <c r="W8352" s="188"/>
      <c r="X8352" s="42"/>
      <c r="AD8352" s="11"/>
    </row>
    <row r="8353" spans="18:30">
      <c r="R8353" s="187"/>
      <c r="S8353" s="42"/>
      <c r="T8353" s="42"/>
      <c r="U8353" s="188"/>
      <c r="V8353" s="42"/>
      <c r="W8353" s="188"/>
      <c r="X8353" s="42"/>
      <c r="AD8353" s="11"/>
    </row>
    <row r="8354" spans="18:30">
      <c r="R8354" s="187"/>
      <c r="S8354" s="42"/>
      <c r="T8354" s="42"/>
      <c r="U8354" s="188"/>
      <c r="V8354" s="42"/>
      <c r="W8354" s="188"/>
      <c r="X8354" s="42"/>
      <c r="AD8354" s="11"/>
    </row>
    <row r="8355" spans="18:30">
      <c r="R8355" s="187"/>
      <c r="S8355" s="42"/>
      <c r="T8355" s="42"/>
      <c r="U8355" s="188"/>
      <c r="V8355" s="42"/>
      <c r="W8355" s="188"/>
      <c r="X8355" s="42"/>
      <c r="AD8355" s="11"/>
    </row>
    <row r="8356" spans="18:30">
      <c r="R8356" s="187"/>
      <c r="S8356" s="42"/>
      <c r="T8356" s="42"/>
      <c r="U8356" s="188"/>
      <c r="V8356" s="42"/>
      <c r="W8356" s="188"/>
      <c r="X8356" s="42"/>
      <c r="AD8356" s="11"/>
    </row>
    <row r="8357" spans="18:30">
      <c r="R8357" s="187"/>
      <c r="S8357" s="42"/>
      <c r="T8357" s="42"/>
      <c r="U8357" s="188"/>
      <c r="V8357" s="42"/>
      <c r="W8357" s="188"/>
      <c r="X8357" s="42"/>
      <c r="AD8357" s="11"/>
    </row>
    <row r="8358" spans="18:30">
      <c r="R8358" s="187"/>
      <c r="S8358" s="42"/>
      <c r="T8358" s="42"/>
      <c r="U8358" s="188"/>
      <c r="V8358" s="42"/>
      <c r="W8358" s="188"/>
      <c r="X8358" s="42"/>
      <c r="AD8358" s="11"/>
    </row>
    <row r="8359" spans="18:30">
      <c r="R8359" s="187"/>
      <c r="S8359" s="42"/>
      <c r="T8359" s="42"/>
      <c r="U8359" s="188"/>
      <c r="V8359" s="42"/>
      <c r="W8359" s="188"/>
      <c r="X8359" s="42"/>
      <c r="AD8359" s="11"/>
    </row>
    <row r="8360" spans="18:30">
      <c r="R8360" s="187"/>
      <c r="S8360" s="42"/>
      <c r="T8360" s="42"/>
      <c r="U8360" s="188"/>
      <c r="V8360" s="42"/>
      <c r="W8360" s="188"/>
      <c r="X8360" s="42"/>
      <c r="AD8360" s="11"/>
    </row>
    <row r="8361" spans="18:30">
      <c r="R8361" s="187"/>
      <c r="S8361" s="42"/>
      <c r="T8361" s="42"/>
      <c r="U8361" s="188"/>
      <c r="V8361" s="42"/>
      <c r="W8361" s="188"/>
      <c r="X8361" s="42"/>
      <c r="AD8361" s="11"/>
    </row>
    <row r="8362" spans="18:30">
      <c r="R8362" s="187"/>
      <c r="S8362" s="42"/>
      <c r="T8362" s="42"/>
      <c r="U8362" s="188"/>
      <c r="V8362" s="42"/>
      <c r="W8362" s="188"/>
      <c r="X8362" s="42"/>
      <c r="AD8362" s="11"/>
    </row>
    <row r="8363" spans="18:30">
      <c r="R8363" s="187"/>
      <c r="S8363" s="42"/>
      <c r="T8363" s="42"/>
      <c r="U8363" s="188"/>
      <c r="V8363" s="42"/>
      <c r="W8363" s="188"/>
      <c r="X8363" s="42"/>
      <c r="AD8363" s="11"/>
    </row>
    <row r="8364" spans="18:30">
      <c r="R8364" s="187"/>
      <c r="S8364" s="42"/>
      <c r="T8364" s="42"/>
      <c r="U8364" s="188"/>
      <c r="V8364" s="42"/>
      <c r="W8364" s="188"/>
      <c r="X8364" s="42"/>
      <c r="AD8364" s="11"/>
    </row>
    <row r="8365" spans="18:30">
      <c r="R8365" s="187"/>
      <c r="S8365" s="42"/>
      <c r="T8365" s="42"/>
      <c r="U8365" s="188"/>
      <c r="V8365" s="42"/>
      <c r="W8365" s="188"/>
      <c r="X8365" s="42"/>
      <c r="AD8365" s="11"/>
    </row>
    <row r="8366" spans="18:30">
      <c r="R8366" s="187"/>
      <c r="S8366" s="42"/>
      <c r="T8366" s="42"/>
      <c r="U8366" s="188"/>
      <c r="V8366" s="42"/>
      <c r="W8366" s="188"/>
      <c r="X8366" s="42"/>
      <c r="AD8366" s="11"/>
    </row>
    <row r="8367" spans="18:30">
      <c r="R8367" s="187"/>
      <c r="S8367" s="42"/>
      <c r="T8367" s="42"/>
      <c r="U8367" s="188"/>
      <c r="V8367" s="42"/>
      <c r="W8367" s="188"/>
      <c r="X8367" s="42"/>
      <c r="AD8367" s="11"/>
    </row>
    <row r="8368" spans="18:30">
      <c r="R8368" s="187"/>
      <c r="S8368" s="42"/>
      <c r="T8368" s="42"/>
      <c r="U8368" s="188"/>
      <c r="V8368" s="42"/>
      <c r="W8368" s="188"/>
      <c r="X8368" s="42"/>
      <c r="AD8368" s="11"/>
    </row>
    <row r="8369" spans="18:30">
      <c r="R8369" s="187"/>
      <c r="S8369" s="42"/>
      <c r="T8369" s="42"/>
      <c r="U8369" s="188"/>
      <c r="V8369" s="42"/>
      <c r="W8369" s="188"/>
      <c r="X8369" s="42"/>
      <c r="AD8369" s="11"/>
    </row>
    <row r="8370" spans="18:30">
      <c r="R8370" s="187"/>
      <c r="S8370" s="42"/>
      <c r="T8370" s="42"/>
      <c r="U8370" s="188"/>
      <c r="V8370" s="42"/>
      <c r="W8370" s="188"/>
      <c r="X8370" s="42"/>
      <c r="AD8370" s="11"/>
    </row>
    <row r="8371" spans="18:30">
      <c r="R8371" s="187"/>
      <c r="S8371" s="42"/>
      <c r="T8371" s="42"/>
      <c r="U8371" s="188"/>
      <c r="V8371" s="42"/>
      <c r="W8371" s="188"/>
      <c r="X8371" s="42"/>
      <c r="AD8371" s="11"/>
    </row>
    <row r="8372" spans="18:30">
      <c r="R8372" s="187"/>
      <c r="S8372" s="42"/>
      <c r="T8372" s="42"/>
      <c r="U8372" s="188"/>
      <c r="V8372" s="42"/>
      <c r="W8372" s="188"/>
      <c r="X8372" s="42"/>
      <c r="AD8372" s="11"/>
    </row>
    <row r="8373" spans="18:30">
      <c r="R8373" s="187"/>
      <c r="S8373" s="42"/>
      <c r="T8373" s="42"/>
      <c r="U8373" s="188"/>
      <c r="V8373" s="42"/>
      <c r="W8373" s="188"/>
      <c r="X8373" s="42"/>
      <c r="AD8373" s="11"/>
    </row>
    <row r="8374" spans="18:30">
      <c r="R8374" s="187"/>
      <c r="S8374" s="42"/>
      <c r="T8374" s="42"/>
      <c r="U8374" s="188"/>
      <c r="V8374" s="42"/>
      <c r="W8374" s="188"/>
      <c r="X8374" s="42"/>
      <c r="AD8374" s="11"/>
    </row>
    <row r="8375" spans="18:30">
      <c r="R8375" s="187"/>
      <c r="S8375" s="42"/>
      <c r="T8375" s="42"/>
      <c r="U8375" s="188"/>
      <c r="V8375" s="42"/>
      <c r="W8375" s="188"/>
      <c r="X8375" s="42"/>
      <c r="AD8375" s="11"/>
    </row>
    <row r="8376" spans="18:30">
      <c r="R8376" s="187"/>
      <c r="S8376" s="42"/>
      <c r="T8376" s="42"/>
      <c r="U8376" s="188"/>
      <c r="V8376" s="42"/>
      <c r="W8376" s="188"/>
      <c r="X8376" s="42"/>
      <c r="AD8376" s="11"/>
    </row>
    <row r="8377" spans="18:30">
      <c r="R8377" s="187"/>
      <c r="S8377" s="42"/>
      <c r="T8377" s="42"/>
      <c r="U8377" s="188"/>
      <c r="V8377" s="42"/>
      <c r="W8377" s="188"/>
      <c r="X8377" s="42"/>
      <c r="AD8377" s="11"/>
    </row>
    <row r="8378" spans="18:30">
      <c r="R8378" s="187"/>
      <c r="S8378" s="42"/>
      <c r="T8378" s="42"/>
      <c r="U8378" s="188"/>
      <c r="V8378" s="42"/>
      <c r="W8378" s="188"/>
      <c r="X8378" s="42"/>
      <c r="AD8378" s="11"/>
    </row>
    <row r="8379" spans="18:30">
      <c r="R8379" s="187"/>
      <c r="S8379" s="42"/>
      <c r="T8379" s="42"/>
      <c r="U8379" s="188"/>
      <c r="V8379" s="42"/>
      <c r="W8379" s="188"/>
      <c r="X8379" s="42"/>
      <c r="AD8379" s="11"/>
    </row>
    <row r="8380" spans="18:30">
      <c r="R8380" s="187"/>
      <c r="S8380" s="42"/>
      <c r="T8380" s="42"/>
      <c r="U8380" s="188"/>
      <c r="V8380" s="42"/>
      <c r="W8380" s="188"/>
      <c r="X8380" s="42"/>
      <c r="AD8380" s="11"/>
    </row>
    <row r="8381" spans="18:30">
      <c r="R8381" s="187"/>
      <c r="S8381" s="42"/>
      <c r="T8381" s="42"/>
      <c r="U8381" s="188"/>
      <c r="V8381" s="42"/>
      <c r="W8381" s="188"/>
      <c r="X8381" s="42"/>
      <c r="AD8381" s="11"/>
    </row>
    <row r="8382" spans="18:30">
      <c r="R8382" s="187"/>
      <c r="S8382" s="42"/>
      <c r="T8382" s="42"/>
      <c r="U8382" s="188"/>
      <c r="V8382" s="42"/>
      <c r="W8382" s="188"/>
      <c r="X8382" s="42"/>
      <c r="AD8382" s="11"/>
    </row>
    <row r="8383" spans="18:30">
      <c r="R8383" s="187"/>
      <c r="S8383" s="42"/>
      <c r="T8383" s="42"/>
      <c r="U8383" s="188"/>
      <c r="V8383" s="42"/>
      <c r="W8383" s="188"/>
      <c r="X8383" s="42"/>
      <c r="AD8383" s="11"/>
    </row>
    <row r="8384" spans="18:30">
      <c r="R8384" s="187"/>
      <c r="S8384" s="42"/>
      <c r="T8384" s="42"/>
      <c r="U8384" s="188"/>
      <c r="V8384" s="42"/>
      <c r="W8384" s="188"/>
      <c r="X8384" s="42"/>
      <c r="AD8384" s="11"/>
    </row>
    <row r="8385" spans="18:30">
      <c r="R8385" s="187"/>
      <c r="S8385" s="42"/>
      <c r="T8385" s="42"/>
      <c r="U8385" s="188"/>
      <c r="V8385" s="42"/>
      <c r="W8385" s="188"/>
      <c r="X8385" s="42"/>
      <c r="AD8385" s="11"/>
    </row>
    <row r="8386" spans="18:30">
      <c r="R8386" s="187"/>
      <c r="S8386" s="42"/>
      <c r="T8386" s="42"/>
      <c r="U8386" s="188"/>
      <c r="V8386" s="42"/>
      <c r="W8386" s="188"/>
      <c r="X8386" s="42"/>
      <c r="AD8386" s="11"/>
    </row>
    <row r="8387" spans="18:30">
      <c r="R8387" s="187"/>
      <c r="S8387" s="42"/>
      <c r="T8387" s="42"/>
      <c r="U8387" s="188"/>
      <c r="V8387" s="42"/>
      <c r="W8387" s="188"/>
      <c r="X8387" s="42"/>
      <c r="AD8387" s="11"/>
    </row>
    <row r="8388" spans="18:30">
      <c r="R8388" s="187"/>
      <c r="S8388" s="42"/>
      <c r="T8388" s="42"/>
      <c r="U8388" s="188"/>
      <c r="V8388" s="42"/>
      <c r="W8388" s="188"/>
      <c r="X8388" s="42"/>
      <c r="AD8388" s="11"/>
    </row>
    <row r="8389" spans="18:30">
      <c r="R8389" s="187"/>
      <c r="S8389" s="42"/>
      <c r="T8389" s="42"/>
      <c r="U8389" s="188"/>
      <c r="V8389" s="42"/>
      <c r="W8389" s="188"/>
      <c r="X8389" s="42"/>
      <c r="AD8389" s="11"/>
    </row>
    <row r="8390" spans="18:30">
      <c r="R8390" s="187"/>
      <c r="S8390" s="42"/>
      <c r="T8390" s="42"/>
      <c r="U8390" s="188"/>
      <c r="V8390" s="42"/>
      <c r="W8390" s="188"/>
      <c r="X8390" s="42"/>
      <c r="AD8390" s="11"/>
    </row>
    <row r="8391" spans="18:30">
      <c r="R8391" s="187"/>
      <c r="S8391" s="42"/>
      <c r="T8391" s="42"/>
      <c r="U8391" s="188"/>
      <c r="V8391" s="42"/>
      <c r="W8391" s="188"/>
      <c r="X8391" s="42"/>
      <c r="AD8391" s="11"/>
    </row>
    <row r="8392" spans="18:30">
      <c r="R8392" s="187"/>
      <c r="S8392" s="42"/>
      <c r="T8392" s="42"/>
      <c r="U8392" s="188"/>
      <c r="V8392" s="42"/>
      <c r="W8392" s="188"/>
      <c r="X8392" s="42"/>
      <c r="AD8392" s="11"/>
    </row>
    <row r="8393" spans="18:30">
      <c r="R8393" s="187"/>
      <c r="S8393" s="42"/>
      <c r="T8393" s="42"/>
      <c r="U8393" s="188"/>
      <c r="V8393" s="42"/>
      <c r="W8393" s="188"/>
      <c r="X8393" s="42"/>
      <c r="AD8393" s="11"/>
    </row>
    <row r="8394" spans="18:30">
      <c r="R8394" s="187"/>
      <c r="S8394" s="42"/>
      <c r="T8394" s="42"/>
      <c r="U8394" s="188"/>
      <c r="V8394" s="42"/>
      <c r="W8394" s="188"/>
      <c r="X8394" s="42"/>
      <c r="AD8394" s="11"/>
    </row>
    <row r="8395" spans="18:30">
      <c r="R8395" s="187"/>
      <c r="S8395" s="42"/>
      <c r="T8395" s="42"/>
      <c r="U8395" s="188"/>
      <c r="V8395" s="42"/>
      <c r="W8395" s="188"/>
      <c r="X8395" s="42"/>
      <c r="AD8395" s="11"/>
    </row>
    <row r="8396" spans="18:30">
      <c r="R8396" s="187"/>
      <c r="S8396" s="42"/>
      <c r="T8396" s="42"/>
      <c r="U8396" s="188"/>
      <c r="V8396" s="42"/>
      <c r="W8396" s="188"/>
      <c r="X8396" s="42"/>
      <c r="AD8396" s="11"/>
    </row>
    <row r="8397" spans="18:30">
      <c r="R8397" s="187"/>
      <c r="S8397" s="42"/>
      <c r="T8397" s="42"/>
      <c r="U8397" s="188"/>
      <c r="V8397" s="42"/>
      <c r="W8397" s="188"/>
      <c r="X8397" s="42"/>
      <c r="AD8397" s="11"/>
    </row>
    <row r="8398" spans="18:30">
      <c r="R8398" s="187"/>
      <c r="S8398" s="42"/>
      <c r="T8398" s="42"/>
      <c r="U8398" s="188"/>
      <c r="V8398" s="42"/>
      <c r="W8398" s="188"/>
      <c r="X8398" s="42"/>
      <c r="AD8398" s="11"/>
    </row>
    <row r="8399" spans="18:30">
      <c r="R8399" s="187"/>
      <c r="S8399" s="42"/>
      <c r="T8399" s="42"/>
      <c r="U8399" s="188"/>
      <c r="V8399" s="42"/>
      <c r="W8399" s="188"/>
      <c r="X8399" s="42"/>
      <c r="AD8399" s="11"/>
    </row>
    <row r="8400" spans="18:30">
      <c r="R8400" s="187"/>
      <c r="S8400" s="42"/>
      <c r="T8400" s="42"/>
      <c r="U8400" s="188"/>
      <c r="V8400" s="42"/>
      <c r="W8400" s="188"/>
      <c r="X8400" s="42"/>
      <c r="AD8400" s="11"/>
    </row>
    <row r="8401" spans="18:30">
      <c r="R8401" s="187"/>
      <c r="S8401" s="42"/>
      <c r="T8401" s="42"/>
      <c r="U8401" s="188"/>
      <c r="V8401" s="42"/>
      <c r="W8401" s="188"/>
      <c r="X8401" s="42"/>
      <c r="AD8401" s="11"/>
    </row>
    <row r="8402" spans="18:30">
      <c r="R8402" s="187"/>
      <c r="S8402" s="42"/>
      <c r="T8402" s="42"/>
      <c r="U8402" s="188"/>
      <c r="V8402" s="42"/>
      <c r="W8402" s="188"/>
      <c r="X8402" s="42"/>
      <c r="AD8402" s="11"/>
    </row>
    <row r="8403" spans="18:30">
      <c r="R8403" s="187"/>
      <c r="S8403" s="42"/>
      <c r="T8403" s="42"/>
      <c r="U8403" s="188"/>
      <c r="V8403" s="42"/>
      <c r="W8403" s="188"/>
      <c r="X8403" s="42"/>
      <c r="AD8403" s="11"/>
    </row>
    <row r="8404" spans="18:30">
      <c r="R8404" s="187"/>
      <c r="S8404" s="42"/>
      <c r="T8404" s="42"/>
      <c r="U8404" s="188"/>
      <c r="V8404" s="42"/>
      <c r="W8404" s="188"/>
      <c r="X8404" s="42"/>
      <c r="AD8404" s="11"/>
    </row>
    <row r="8405" spans="18:30">
      <c r="R8405" s="187"/>
      <c r="S8405" s="42"/>
      <c r="T8405" s="42"/>
      <c r="U8405" s="188"/>
      <c r="V8405" s="42"/>
      <c r="W8405" s="188"/>
      <c r="X8405" s="42"/>
      <c r="AD8405" s="11"/>
    </row>
    <row r="8406" spans="18:30">
      <c r="R8406" s="187"/>
      <c r="S8406" s="42"/>
      <c r="T8406" s="42"/>
      <c r="U8406" s="188"/>
      <c r="V8406" s="42"/>
      <c r="W8406" s="188"/>
      <c r="X8406" s="42"/>
      <c r="AD8406" s="11"/>
    </row>
    <row r="8407" spans="18:30">
      <c r="R8407" s="187"/>
      <c r="S8407" s="42"/>
      <c r="T8407" s="42"/>
      <c r="U8407" s="188"/>
      <c r="V8407" s="42"/>
      <c r="W8407" s="188"/>
      <c r="X8407" s="42"/>
      <c r="AD8407" s="11"/>
    </row>
    <row r="8408" spans="18:30">
      <c r="R8408" s="187"/>
      <c r="S8408" s="42"/>
      <c r="T8408" s="42"/>
      <c r="U8408" s="188"/>
      <c r="V8408" s="42"/>
      <c r="W8408" s="188"/>
      <c r="X8408" s="42"/>
      <c r="AD8408" s="11"/>
    </row>
    <row r="8409" spans="18:30">
      <c r="R8409" s="187"/>
      <c r="S8409" s="42"/>
      <c r="T8409" s="42"/>
      <c r="U8409" s="188"/>
      <c r="V8409" s="42"/>
      <c r="W8409" s="188"/>
      <c r="X8409" s="42"/>
      <c r="AD8409" s="11"/>
    </row>
    <row r="8410" spans="18:30">
      <c r="R8410" s="187"/>
      <c r="S8410" s="42"/>
      <c r="T8410" s="42"/>
      <c r="U8410" s="188"/>
      <c r="V8410" s="42"/>
      <c r="W8410" s="188"/>
      <c r="X8410" s="42"/>
      <c r="AD8410" s="11"/>
    </row>
    <row r="8411" spans="18:30">
      <c r="R8411" s="187"/>
      <c r="S8411" s="42"/>
      <c r="T8411" s="42"/>
      <c r="U8411" s="188"/>
      <c r="V8411" s="42"/>
      <c r="W8411" s="188"/>
      <c r="X8411" s="42"/>
      <c r="AD8411" s="11"/>
    </row>
    <row r="8412" spans="18:30">
      <c r="R8412" s="187"/>
      <c r="S8412" s="42"/>
      <c r="T8412" s="42"/>
      <c r="U8412" s="188"/>
      <c r="V8412" s="42"/>
      <c r="W8412" s="188"/>
      <c r="X8412" s="42"/>
      <c r="AD8412" s="11"/>
    </row>
    <row r="8413" spans="18:30">
      <c r="R8413" s="187"/>
      <c r="S8413" s="42"/>
      <c r="T8413" s="42"/>
      <c r="U8413" s="188"/>
      <c r="V8413" s="42"/>
      <c r="W8413" s="188"/>
      <c r="X8413" s="42"/>
      <c r="AD8413" s="11"/>
    </row>
    <row r="8414" spans="18:30">
      <c r="R8414" s="187"/>
      <c r="S8414" s="42"/>
      <c r="T8414" s="42"/>
      <c r="U8414" s="188"/>
      <c r="V8414" s="42"/>
      <c r="W8414" s="188"/>
      <c r="X8414" s="42"/>
      <c r="AD8414" s="11"/>
    </row>
    <row r="8415" spans="18:30">
      <c r="R8415" s="187"/>
      <c r="S8415" s="42"/>
      <c r="T8415" s="42"/>
      <c r="U8415" s="188"/>
      <c r="V8415" s="42"/>
      <c r="W8415" s="188"/>
      <c r="X8415" s="42"/>
      <c r="AD8415" s="11"/>
    </row>
    <row r="8416" spans="18:30">
      <c r="R8416" s="187"/>
      <c r="S8416" s="42"/>
      <c r="T8416" s="42"/>
      <c r="U8416" s="188"/>
      <c r="V8416" s="42"/>
      <c r="W8416" s="188"/>
      <c r="X8416" s="42"/>
      <c r="AD8416" s="11"/>
    </row>
    <row r="8417" spans="18:30">
      <c r="R8417" s="187"/>
      <c r="S8417" s="42"/>
      <c r="T8417" s="42"/>
      <c r="U8417" s="188"/>
      <c r="V8417" s="42"/>
      <c r="W8417" s="188"/>
      <c r="X8417" s="42"/>
      <c r="AD8417" s="11"/>
    </row>
    <row r="8418" spans="18:30">
      <c r="R8418" s="187"/>
      <c r="S8418" s="42"/>
      <c r="T8418" s="42"/>
      <c r="U8418" s="188"/>
      <c r="V8418" s="42"/>
      <c r="W8418" s="188"/>
      <c r="X8418" s="42"/>
      <c r="AD8418" s="11"/>
    </row>
    <row r="8419" spans="18:30">
      <c r="R8419" s="187"/>
      <c r="S8419" s="42"/>
      <c r="T8419" s="42"/>
      <c r="U8419" s="188"/>
      <c r="V8419" s="42"/>
      <c r="W8419" s="188"/>
      <c r="X8419" s="42"/>
      <c r="AD8419" s="11"/>
    </row>
    <row r="8420" spans="18:30">
      <c r="R8420" s="187"/>
      <c r="S8420" s="42"/>
      <c r="T8420" s="42"/>
      <c r="U8420" s="188"/>
      <c r="V8420" s="42"/>
      <c r="W8420" s="188"/>
      <c r="X8420" s="42"/>
      <c r="AD8420" s="11"/>
    </row>
    <row r="8421" spans="18:30">
      <c r="R8421" s="187"/>
      <c r="S8421" s="42"/>
      <c r="T8421" s="42"/>
      <c r="U8421" s="188"/>
      <c r="V8421" s="42"/>
      <c r="W8421" s="188"/>
      <c r="X8421" s="42"/>
      <c r="AD8421" s="11"/>
    </row>
    <row r="8422" spans="18:30">
      <c r="R8422" s="187"/>
      <c r="S8422" s="42"/>
      <c r="T8422" s="42"/>
      <c r="U8422" s="188"/>
      <c r="V8422" s="42"/>
      <c r="W8422" s="188"/>
      <c r="X8422" s="42"/>
      <c r="AD8422" s="11"/>
    </row>
    <row r="8423" spans="18:30">
      <c r="R8423" s="187"/>
      <c r="S8423" s="42"/>
      <c r="T8423" s="42"/>
      <c r="U8423" s="188"/>
      <c r="V8423" s="42"/>
      <c r="W8423" s="188"/>
      <c r="X8423" s="42"/>
      <c r="AD8423" s="11"/>
    </row>
    <row r="8424" spans="18:30">
      <c r="R8424" s="187"/>
      <c r="S8424" s="42"/>
      <c r="T8424" s="42"/>
      <c r="U8424" s="188"/>
      <c r="V8424" s="42"/>
      <c r="W8424" s="188"/>
      <c r="X8424" s="42"/>
      <c r="AD8424" s="11"/>
    </row>
    <row r="8425" spans="18:30">
      <c r="R8425" s="187"/>
      <c r="S8425" s="42"/>
      <c r="T8425" s="42"/>
      <c r="U8425" s="188"/>
      <c r="V8425" s="42"/>
      <c r="W8425" s="188"/>
      <c r="X8425" s="42"/>
      <c r="AD8425" s="11"/>
    </row>
    <row r="8426" spans="18:30">
      <c r="R8426" s="187"/>
      <c r="S8426" s="42"/>
      <c r="T8426" s="42"/>
      <c r="U8426" s="188"/>
      <c r="V8426" s="42"/>
      <c r="W8426" s="188"/>
      <c r="X8426" s="42"/>
      <c r="AD8426" s="11"/>
    </row>
    <row r="8427" spans="18:30">
      <c r="R8427" s="187"/>
      <c r="S8427" s="42"/>
      <c r="T8427" s="42"/>
      <c r="U8427" s="188"/>
      <c r="V8427" s="42"/>
      <c r="W8427" s="188"/>
      <c r="X8427" s="42"/>
      <c r="AD8427" s="11"/>
    </row>
    <row r="8428" spans="18:30">
      <c r="R8428" s="187"/>
      <c r="S8428" s="42"/>
      <c r="T8428" s="42"/>
      <c r="U8428" s="188"/>
      <c r="V8428" s="42"/>
      <c r="W8428" s="188"/>
      <c r="X8428" s="42"/>
      <c r="AD8428" s="11"/>
    </row>
    <row r="8429" spans="18:30">
      <c r="R8429" s="187"/>
      <c r="S8429" s="42"/>
      <c r="T8429" s="42"/>
      <c r="U8429" s="188"/>
      <c r="V8429" s="42"/>
      <c r="W8429" s="188"/>
      <c r="X8429" s="42"/>
      <c r="AD8429" s="11"/>
    </row>
    <row r="8430" spans="18:30">
      <c r="R8430" s="187"/>
      <c r="S8430" s="42"/>
      <c r="T8430" s="42"/>
      <c r="U8430" s="188"/>
      <c r="V8430" s="42"/>
      <c r="W8430" s="188"/>
      <c r="X8430" s="42"/>
      <c r="AD8430" s="11"/>
    </row>
    <row r="8431" spans="18:30">
      <c r="R8431" s="187"/>
      <c r="S8431" s="42"/>
      <c r="T8431" s="42"/>
      <c r="U8431" s="188"/>
      <c r="V8431" s="42"/>
      <c r="W8431" s="188"/>
      <c r="X8431" s="42"/>
      <c r="AD8431" s="11"/>
    </row>
    <row r="8432" spans="18:30">
      <c r="R8432" s="187"/>
      <c r="S8432" s="42"/>
      <c r="T8432" s="42"/>
      <c r="U8432" s="188"/>
      <c r="V8432" s="42"/>
      <c r="W8432" s="188"/>
      <c r="X8432" s="42"/>
      <c r="AD8432" s="11"/>
    </row>
    <row r="8433" spans="18:30">
      <c r="R8433" s="187"/>
      <c r="S8433" s="42"/>
      <c r="T8433" s="42"/>
      <c r="U8433" s="188"/>
      <c r="V8433" s="42"/>
      <c r="W8433" s="188"/>
      <c r="X8433" s="42"/>
      <c r="AD8433" s="11"/>
    </row>
    <row r="8434" spans="18:30">
      <c r="R8434" s="187"/>
      <c r="S8434" s="42"/>
      <c r="T8434" s="42"/>
      <c r="U8434" s="188"/>
      <c r="V8434" s="42"/>
      <c r="W8434" s="188"/>
      <c r="X8434" s="42"/>
      <c r="AD8434" s="11"/>
    </row>
    <row r="8435" spans="18:30">
      <c r="R8435" s="187"/>
      <c r="S8435" s="42"/>
      <c r="T8435" s="42"/>
      <c r="U8435" s="188"/>
      <c r="V8435" s="42"/>
      <c r="W8435" s="188"/>
      <c r="X8435" s="42"/>
      <c r="AD8435" s="11"/>
    </row>
    <row r="8436" spans="18:30">
      <c r="R8436" s="187"/>
      <c r="S8436" s="42"/>
      <c r="T8436" s="42"/>
      <c r="U8436" s="188"/>
      <c r="V8436" s="42"/>
      <c r="W8436" s="188"/>
      <c r="X8436" s="42"/>
      <c r="AD8436" s="11"/>
    </row>
    <row r="8437" spans="18:30">
      <c r="R8437" s="187"/>
      <c r="S8437" s="42"/>
      <c r="T8437" s="42"/>
      <c r="U8437" s="188"/>
      <c r="V8437" s="42"/>
      <c r="W8437" s="188"/>
      <c r="X8437" s="42"/>
      <c r="AD8437" s="11"/>
    </row>
    <row r="8438" spans="18:30">
      <c r="R8438" s="187"/>
      <c r="S8438" s="42"/>
      <c r="T8438" s="42"/>
      <c r="U8438" s="188"/>
      <c r="V8438" s="42"/>
      <c r="W8438" s="188"/>
      <c r="X8438" s="42"/>
      <c r="AD8438" s="11"/>
    </row>
    <row r="8439" spans="18:30">
      <c r="R8439" s="187"/>
      <c r="S8439" s="42"/>
      <c r="T8439" s="42"/>
      <c r="U8439" s="188"/>
      <c r="V8439" s="42"/>
      <c r="W8439" s="188"/>
      <c r="X8439" s="42"/>
      <c r="AD8439" s="11"/>
    </row>
    <row r="8440" spans="18:30">
      <c r="R8440" s="187"/>
      <c r="S8440" s="42"/>
      <c r="T8440" s="42"/>
      <c r="U8440" s="188"/>
      <c r="V8440" s="42"/>
      <c r="W8440" s="188"/>
      <c r="X8440" s="42"/>
      <c r="AD8440" s="11"/>
    </row>
    <row r="8441" spans="18:30">
      <c r="R8441" s="187"/>
      <c r="S8441" s="42"/>
      <c r="T8441" s="42"/>
      <c r="U8441" s="188"/>
      <c r="V8441" s="42"/>
      <c r="W8441" s="188"/>
      <c r="X8441" s="42"/>
      <c r="AD8441" s="11"/>
    </row>
    <row r="8442" spans="18:30">
      <c r="R8442" s="187"/>
      <c r="S8442" s="42"/>
      <c r="T8442" s="42"/>
      <c r="U8442" s="188"/>
      <c r="V8442" s="42"/>
      <c r="W8442" s="188"/>
      <c r="X8442" s="42"/>
      <c r="AD8442" s="11"/>
    </row>
    <row r="8443" spans="18:30">
      <c r="R8443" s="187"/>
      <c r="S8443" s="42"/>
      <c r="T8443" s="42"/>
      <c r="U8443" s="188"/>
      <c r="V8443" s="42"/>
      <c r="W8443" s="188"/>
      <c r="X8443" s="42"/>
      <c r="AD8443" s="11"/>
    </row>
    <row r="8444" spans="18:30">
      <c r="R8444" s="187"/>
      <c r="S8444" s="42"/>
      <c r="T8444" s="42"/>
      <c r="U8444" s="188"/>
      <c r="V8444" s="42"/>
      <c r="W8444" s="188"/>
      <c r="X8444" s="42"/>
      <c r="AD8444" s="11"/>
    </row>
    <row r="8445" spans="18:30">
      <c r="R8445" s="187"/>
      <c r="S8445" s="42"/>
      <c r="T8445" s="42"/>
      <c r="U8445" s="188"/>
      <c r="V8445" s="42"/>
      <c r="W8445" s="188"/>
      <c r="X8445" s="42"/>
      <c r="AD8445" s="11"/>
    </row>
    <row r="8446" spans="18:30">
      <c r="R8446" s="187"/>
      <c r="S8446" s="42"/>
      <c r="T8446" s="42"/>
      <c r="U8446" s="188"/>
      <c r="V8446" s="42"/>
      <c r="W8446" s="188"/>
      <c r="X8446" s="42"/>
      <c r="AD8446" s="11"/>
    </row>
    <row r="8447" spans="18:30">
      <c r="R8447" s="187"/>
      <c r="S8447" s="42"/>
      <c r="T8447" s="42"/>
      <c r="U8447" s="188"/>
      <c r="V8447" s="42"/>
      <c r="W8447" s="188"/>
      <c r="X8447" s="42"/>
      <c r="AD8447" s="11"/>
    </row>
    <row r="8448" spans="18:30">
      <c r="R8448" s="187"/>
      <c r="S8448" s="42"/>
      <c r="T8448" s="42"/>
      <c r="U8448" s="188"/>
      <c r="V8448" s="42"/>
      <c r="W8448" s="188"/>
      <c r="X8448" s="42"/>
      <c r="AD8448" s="11"/>
    </row>
    <row r="8449" spans="18:30">
      <c r="R8449" s="187"/>
      <c r="S8449" s="42"/>
      <c r="T8449" s="42"/>
      <c r="U8449" s="188"/>
      <c r="V8449" s="42"/>
      <c r="W8449" s="188"/>
      <c r="X8449" s="42"/>
      <c r="AD8449" s="11"/>
    </row>
    <row r="8450" spans="18:30">
      <c r="R8450" s="187"/>
      <c r="S8450" s="42"/>
      <c r="T8450" s="42"/>
      <c r="U8450" s="188"/>
      <c r="V8450" s="42"/>
      <c r="W8450" s="188"/>
      <c r="X8450" s="42"/>
      <c r="AD8450" s="11"/>
    </row>
    <row r="8451" spans="18:30">
      <c r="R8451" s="187"/>
      <c r="S8451" s="42"/>
      <c r="T8451" s="42"/>
      <c r="U8451" s="188"/>
      <c r="V8451" s="42"/>
      <c r="W8451" s="188"/>
      <c r="X8451" s="42"/>
      <c r="AD8451" s="11"/>
    </row>
    <row r="8452" spans="18:30">
      <c r="R8452" s="187"/>
      <c r="S8452" s="42"/>
      <c r="T8452" s="42"/>
      <c r="U8452" s="188"/>
      <c r="V8452" s="42"/>
      <c r="W8452" s="188"/>
      <c r="X8452" s="42"/>
      <c r="AD8452" s="11"/>
    </row>
    <row r="8453" spans="18:30">
      <c r="R8453" s="187"/>
      <c r="S8453" s="42"/>
      <c r="T8453" s="42"/>
      <c r="U8453" s="188"/>
      <c r="V8453" s="42"/>
      <c r="W8453" s="188"/>
      <c r="X8453" s="42"/>
      <c r="AD8453" s="11"/>
    </row>
    <row r="8454" spans="18:30">
      <c r="R8454" s="187"/>
      <c r="S8454" s="42"/>
      <c r="T8454" s="42"/>
      <c r="U8454" s="188"/>
      <c r="V8454" s="42"/>
      <c r="W8454" s="188"/>
      <c r="X8454" s="42"/>
      <c r="AD8454" s="11"/>
    </row>
    <row r="8455" spans="18:30">
      <c r="R8455" s="187"/>
      <c r="S8455" s="42"/>
      <c r="T8455" s="42"/>
      <c r="U8455" s="188"/>
      <c r="V8455" s="42"/>
      <c r="W8455" s="188"/>
      <c r="X8455" s="42"/>
      <c r="AD8455" s="11"/>
    </row>
    <row r="8456" spans="18:30">
      <c r="R8456" s="187"/>
      <c r="S8456" s="42"/>
      <c r="T8456" s="42"/>
      <c r="U8456" s="188"/>
      <c r="V8456" s="42"/>
      <c r="W8456" s="188"/>
      <c r="X8456" s="42"/>
      <c r="AD8456" s="11"/>
    </row>
    <row r="8457" spans="18:30">
      <c r="R8457" s="187"/>
      <c r="S8457" s="42"/>
      <c r="T8457" s="42"/>
      <c r="U8457" s="188"/>
      <c r="V8457" s="42"/>
      <c r="W8457" s="188"/>
      <c r="X8457" s="42"/>
      <c r="AD8457" s="11"/>
    </row>
    <row r="8458" spans="18:30">
      <c r="R8458" s="187"/>
      <c r="S8458" s="42"/>
      <c r="T8458" s="42"/>
      <c r="U8458" s="188"/>
      <c r="V8458" s="42"/>
      <c r="W8458" s="188"/>
      <c r="X8458" s="42"/>
      <c r="AD8458" s="11"/>
    </row>
    <row r="8459" spans="18:30">
      <c r="R8459" s="187"/>
      <c r="S8459" s="42"/>
      <c r="T8459" s="42"/>
      <c r="U8459" s="188"/>
      <c r="V8459" s="42"/>
      <c r="W8459" s="188"/>
      <c r="X8459" s="42"/>
      <c r="AD8459" s="11"/>
    </row>
    <row r="8460" spans="18:30">
      <c r="R8460" s="187"/>
      <c r="S8460" s="42"/>
      <c r="T8460" s="42"/>
      <c r="U8460" s="188"/>
      <c r="V8460" s="42"/>
      <c r="W8460" s="188"/>
      <c r="X8460" s="42"/>
      <c r="AD8460" s="11"/>
    </row>
    <row r="8461" spans="18:30">
      <c r="R8461" s="187"/>
      <c r="S8461" s="42"/>
      <c r="T8461" s="42"/>
      <c r="U8461" s="188"/>
      <c r="V8461" s="42"/>
      <c r="W8461" s="188"/>
      <c r="X8461" s="42"/>
      <c r="AD8461" s="11"/>
    </row>
    <row r="8462" spans="18:30">
      <c r="R8462" s="187"/>
      <c r="S8462" s="42"/>
      <c r="T8462" s="42"/>
      <c r="U8462" s="188"/>
      <c r="V8462" s="42"/>
      <c r="W8462" s="188"/>
      <c r="X8462" s="42"/>
      <c r="AD8462" s="11"/>
    </row>
    <row r="8463" spans="18:30">
      <c r="R8463" s="187"/>
      <c r="S8463" s="42"/>
      <c r="T8463" s="42"/>
      <c r="U8463" s="188"/>
      <c r="V8463" s="42"/>
      <c r="W8463" s="188"/>
      <c r="X8463" s="42"/>
      <c r="AD8463" s="11"/>
    </row>
    <row r="8464" spans="18:30">
      <c r="R8464" s="187"/>
      <c r="S8464" s="42"/>
      <c r="T8464" s="42"/>
      <c r="U8464" s="188"/>
      <c r="V8464" s="42"/>
      <c r="W8464" s="188"/>
      <c r="X8464" s="42"/>
      <c r="AD8464" s="11"/>
    </row>
    <row r="8465" spans="18:30">
      <c r="R8465" s="187"/>
      <c r="S8465" s="42"/>
      <c r="T8465" s="42"/>
      <c r="U8465" s="188"/>
      <c r="V8465" s="42"/>
      <c r="W8465" s="188"/>
      <c r="X8465" s="42"/>
      <c r="AD8465" s="11"/>
    </row>
    <row r="8466" spans="18:30">
      <c r="R8466" s="187"/>
      <c r="S8466" s="42"/>
      <c r="T8466" s="42"/>
      <c r="U8466" s="188"/>
      <c r="V8466" s="42"/>
      <c r="W8466" s="188"/>
      <c r="X8466" s="42"/>
      <c r="AD8466" s="11"/>
    </row>
    <row r="8467" spans="18:30">
      <c r="R8467" s="187"/>
      <c r="S8467" s="42"/>
      <c r="T8467" s="42"/>
      <c r="U8467" s="188"/>
      <c r="V8467" s="42"/>
      <c r="W8467" s="188"/>
      <c r="X8467" s="42"/>
      <c r="AD8467" s="11"/>
    </row>
    <row r="8468" spans="18:30">
      <c r="R8468" s="187"/>
      <c r="S8468" s="42"/>
      <c r="T8468" s="42"/>
      <c r="U8468" s="188"/>
      <c r="V8468" s="42"/>
      <c r="W8468" s="188"/>
      <c r="X8468" s="42"/>
      <c r="AD8468" s="11"/>
    </row>
    <row r="8469" spans="18:30">
      <c r="R8469" s="187"/>
      <c r="S8469" s="42"/>
      <c r="T8469" s="42"/>
      <c r="U8469" s="188"/>
      <c r="V8469" s="42"/>
      <c r="W8469" s="188"/>
      <c r="X8469" s="42"/>
      <c r="AD8469" s="11"/>
    </row>
    <row r="8470" spans="18:30">
      <c r="R8470" s="187"/>
      <c r="S8470" s="42"/>
      <c r="T8470" s="42"/>
      <c r="U8470" s="188"/>
      <c r="V8470" s="42"/>
      <c r="W8470" s="188"/>
      <c r="X8470" s="42"/>
      <c r="AD8470" s="11"/>
    </row>
    <row r="8471" spans="18:30">
      <c r="R8471" s="187"/>
      <c r="S8471" s="42"/>
      <c r="T8471" s="42"/>
      <c r="U8471" s="188"/>
      <c r="V8471" s="42"/>
      <c r="W8471" s="188"/>
      <c r="X8471" s="42"/>
      <c r="AD8471" s="11"/>
    </row>
    <row r="8472" spans="18:30">
      <c r="R8472" s="187"/>
      <c r="S8472" s="42"/>
      <c r="T8472" s="42"/>
      <c r="U8472" s="188"/>
      <c r="V8472" s="42"/>
      <c r="W8472" s="188"/>
      <c r="X8472" s="42"/>
      <c r="AD8472" s="11"/>
    </row>
    <row r="8473" spans="18:30">
      <c r="R8473" s="187"/>
      <c r="S8473" s="42"/>
      <c r="T8473" s="42"/>
      <c r="U8473" s="188"/>
      <c r="V8473" s="42"/>
      <c r="W8473" s="188"/>
      <c r="X8473" s="42"/>
      <c r="AD8473" s="11"/>
    </row>
    <row r="8474" spans="18:30">
      <c r="R8474" s="187"/>
      <c r="S8474" s="42"/>
      <c r="T8474" s="42"/>
      <c r="U8474" s="188"/>
      <c r="V8474" s="42"/>
      <c r="W8474" s="188"/>
      <c r="X8474" s="42"/>
      <c r="AD8474" s="11"/>
    </row>
    <row r="8475" spans="18:30">
      <c r="R8475" s="187"/>
      <c r="S8475" s="42"/>
      <c r="T8475" s="42"/>
      <c r="U8475" s="188"/>
      <c r="V8475" s="42"/>
      <c r="W8475" s="188"/>
      <c r="X8475" s="42"/>
      <c r="AD8475" s="11"/>
    </row>
    <row r="8476" spans="18:30">
      <c r="R8476" s="187"/>
      <c r="S8476" s="42"/>
      <c r="T8476" s="42"/>
      <c r="U8476" s="188"/>
      <c r="V8476" s="42"/>
      <c r="W8476" s="188"/>
      <c r="X8476" s="42"/>
      <c r="AD8476" s="11"/>
    </row>
    <row r="8477" spans="18:30">
      <c r="R8477" s="187"/>
      <c r="S8477" s="42"/>
      <c r="T8477" s="42"/>
      <c r="U8477" s="188"/>
      <c r="V8477" s="42"/>
      <c r="W8477" s="188"/>
      <c r="X8477" s="42"/>
      <c r="AD8477" s="11"/>
    </row>
    <row r="8478" spans="18:30">
      <c r="R8478" s="187"/>
      <c r="S8478" s="42"/>
      <c r="T8478" s="42"/>
      <c r="U8478" s="188"/>
      <c r="V8478" s="42"/>
      <c r="W8478" s="188"/>
      <c r="X8478" s="42"/>
      <c r="AD8478" s="11"/>
    </row>
    <row r="8479" spans="18:30">
      <c r="R8479" s="187"/>
      <c r="S8479" s="42"/>
      <c r="T8479" s="42"/>
      <c r="U8479" s="188"/>
      <c r="V8479" s="42"/>
      <c r="W8479" s="188"/>
      <c r="X8479" s="42"/>
      <c r="AD8479" s="11"/>
    </row>
    <row r="8480" spans="18:30">
      <c r="R8480" s="187"/>
      <c r="S8480" s="42"/>
      <c r="T8480" s="42"/>
      <c r="U8480" s="188"/>
      <c r="V8480" s="42"/>
      <c r="W8480" s="188"/>
      <c r="X8480" s="42"/>
      <c r="AD8480" s="11"/>
    </row>
    <row r="8481" spans="18:30">
      <c r="R8481" s="187"/>
      <c r="S8481" s="42"/>
      <c r="T8481" s="42"/>
      <c r="U8481" s="188"/>
      <c r="V8481" s="42"/>
      <c r="W8481" s="188"/>
      <c r="X8481" s="42"/>
      <c r="AD8481" s="11"/>
    </row>
    <row r="8482" spans="18:30">
      <c r="R8482" s="187"/>
      <c r="S8482" s="42"/>
      <c r="T8482" s="42"/>
      <c r="U8482" s="188"/>
      <c r="V8482" s="42"/>
      <c r="W8482" s="188"/>
      <c r="X8482" s="42"/>
      <c r="AD8482" s="11"/>
    </row>
    <row r="8483" spans="18:30">
      <c r="R8483" s="187"/>
      <c r="S8483" s="42"/>
      <c r="T8483" s="42"/>
      <c r="U8483" s="188"/>
      <c r="V8483" s="42"/>
      <c r="W8483" s="188"/>
      <c r="X8483" s="42"/>
      <c r="AD8483" s="11"/>
    </row>
    <row r="8484" spans="18:30">
      <c r="R8484" s="187"/>
      <c r="S8484" s="42"/>
      <c r="T8484" s="42"/>
      <c r="U8484" s="188"/>
      <c r="V8484" s="42"/>
      <c r="W8484" s="188"/>
      <c r="X8484" s="42"/>
      <c r="AD8484" s="11"/>
    </row>
    <row r="8485" spans="18:30">
      <c r="R8485" s="187"/>
      <c r="S8485" s="42"/>
      <c r="T8485" s="42"/>
      <c r="U8485" s="188"/>
      <c r="V8485" s="42"/>
      <c r="W8485" s="188"/>
      <c r="X8485" s="42"/>
      <c r="AD8485" s="11"/>
    </row>
    <row r="8486" spans="18:30">
      <c r="R8486" s="187"/>
      <c r="S8486" s="42"/>
      <c r="T8486" s="42"/>
      <c r="U8486" s="188"/>
      <c r="V8486" s="42"/>
      <c r="W8486" s="188"/>
      <c r="X8486" s="42"/>
      <c r="AD8486" s="11"/>
    </row>
    <row r="8487" spans="18:30">
      <c r="R8487" s="187"/>
      <c r="S8487" s="42"/>
      <c r="T8487" s="42"/>
      <c r="U8487" s="188"/>
      <c r="V8487" s="42"/>
      <c r="W8487" s="188"/>
      <c r="X8487" s="42"/>
      <c r="AD8487" s="11"/>
    </row>
    <row r="8488" spans="18:30">
      <c r="R8488" s="187"/>
      <c r="S8488" s="42"/>
      <c r="T8488" s="42"/>
      <c r="U8488" s="188"/>
      <c r="V8488" s="42"/>
      <c r="W8488" s="188"/>
      <c r="X8488" s="42"/>
      <c r="AD8488" s="11"/>
    </row>
    <row r="8489" spans="18:30">
      <c r="R8489" s="187"/>
      <c r="S8489" s="42"/>
      <c r="T8489" s="42"/>
      <c r="U8489" s="188"/>
      <c r="V8489" s="42"/>
      <c r="W8489" s="188"/>
      <c r="X8489" s="42"/>
      <c r="AD8489" s="11"/>
    </row>
    <row r="8490" spans="18:30">
      <c r="R8490" s="187"/>
      <c r="S8490" s="42"/>
      <c r="T8490" s="42"/>
      <c r="U8490" s="188"/>
      <c r="V8490" s="42"/>
      <c r="W8490" s="188"/>
      <c r="X8490" s="42"/>
      <c r="AD8490" s="11"/>
    </row>
    <row r="8491" spans="18:30">
      <c r="R8491" s="187"/>
      <c r="S8491" s="42"/>
      <c r="T8491" s="42"/>
      <c r="U8491" s="188"/>
      <c r="V8491" s="42"/>
      <c r="W8491" s="188"/>
      <c r="X8491" s="42"/>
      <c r="AD8491" s="11"/>
    </row>
    <row r="8492" spans="18:30">
      <c r="R8492" s="187"/>
      <c r="S8492" s="42"/>
      <c r="T8492" s="42"/>
      <c r="U8492" s="188"/>
      <c r="V8492" s="42"/>
      <c r="W8492" s="188"/>
      <c r="X8492" s="42"/>
      <c r="AD8492" s="11"/>
    </row>
    <row r="8493" spans="18:30">
      <c r="R8493" s="187"/>
      <c r="S8493" s="42"/>
      <c r="T8493" s="42"/>
      <c r="U8493" s="188"/>
      <c r="V8493" s="42"/>
      <c r="W8493" s="188"/>
      <c r="X8493" s="42"/>
      <c r="AD8493" s="11"/>
    </row>
    <row r="8494" spans="18:30">
      <c r="R8494" s="187"/>
      <c r="S8494" s="42"/>
      <c r="T8494" s="42"/>
      <c r="U8494" s="188"/>
      <c r="V8494" s="42"/>
      <c r="W8494" s="188"/>
      <c r="X8494" s="42"/>
      <c r="AD8494" s="11"/>
    </row>
    <row r="8495" spans="18:30">
      <c r="R8495" s="187"/>
      <c r="S8495" s="42"/>
      <c r="T8495" s="42"/>
      <c r="U8495" s="188"/>
      <c r="V8495" s="42"/>
      <c r="W8495" s="188"/>
      <c r="X8495" s="42"/>
      <c r="AD8495" s="11"/>
    </row>
    <row r="8496" spans="18:30">
      <c r="R8496" s="187"/>
      <c r="S8496" s="42"/>
      <c r="T8496" s="42"/>
      <c r="U8496" s="188"/>
      <c r="V8496" s="42"/>
      <c r="W8496" s="188"/>
      <c r="X8496" s="42"/>
      <c r="AD8496" s="11"/>
    </row>
    <row r="8497" spans="18:30">
      <c r="R8497" s="187"/>
      <c r="S8497" s="42"/>
      <c r="T8497" s="42"/>
      <c r="U8497" s="188"/>
      <c r="V8497" s="42"/>
      <c r="W8497" s="188"/>
      <c r="X8497" s="42"/>
      <c r="AD8497" s="11"/>
    </row>
    <row r="8498" spans="18:30">
      <c r="R8498" s="187"/>
      <c r="S8498" s="42"/>
      <c r="T8498" s="42"/>
      <c r="U8498" s="188"/>
      <c r="V8498" s="42"/>
      <c r="W8498" s="188"/>
      <c r="X8498" s="42"/>
      <c r="AD8498" s="11"/>
    </row>
    <row r="8499" spans="18:30">
      <c r="R8499" s="187"/>
      <c r="S8499" s="42"/>
      <c r="T8499" s="42"/>
      <c r="U8499" s="188"/>
      <c r="V8499" s="42"/>
      <c r="W8499" s="188"/>
      <c r="X8499" s="42"/>
      <c r="AD8499" s="11"/>
    </row>
    <row r="8500" spans="18:30">
      <c r="R8500" s="187"/>
      <c r="S8500" s="42"/>
      <c r="T8500" s="42"/>
      <c r="U8500" s="188"/>
      <c r="V8500" s="42"/>
      <c r="W8500" s="188"/>
      <c r="X8500" s="42"/>
      <c r="AD8500" s="11"/>
    </row>
    <row r="8501" spans="18:30">
      <c r="R8501" s="187"/>
      <c r="S8501" s="42"/>
      <c r="T8501" s="42"/>
      <c r="U8501" s="188"/>
      <c r="V8501" s="42"/>
      <c r="W8501" s="188"/>
      <c r="X8501" s="42"/>
      <c r="AD8501" s="11"/>
    </row>
    <row r="8502" spans="18:30">
      <c r="R8502" s="187"/>
      <c r="S8502" s="42"/>
      <c r="T8502" s="42"/>
      <c r="U8502" s="188"/>
      <c r="V8502" s="42"/>
      <c r="W8502" s="188"/>
      <c r="X8502" s="42"/>
      <c r="AD8502" s="11"/>
    </row>
    <row r="8503" spans="18:30">
      <c r="R8503" s="187"/>
      <c r="S8503" s="42"/>
      <c r="T8503" s="42"/>
      <c r="U8503" s="188"/>
      <c r="V8503" s="42"/>
      <c r="W8503" s="188"/>
      <c r="X8503" s="42"/>
      <c r="AD8503" s="11"/>
    </row>
    <row r="8504" spans="18:30">
      <c r="R8504" s="187"/>
      <c r="S8504" s="42"/>
      <c r="T8504" s="42"/>
      <c r="U8504" s="188"/>
      <c r="V8504" s="42"/>
      <c r="W8504" s="188"/>
      <c r="X8504" s="42"/>
      <c r="AD8504" s="11"/>
    </row>
    <row r="8505" spans="18:30">
      <c r="R8505" s="187"/>
      <c r="S8505" s="42"/>
      <c r="T8505" s="42"/>
      <c r="U8505" s="188"/>
      <c r="V8505" s="42"/>
      <c r="W8505" s="188"/>
      <c r="X8505" s="42"/>
      <c r="AD8505" s="11"/>
    </row>
    <row r="8506" spans="18:30">
      <c r="R8506" s="187"/>
      <c r="S8506" s="42"/>
      <c r="T8506" s="42"/>
      <c r="U8506" s="188"/>
      <c r="V8506" s="42"/>
      <c r="W8506" s="188"/>
      <c r="X8506" s="42"/>
      <c r="AD8506" s="11"/>
    </row>
    <row r="8507" spans="18:30">
      <c r="R8507" s="187"/>
      <c r="S8507" s="42"/>
      <c r="T8507" s="42"/>
      <c r="U8507" s="188"/>
      <c r="V8507" s="42"/>
      <c r="W8507" s="188"/>
      <c r="X8507" s="42"/>
      <c r="AD8507" s="11"/>
    </row>
    <row r="8508" spans="18:30">
      <c r="R8508" s="187"/>
      <c r="S8508" s="42"/>
      <c r="T8508" s="42"/>
      <c r="U8508" s="188"/>
      <c r="V8508" s="42"/>
      <c r="W8508" s="188"/>
      <c r="X8508" s="42"/>
      <c r="AD8508" s="11"/>
    </row>
    <row r="8509" spans="18:30">
      <c r="R8509" s="187"/>
      <c r="S8509" s="42"/>
      <c r="T8509" s="42"/>
      <c r="U8509" s="188"/>
      <c r="V8509" s="42"/>
      <c r="W8509" s="188"/>
      <c r="X8509" s="42"/>
      <c r="AD8509" s="11"/>
    </row>
    <row r="8510" spans="18:30">
      <c r="R8510" s="187"/>
      <c r="S8510" s="42"/>
      <c r="T8510" s="42"/>
      <c r="U8510" s="188"/>
      <c r="V8510" s="42"/>
      <c r="W8510" s="188"/>
      <c r="X8510" s="42"/>
      <c r="AD8510" s="11"/>
    </row>
    <row r="8511" spans="18:30">
      <c r="R8511" s="187"/>
      <c r="S8511" s="42"/>
      <c r="T8511" s="42"/>
      <c r="U8511" s="188"/>
      <c r="V8511" s="42"/>
      <c r="W8511" s="188"/>
      <c r="X8511" s="42"/>
      <c r="AD8511" s="11"/>
    </row>
    <row r="8512" spans="18:30">
      <c r="R8512" s="187"/>
      <c r="S8512" s="42"/>
      <c r="T8512" s="42"/>
      <c r="U8512" s="188"/>
      <c r="V8512" s="42"/>
      <c r="W8512" s="188"/>
      <c r="X8512" s="42"/>
      <c r="AD8512" s="11"/>
    </row>
    <row r="8513" spans="18:30">
      <c r="R8513" s="187"/>
      <c r="S8513" s="42"/>
      <c r="T8513" s="42"/>
      <c r="U8513" s="188"/>
      <c r="V8513" s="42"/>
      <c r="W8513" s="188"/>
      <c r="X8513" s="42"/>
      <c r="AD8513" s="11"/>
    </row>
    <row r="8514" spans="18:30">
      <c r="R8514" s="187"/>
      <c r="S8514" s="42"/>
      <c r="T8514" s="42"/>
      <c r="U8514" s="188"/>
      <c r="V8514" s="42"/>
      <c r="W8514" s="188"/>
      <c r="X8514" s="42"/>
      <c r="AD8514" s="11"/>
    </row>
    <row r="8515" spans="18:30">
      <c r="R8515" s="187"/>
      <c r="S8515" s="42"/>
      <c r="T8515" s="42"/>
      <c r="U8515" s="188"/>
      <c r="V8515" s="42"/>
      <c r="W8515" s="188"/>
      <c r="X8515" s="42"/>
      <c r="AD8515" s="11"/>
    </row>
    <row r="8516" spans="18:30">
      <c r="R8516" s="187"/>
      <c r="S8516" s="42"/>
      <c r="T8516" s="42"/>
      <c r="U8516" s="188"/>
      <c r="V8516" s="42"/>
      <c r="W8516" s="188"/>
      <c r="X8516" s="42"/>
      <c r="AD8516" s="11"/>
    </row>
    <row r="8517" spans="18:30">
      <c r="R8517" s="187"/>
      <c r="S8517" s="42"/>
      <c r="T8517" s="42"/>
      <c r="U8517" s="188"/>
      <c r="V8517" s="42"/>
      <c r="W8517" s="188"/>
      <c r="X8517" s="42"/>
      <c r="AD8517" s="11"/>
    </row>
    <row r="8518" spans="18:30">
      <c r="R8518" s="187"/>
      <c r="S8518" s="42"/>
      <c r="T8518" s="42"/>
      <c r="U8518" s="188"/>
      <c r="V8518" s="42"/>
      <c r="W8518" s="188"/>
      <c r="X8518" s="42"/>
      <c r="AD8518" s="11"/>
    </row>
    <row r="8519" spans="18:30">
      <c r="R8519" s="187"/>
      <c r="S8519" s="42"/>
      <c r="T8519" s="42"/>
      <c r="U8519" s="188"/>
      <c r="V8519" s="42"/>
      <c r="W8519" s="188"/>
      <c r="X8519" s="42"/>
      <c r="AD8519" s="11"/>
    </row>
    <row r="8520" spans="18:30">
      <c r="R8520" s="187"/>
      <c r="S8520" s="42"/>
      <c r="T8520" s="42"/>
      <c r="U8520" s="188"/>
      <c r="V8520" s="42"/>
      <c r="W8520" s="188"/>
      <c r="X8520" s="42"/>
      <c r="AD8520" s="11"/>
    </row>
    <row r="8521" spans="18:30">
      <c r="R8521" s="187"/>
      <c r="S8521" s="42"/>
      <c r="T8521" s="42"/>
      <c r="U8521" s="188"/>
      <c r="V8521" s="42"/>
      <c r="W8521" s="188"/>
      <c r="X8521" s="42"/>
      <c r="AD8521" s="11"/>
    </row>
    <row r="8522" spans="18:30">
      <c r="R8522" s="187"/>
      <c r="S8522" s="42"/>
      <c r="T8522" s="42"/>
      <c r="U8522" s="188"/>
      <c r="V8522" s="42"/>
      <c r="W8522" s="188"/>
      <c r="X8522" s="42"/>
      <c r="AD8522" s="11"/>
    </row>
    <row r="8523" spans="18:30">
      <c r="R8523" s="187"/>
      <c r="S8523" s="42"/>
      <c r="T8523" s="42"/>
      <c r="U8523" s="188"/>
      <c r="V8523" s="42"/>
      <c r="W8523" s="188"/>
      <c r="X8523" s="42"/>
      <c r="AD8523" s="11"/>
    </row>
    <row r="8524" spans="18:30">
      <c r="R8524" s="187"/>
      <c r="S8524" s="42"/>
      <c r="T8524" s="42"/>
      <c r="U8524" s="188"/>
      <c r="V8524" s="42"/>
      <c r="W8524" s="188"/>
      <c r="X8524" s="42"/>
      <c r="AD8524" s="11"/>
    </row>
    <row r="8525" spans="18:30">
      <c r="R8525" s="187"/>
      <c r="S8525" s="42"/>
      <c r="T8525" s="42"/>
      <c r="U8525" s="188"/>
      <c r="V8525" s="42"/>
      <c r="W8525" s="188"/>
      <c r="X8525" s="42"/>
      <c r="AD8525" s="11"/>
    </row>
    <row r="8526" spans="18:30">
      <c r="R8526" s="187"/>
      <c r="S8526" s="42"/>
      <c r="T8526" s="42"/>
      <c r="U8526" s="188"/>
      <c r="V8526" s="42"/>
      <c r="W8526" s="188"/>
      <c r="X8526" s="42"/>
      <c r="AD8526" s="11"/>
    </row>
    <row r="8527" spans="18:30">
      <c r="R8527" s="187"/>
      <c r="S8527" s="42"/>
      <c r="T8527" s="42"/>
      <c r="U8527" s="188"/>
      <c r="V8527" s="42"/>
      <c r="W8527" s="188"/>
      <c r="X8527" s="42"/>
      <c r="AD8527" s="11"/>
    </row>
    <row r="8528" spans="18:30">
      <c r="R8528" s="187"/>
      <c r="S8528" s="42"/>
      <c r="T8528" s="42"/>
      <c r="U8528" s="188"/>
      <c r="V8528" s="42"/>
      <c r="W8528" s="188"/>
      <c r="X8528" s="42"/>
      <c r="AD8528" s="11"/>
    </row>
    <row r="8529" spans="18:30">
      <c r="R8529" s="187"/>
      <c r="S8529" s="42"/>
      <c r="T8529" s="42"/>
      <c r="U8529" s="188"/>
      <c r="V8529" s="42"/>
      <c r="W8529" s="188"/>
      <c r="X8529" s="42"/>
      <c r="AD8529" s="11"/>
    </row>
    <row r="8530" spans="18:30">
      <c r="R8530" s="187"/>
      <c r="S8530" s="42"/>
      <c r="T8530" s="42"/>
      <c r="U8530" s="188"/>
      <c r="V8530" s="42"/>
      <c r="W8530" s="188"/>
      <c r="X8530" s="42"/>
      <c r="AD8530" s="11"/>
    </row>
    <row r="8531" spans="18:30">
      <c r="R8531" s="187"/>
      <c r="S8531" s="42"/>
      <c r="T8531" s="42"/>
      <c r="U8531" s="188"/>
      <c r="V8531" s="42"/>
      <c r="W8531" s="188"/>
      <c r="X8531" s="42"/>
      <c r="AD8531" s="11"/>
    </row>
    <row r="8532" spans="18:30">
      <c r="R8532" s="187"/>
      <c r="S8532" s="42"/>
      <c r="T8532" s="42"/>
      <c r="U8532" s="188"/>
      <c r="V8532" s="42"/>
      <c r="W8532" s="188"/>
      <c r="X8532" s="42"/>
      <c r="AD8532" s="11"/>
    </row>
    <row r="8533" spans="18:30">
      <c r="R8533" s="187"/>
      <c r="S8533" s="42"/>
      <c r="T8533" s="42"/>
      <c r="U8533" s="188"/>
      <c r="V8533" s="42"/>
      <c r="W8533" s="188"/>
      <c r="X8533" s="42"/>
      <c r="AD8533" s="11"/>
    </row>
    <row r="8534" spans="18:30">
      <c r="R8534" s="187"/>
      <c r="S8534" s="42"/>
      <c r="T8534" s="42"/>
      <c r="U8534" s="188"/>
      <c r="V8534" s="42"/>
      <c r="W8534" s="188"/>
      <c r="X8534" s="42"/>
      <c r="AD8534" s="11"/>
    </row>
    <row r="8535" spans="18:30">
      <c r="R8535" s="187"/>
      <c r="S8535" s="42"/>
      <c r="T8535" s="42"/>
      <c r="U8535" s="188"/>
      <c r="V8535" s="42"/>
      <c r="W8535" s="188"/>
      <c r="X8535" s="42"/>
      <c r="AD8535" s="11"/>
    </row>
    <row r="8536" spans="18:30">
      <c r="R8536" s="187"/>
      <c r="S8536" s="42"/>
      <c r="T8536" s="42"/>
      <c r="U8536" s="188"/>
      <c r="V8536" s="42"/>
      <c r="W8536" s="188"/>
      <c r="X8536" s="42"/>
      <c r="AD8536" s="11"/>
    </row>
    <row r="8537" spans="18:30">
      <c r="R8537" s="187"/>
      <c r="S8537" s="42"/>
      <c r="T8537" s="42"/>
      <c r="U8537" s="188"/>
      <c r="V8537" s="42"/>
      <c r="W8537" s="188"/>
      <c r="X8537" s="42"/>
      <c r="AD8537" s="11"/>
    </row>
    <row r="8538" spans="18:30">
      <c r="R8538" s="187"/>
      <c r="S8538" s="42"/>
      <c r="T8538" s="42"/>
      <c r="U8538" s="188"/>
      <c r="V8538" s="42"/>
      <c r="W8538" s="188"/>
      <c r="X8538" s="42"/>
      <c r="AD8538" s="11"/>
    </row>
    <row r="8539" spans="18:30">
      <c r="R8539" s="187"/>
      <c r="S8539" s="42"/>
      <c r="T8539" s="42"/>
      <c r="U8539" s="188"/>
      <c r="V8539" s="42"/>
      <c r="W8539" s="188"/>
      <c r="X8539" s="42"/>
      <c r="AD8539" s="11"/>
    </row>
    <row r="8540" spans="18:30">
      <c r="R8540" s="187"/>
      <c r="S8540" s="42"/>
      <c r="T8540" s="42"/>
      <c r="U8540" s="188"/>
      <c r="V8540" s="42"/>
      <c r="W8540" s="188"/>
      <c r="X8540" s="42"/>
      <c r="AD8540" s="11"/>
    </row>
    <row r="8541" spans="18:30">
      <c r="R8541" s="187"/>
      <c r="S8541" s="42"/>
      <c r="T8541" s="42"/>
      <c r="U8541" s="188"/>
      <c r="V8541" s="42"/>
      <c r="W8541" s="188"/>
      <c r="X8541" s="42"/>
      <c r="AD8541" s="11"/>
    </row>
    <row r="8542" spans="18:30">
      <c r="R8542" s="187"/>
      <c r="S8542" s="42"/>
      <c r="T8542" s="42"/>
      <c r="U8542" s="188"/>
      <c r="V8542" s="42"/>
      <c r="W8542" s="188"/>
      <c r="X8542" s="42"/>
      <c r="AD8542" s="11"/>
    </row>
    <row r="8543" spans="18:30">
      <c r="R8543" s="187"/>
      <c r="S8543" s="42"/>
      <c r="T8543" s="42"/>
      <c r="U8543" s="188"/>
      <c r="V8543" s="42"/>
      <c r="W8543" s="188"/>
      <c r="X8543" s="42"/>
      <c r="AD8543" s="11"/>
    </row>
    <row r="8544" spans="18:30">
      <c r="R8544" s="187"/>
      <c r="S8544" s="42"/>
      <c r="T8544" s="42"/>
      <c r="U8544" s="188"/>
      <c r="V8544" s="42"/>
      <c r="W8544" s="188"/>
      <c r="X8544" s="42"/>
      <c r="AD8544" s="11"/>
    </row>
    <row r="8545" spans="18:30">
      <c r="R8545" s="187"/>
      <c r="S8545" s="42"/>
      <c r="T8545" s="42"/>
      <c r="U8545" s="188"/>
      <c r="V8545" s="42"/>
      <c r="W8545" s="188"/>
      <c r="X8545" s="42"/>
      <c r="AD8545" s="11"/>
    </row>
    <row r="8546" spans="18:30">
      <c r="R8546" s="187"/>
      <c r="S8546" s="42"/>
      <c r="T8546" s="42"/>
      <c r="U8546" s="188"/>
      <c r="V8546" s="42"/>
      <c r="W8546" s="188"/>
      <c r="X8546" s="42"/>
      <c r="AD8546" s="11"/>
    </row>
    <row r="8547" spans="18:30">
      <c r="R8547" s="187"/>
      <c r="S8547" s="42"/>
      <c r="T8547" s="42"/>
      <c r="U8547" s="188"/>
      <c r="V8547" s="42"/>
      <c r="W8547" s="188"/>
      <c r="X8547" s="42"/>
      <c r="AD8547" s="11"/>
    </row>
    <row r="8548" spans="18:30">
      <c r="R8548" s="187"/>
      <c r="S8548" s="42"/>
      <c r="T8548" s="42"/>
      <c r="U8548" s="188"/>
      <c r="V8548" s="42"/>
      <c r="W8548" s="188"/>
      <c r="X8548" s="42"/>
      <c r="AD8548" s="11"/>
    </row>
    <row r="8549" spans="18:30">
      <c r="R8549" s="187"/>
      <c r="S8549" s="42"/>
      <c r="T8549" s="42"/>
      <c r="U8549" s="188"/>
      <c r="V8549" s="42"/>
      <c r="W8549" s="188"/>
      <c r="X8549" s="42"/>
      <c r="AD8549" s="11"/>
    </row>
    <row r="8550" spans="18:30">
      <c r="R8550" s="187"/>
      <c r="S8550" s="42"/>
      <c r="T8550" s="42"/>
      <c r="U8550" s="188"/>
      <c r="V8550" s="42"/>
      <c r="W8550" s="188"/>
      <c r="X8550" s="42"/>
      <c r="AD8550" s="11"/>
    </row>
    <row r="8551" spans="18:30">
      <c r="R8551" s="187"/>
      <c r="S8551" s="42"/>
      <c r="T8551" s="42"/>
      <c r="U8551" s="188"/>
      <c r="V8551" s="42"/>
      <c r="W8551" s="188"/>
      <c r="X8551" s="42"/>
      <c r="AD8551" s="11"/>
    </row>
    <row r="8552" spans="18:30">
      <c r="R8552" s="187"/>
      <c r="S8552" s="42"/>
      <c r="T8552" s="42"/>
      <c r="U8552" s="188"/>
      <c r="V8552" s="42"/>
      <c r="W8552" s="188"/>
      <c r="X8552" s="42"/>
      <c r="AD8552" s="11"/>
    </row>
    <row r="8553" spans="18:30">
      <c r="R8553" s="187"/>
      <c r="S8553" s="42"/>
      <c r="T8553" s="42"/>
      <c r="U8553" s="188"/>
      <c r="V8553" s="42"/>
      <c r="W8553" s="188"/>
      <c r="X8553" s="42"/>
      <c r="AD8553" s="11"/>
    </row>
    <row r="8554" spans="18:30">
      <c r="R8554" s="187"/>
      <c r="S8554" s="42"/>
      <c r="T8554" s="42"/>
      <c r="U8554" s="188"/>
      <c r="V8554" s="42"/>
      <c r="W8554" s="188"/>
      <c r="X8554" s="42"/>
      <c r="AD8554" s="11"/>
    </row>
    <row r="8555" spans="18:30">
      <c r="R8555" s="187"/>
      <c r="S8555" s="42"/>
      <c r="T8555" s="42"/>
      <c r="U8555" s="188"/>
      <c r="V8555" s="42"/>
      <c r="W8555" s="188"/>
      <c r="X8555" s="42"/>
      <c r="AD8555" s="11"/>
    </row>
    <row r="8556" spans="18:30">
      <c r="R8556" s="187"/>
      <c r="S8556" s="42"/>
      <c r="T8556" s="42"/>
      <c r="U8556" s="188"/>
      <c r="V8556" s="42"/>
      <c r="W8556" s="188"/>
      <c r="X8556" s="42"/>
      <c r="AD8556" s="11"/>
    </row>
    <row r="8557" spans="18:30">
      <c r="R8557" s="187"/>
      <c r="S8557" s="42"/>
      <c r="T8557" s="42"/>
      <c r="U8557" s="188"/>
      <c r="V8557" s="42"/>
      <c r="W8557" s="188"/>
      <c r="X8557" s="42"/>
      <c r="AD8557" s="11"/>
    </row>
    <row r="8558" spans="18:30">
      <c r="R8558" s="187"/>
      <c r="S8558" s="42"/>
      <c r="T8558" s="42"/>
      <c r="U8558" s="188"/>
      <c r="V8558" s="42"/>
      <c r="W8558" s="188"/>
      <c r="X8558" s="42"/>
      <c r="AD8558" s="11"/>
    </row>
    <row r="8559" spans="18:30">
      <c r="R8559" s="187"/>
      <c r="S8559" s="42"/>
      <c r="T8559" s="42"/>
      <c r="U8559" s="188"/>
      <c r="V8559" s="42"/>
      <c r="W8559" s="188"/>
      <c r="X8559" s="42"/>
      <c r="AD8559" s="11"/>
    </row>
    <row r="8560" spans="18:30">
      <c r="R8560" s="187"/>
      <c r="S8560" s="42"/>
      <c r="T8560" s="42"/>
      <c r="U8560" s="188"/>
      <c r="V8560" s="42"/>
      <c r="W8560" s="188"/>
      <c r="X8560" s="42"/>
      <c r="AD8560" s="11"/>
    </row>
    <row r="8561" spans="18:30">
      <c r="R8561" s="187"/>
      <c r="S8561" s="42"/>
      <c r="T8561" s="42"/>
      <c r="U8561" s="188"/>
      <c r="V8561" s="42"/>
      <c r="W8561" s="188"/>
      <c r="X8561" s="42"/>
      <c r="AD8561" s="11"/>
    </row>
    <row r="8562" spans="18:30">
      <c r="R8562" s="187"/>
      <c r="S8562" s="42"/>
      <c r="T8562" s="42"/>
      <c r="U8562" s="188"/>
      <c r="V8562" s="42"/>
      <c r="W8562" s="188"/>
      <c r="X8562" s="42"/>
      <c r="AD8562" s="11"/>
    </row>
    <row r="8563" spans="18:30">
      <c r="R8563" s="187"/>
      <c r="S8563" s="42"/>
      <c r="T8563" s="42"/>
      <c r="U8563" s="188"/>
      <c r="V8563" s="42"/>
      <c r="W8563" s="188"/>
      <c r="X8563" s="42"/>
      <c r="AD8563" s="11"/>
    </row>
    <row r="8564" spans="18:30">
      <c r="R8564" s="187"/>
      <c r="S8564" s="42"/>
      <c r="T8564" s="42"/>
      <c r="U8564" s="188"/>
      <c r="V8564" s="42"/>
      <c r="W8564" s="188"/>
      <c r="X8564" s="42"/>
      <c r="AD8564" s="11"/>
    </row>
    <row r="8565" spans="18:30">
      <c r="R8565" s="187"/>
      <c r="S8565" s="42"/>
      <c r="T8565" s="42"/>
      <c r="U8565" s="188"/>
      <c r="V8565" s="42"/>
      <c r="W8565" s="188"/>
      <c r="X8565" s="42"/>
      <c r="AD8565" s="11"/>
    </row>
    <row r="8566" spans="18:30">
      <c r="R8566" s="190"/>
      <c r="S8566" s="191"/>
      <c r="T8566" s="191"/>
      <c r="U8566" s="192"/>
      <c r="V8566" s="191"/>
      <c r="W8566" s="192"/>
      <c r="X8566" s="191"/>
      <c r="AD8566" s="11"/>
    </row>
    <row r="8567" spans="18:30">
      <c r="R8567" s="190"/>
      <c r="S8567" s="191"/>
      <c r="T8567" s="191"/>
      <c r="U8567" s="192"/>
      <c r="V8567" s="191"/>
      <c r="W8567" s="192"/>
      <c r="X8567" s="191"/>
      <c r="AD8567" s="11"/>
    </row>
    <row r="8568" spans="18:30">
      <c r="R8568" s="187"/>
      <c r="S8568" s="42"/>
      <c r="T8568" s="42"/>
      <c r="U8568" s="188"/>
      <c r="V8568" s="42"/>
      <c r="W8568" s="188"/>
      <c r="X8568" s="42"/>
      <c r="AD8568" s="11"/>
    </row>
    <row r="8569" spans="18:30">
      <c r="R8569" s="187"/>
      <c r="S8569" s="42"/>
      <c r="T8569" s="42"/>
      <c r="U8569" s="188"/>
      <c r="V8569" s="42"/>
      <c r="W8569" s="192"/>
      <c r="X8569" s="42"/>
      <c r="AD8569" s="11"/>
    </row>
    <row r="8570" spans="18:30">
      <c r="R8570" s="187"/>
      <c r="S8570" s="42"/>
      <c r="T8570" s="42"/>
      <c r="U8570" s="188"/>
      <c r="V8570" s="42"/>
      <c r="W8570" s="188"/>
      <c r="X8570" s="42"/>
      <c r="AD8570" s="11"/>
    </row>
    <row r="8571" spans="18:30">
      <c r="R8571" s="187"/>
      <c r="S8571" s="42"/>
      <c r="T8571" s="42"/>
      <c r="U8571" s="188"/>
      <c r="V8571" s="42"/>
      <c r="W8571" s="188"/>
      <c r="X8571" s="42"/>
      <c r="AD8571" s="11"/>
    </row>
    <row r="8572" spans="18:30">
      <c r="R8572" s="187"/>
      <c r="S8572" s="42"/>
      <c r="T8572" s="42"/>
      <c r="U8572" s="188"/>
      <c r="V8572" s="42"/>
      <c r="W8572" s="188"/>
      <c r="X8572" s="42"/>
      <c r="AD8572" s="11"/>
    </row>
    <row r="8573" spans="18:30">
      <c r="R8573" s="187"/>
      <c r="S8573" s="42"/>
      <c r="T8573" s="42"/>
      <c r="U8573" s="188"/>
      <c r="V8573" s="42"/>
      <c r="W8573" s="188"/>
      <c r="X8573" s="42"/>
      <c r="AD8573" s="11"/>
    </row>
    <row r="8574" spans="18:30">
      <c r="R8574" s="187"/>
      <c r="S8574" s="42"/>
      <c r="T8574" s="42"/>
      <c r="U8574" s="188"/>
      <c r="V8574" s="42"/>
      <c r="W8574" s="188"/>
      <c r="X8574" s="42"/>
      <c r="AD8574" s="11"/>
    </row>
    <row r="8575" spans="18:30">
      <c r="R8575" s="187"/>
      <c r="S8575" s="42"/>
      <c r="T8575" s="42"/>
      <c r="U8575" s="188"/>
      <c r="V8575" s="42"/>
      <c r="W8575" s="188"/>
      <c r="X8575" s="42"/>
      <c r="AD8575" s="11"/>
    </row>
    <row r="8576" spans="18:30">
      <c r="R8576" s="187"/>
      <c r="S8576" s="42"/>
      <c r="T8576" s="42"/>
      <c r="U8576" s="188"/>
      <c r="V8576" s="42"/>
      <c r="W8576" s="188"/>
      <c r="X8576" s="42"/>
      <c r="AD8576" s="11"/>
    </row>
    <row r="8577" spans="18:30">
      <c r="R8577" s="187"/>
      <c r="S8577" s="42"/>
      <c r="T8577" s="42"/>
      <c r="U8577" s="188"/>
      <c r="V8577" s="42"/>
      <c r="W8577" s="188"/>
      <c r="X8577" s="42"/>
      <c r="AD8577" s="11"/>
    </row>
    <row r="8578" spans="18:30">
      <c r="R8578" s="187"/>
      <c r="S8578" s="42"/>
      <c r="T8578" s="42"/>
      <c r="U8578" s="188"/>
      <c r="V8578" s="42"/>
      <c r="W8578" s="188"/>
      <c r="X8578" s="42"/>
      <c r="AD8578" s="11"/>
    </row>
    <row r="8579" spans="18:30">
      <c r="R8579" s="187"/>
      <c r="S8579" s="42"/>
      <c r="T8579" s="42"/>
      <c r="U8579" s="188"/>
      <c r="V8579" s="42"/>
      <c r="W8579" s="188"/>
      <c r="X8579" s="42"/>
      <c r="AD8579" s="11"/>
    </row>
    <row r="8580" spans="18:30">
      <c r="R8580" s="187"/>
      <c r="S8580" s="42"/>
      <c r="T8580" s="42"/>
      <c r="U8580" s="188"/>
      <c r="V8580" s="42"/>
      <c r="W8580" s="188"/>
      <c r="X8580" s="42"/>
      <c r="AD8580" s="11"/>
    </row>
    <row r="8581" spans="18:30">
      <c r="R8581" s="187"/>
      <c r="S8581" s="42"/>
      <c r="T8581" s="42"/>
      <c r="U8581" s="188"/>
      <c r="V8581" s="42"/>
      <c r="W8581" s="188"/>
      <c r="X8581" s="42"/>
      <c r="AD8581" s="11"/>
    </row>
    <row r="8582" spans="18:30">
      <c r="R8582" s="187"/>
      <c r="S8582" s="42"/>
      <c r="T8582" s="42"/>
      <c r="U8582" s="188"/>
      <c r="V8582" s="42"/>
      <c r="W8582" s="188"/>
      <c r="X8582" s="42"/>
      <c r="AD8582" s="11"/>
    </row>
    <row r="8583" spans="18:30">
      <c r="R8583" s="187"/>
      <c r="S8583" s="42"/>
      <c r="T8583" s="42"/>
      <c r="U8583" s="188"/>
      <c r="V8583" s="42"/>
      <c r="W8583" s="188"/>
      <c r="X8583" s="42"/>
      <c r="AD8583" s="11"/>
    </row>
    <row r="8584" spans="18:30">
      <c r="R8584" s="187"/>
      <c r="S8584" s="42"/>
      <c r="T8584" s="42"/>
      <c r="U8584" s="188"/>
      <c r="V8584" s="42"/>
      <c r="W8584" s="188"/>
      <c r="X8584" s="42"/>
      <c r="AD8584" s="11"/>
    </row>
    <row r="8585" spans="18:30">
      <c r="R8585" s="187"/>
      <c r="S8585" s="42"/>
      <c r="T8585" s="42"/>
      <c r="U8585" s="188"/>
      <c r="V8585" s="42"/>
      <c r="W8585" s="188"/>
      <c r="X8585" s="42"/>
      <c r="AD8585" s="11"/>
    </row>
    <row r="8586" spans="18:30">
      <c r="R8586" s="187"/>
      <c r="S8586" s="42"/>
      <c r="T8586" s="42"/>
      <c r="U8586" s="188"/>
      <c r="V8586" s="42"/>
      <c r="W8586" s="188"/>
      <c r="X8586" s="42"/>
      <c r="AD8586" s="11"/>
    </row>
    <row r="8587" spans="18:30">
      <c r="R8587" s="187"/>
      <c r="S8587" s="42"/>
      <c r="T8587" s="42"/>
      <c r="U8587" s="188"/>
      <c r="V8587" s="42"/>
      <c r="W8587" s="188"/>
      <c r="X8587" s="42"/>
      <c r="AD8587" s="11"/>
    </row>
    <row r="8588" spans="18:30">
      <c r="R8588" s="187"/>
      <c r="S8588" s="42"/>
      <c r="T8588" s="42"/>
      <c r="U8588" s="188"/>
      <c r="V8588" s="42"/>
      <c r="W8588" s="188"/>
      <c r="X8588" s="42"/>
      <c r="AD8588" s="11"/>
    </row>
    <row r="8589" spans="18:30">
      <c r="R8589" s="187"/>
      <c r="S8589" s="42"/>
      <c r="T8589" s="42"/>
      <c r="U8589" s="188"/>
      <c r="V8589" s="42"/>
      <c r="W8589" s="188"/>
      <c r="X8589" s="42"/>
      <c r="AD8589" s="11"/>
    </row>
    <row r="8590" spans="18:30">
      <c r="R8590" s="187"/>
      <c r="S8590" s="42"/>
      <c r="T8590" s="42"/>
      <c r="U8590" s="188"/>
      <c r="V8590" s="42"/>
      <c r="W8590" s="188"/>
      <c r="X8590" s="42"/>
      <c r="AD8590" s="11"/>
    </row>
    <row r="8591" spans="18:30">
      <c r="R8591" s="187"/>
      <c r="S8591" s="42"/>
      <c r="T8591" s="42"/>
      <c r="U8591" s="188"/>
      <c r="V8591" s="42"/>
      <c r="W8591" s="188"/>
      <c r="X8591" s="42"/>
      <c r="AD8591" s="11"/>
    </row>
    <row r="8592" spans="18:30">
      <c r="R8592" s="187"/>
      <c r="S8592" s="42"/>
      <c r="T8592" s="42"/>
      <c r="U8592" s="188"/>
      <c r="V8592" s="42"/>
      <c r="W8592" s="188"/>
      <c r="X8592" s="42"/>
      <c r="AD8592" s="11"/>
    </row>
    <row r="8593" spans="18:30">
      <c r="R8593" s="187"/>
      <c r="S8593" s="42"/>
      <c r="T8593" s="42"/>
      <c r="U8593" s="188"/>
      <c r="V8593" s="42"/>
      <c r="W8593" s="188"/>
      <c r="X8593" s="42"/>
      <c r="AD8593" s="11"/>
    </row>
    <row r="8594" spans="18:30">
      <c r="R8594" s="187"/>
      <c r="S8594" s="42"/>
      <c r="T8594" s="42"/>
      <c r="U8594" s="188"/>
      <c r="V8594" s="42"/>
      <c r="W8594" s="188"/>
      <c r="X8594" s="42"/>
      <c r="AD8594" s="11"/>
    </row>
    <row r="8595" spans="18:30">
      <c r="R8595" s="187"/>
      <c r="S8595" s="42"/>
      <c r="T8595" s="42"/>
      <c r="U8595" s="188"/>
      <c r="V8595" s="42"/>
      <c r="W8595" s="188"/>
      <c r="X8595" s="42"/>
      <c r="AD8595" s="11"/>
    </row>
    <row r="8596" spans="18:30">
      <c r="R8596" s="187"/>
      <c r="S8596" s="42"/>
      <c r="T8596" s="42"/>
      <c r="U8596" s="188"/>
      <c r="V8596" s="42"/>
      <c r="W8596" s="188"/>
      <c r="X8596" s="42"/>
      <c r="AD8596" s="11"/>
    </row>
    <row r="8597" spans="18:30">
      <c r="R8597" s="187"/>
      <c r="S8597" s="42"/>
      <c r="T8597" s="42"/>
      <c r="U8597" s="188"/>
      <c r="V8597" s="42"/>
      <c r="W8597" s="188"/>
      <c r="X8597" s="42"/>
      <c r="AD8597" s="11"/>
    </row>
    <row r="8598" spans="18:30">
      <c r="R8598" s="187"/>
      <c r="S8598" s="42"/>
      <c r="T8598" s="42"/>
      <c r="U8598" s="188"/>
      <c r="V8598" s="42"/>
      <c r="W8598" s="188"/>
      <c r="X8598" s="42"/>
      <c r="AD8598" s="11"/>
    </row>
    <row r="8599" spans="18:30">
      <c r="R8599" s="187"/>
      <c r="S8599" s="42"/>
      <c r="T8599" s="42"/>
      <c r="U8599" s="188"/>
      <c r="V8599" s="42"/>
      <c r="W8599" s="188"/>
      <c r="X8599" s="42"/>
      <c r="AD8599" s="11"/>
    </row>
    <row r="8600" spans="18:30">
      <c r="R8600" s="187"/>
      <c r="S8600" s="42"/>
      <c r="T8600" s="42"/>
      <c r="U8600" s="188"/>
      <c r="V8600" s="42"/>
      <c r="W8600" s="188"/>
      <c r="X8600" s="42"/>
      <c r="AD8600" s="11"/>
    </row>
    <row r="8601" spans="18:30">
      <c r="R8601" s="187"/>
      <c r="S8601" s="42"/>
      <c r="T8601" s="42"/>
      <c r="U8601" s="188"/>
      <c r="V8601" s="42"/>
      <c r="W8601" s="188"/>
      <c r="X8601" s="42"/>
      <c r="AD8601" s="11"/>
    </row>
    <row r="8602" spans="18:30">
      <c r="R8602" s="187"/>
      <c r="S8602" s="42"/>
      <c r="T8602" s="42"/>
      <c r="U8602" s="188"/>
      <c r="V8602" s="42"/>
      <c r="W8602" s="188"/>
      <c r="X8602" s="42"/>
      <c r="AD8602" s="11"/>
    </row>
    <row r="8603" spans="18:30">
      <c r="R8603" s="187"/>
      <c r="S8603" s="42"/>
      <c r="T8603" s="42"/>
      <c r="U8603" s="188"/>
      <c r="V8603" s="42"/>
      <c r="W8603" s="188"/>
      <c r="X8603" s="42"/>
      <c r="AD8603" s="11"/>
    </row>
    <row r="8604" spans="18:30">
      <c r="R8604" s="187"/>
      <c r="S8604" s="42"/>
      <c r="T8604" s="42"/>
      <c r="U8604" s="188"/>
      <c r="V8604" s="42"/>
      <c r="W8604" s="188"/>
      <c r="X8604" s="42"/>
      <c r="AD8604" s="11"/>
    </row>
    <row r="8605" spans="18:30">
      <c r="R8605" s="187"/>
      <c r="S8605" s="42"/>
      <c r="T8605" s="42"/>
      <c r="U8605" s="188"/>
      <c r="V8605" s="42"/>
      <c r="W8605" s="188"/>
      <c r="X8605" s="42"/>
      <c r="AD8605" s="11"/>
    </row>
    <row r="8606" spans="18:30">
      <c r="R8606" s="187"/>
      <c r="S8606" s="42"/>
      <c r="T8606" s="42"/>
      <c r="U8606" s="188"/>
      <c r="V8606" s="42"/>
      <c r="W8606" s="188"/>
      <c r="X8606" s="42"/>
      <c r="AD8606" s="11"/>
    </row>
    <row r="8607" spans="18:30">
      <c r="R8607" s="187"/>
      <c r="S8607" s="42"/>
      <c r="T8607" s="42"/>
      <c r="U8607" s="188"/>
      <c r="V8607" s="42"/>
      <c r="W8607" s="188"/>
      <c r="X8607" s="42"/>
      <c r="AD8607" s="11"/>
    </row>
    <row r="8608" spans="18:30">
      <c r="R8608" s="187"/>
      <c r="S8608" s="42"/>
      <c r="T8608" s="42"/>
      <c r="U8608" s="188"/>
      <c r="V8608" s="42"/>
      <c r="W8608" s="188"/>
      <c r="X8608" s="42"/>
      <c r="AD8608" s="11"/>
    </row>
    <row r="8609" spans="18:30">
      <c r="R8609" s="187"/>
      <c r="S8609" s="42"/>
      <c r="T8609" s="42"/>
      <c r="U8609" s="188"/>
      <c r="V8609" s="42"/>
      <c r="W8609" s="188"/>
      <c r="X8609" s="42"/>
      <c r="AD8609" s="11"/>
    </row>
    <row r="8610" spans="18:30">
      <c r="R8610" s="187"/>
      <c r="S8610" s="42"/>
      <c r="T8610" s="42"/>
      <c r="U8610" s="188"/>
      <c r="V8610" s="42"/>
      <c r="W8610" s="188"/>
      <c r="X8610" s="42"/>
      <c r="AD8610" s="11"/>
    </row>
    <row r="8611" spans="18:30">
      <c r="R8611" s="187"/>
      <c r="S8611" s="42"/>
      <c r="T8611" s="42"/>
      <c r="U8611" s="188"/>
      <c r="V8611" s="42"/>
      <c r="W8611" s="188"/>
      <c r="X8611" s="42"/>
      <c r="AD8611" s="11"/>
    </row>
    <row r="8612" spans="18:30">
      <c r="R8612" s="187"/>
      <c r="S8612" s="42"/>
      <c r="T8612" s="42"/>
      <c r="U8612" s="188"/>
      <c r="V8612" s="42"/>
      <c r="W8612" s="188"/>
      <c r="X8612" s="42"/>
      <c r="AD8612" s="11"/>
    </row>
    <row r="8613" spans="18:30">
      <c r="R8613" s="187"/>
      <c r="S8613" s="42"/>
      <c r="T8613" s="42"/>
      <c r="U8613" s="188"/>
      <c r="V8613" s="42"/>
      <c r="W8613" s="188"/>
      <c r="X8613" s="42"/>
      <c r="AD8613" s="11"/>
    </row>
    <row r="8614" spans="18:30">
      <c r="R8614" s="187"/>
      <c r="S8614" s="42"/>
      <c r="T8614" s="42"/>
      <c r="U8614" s="188"/>
      <c r="V8614" s="42"/>
      <c r="W8614" s="188"/>
      <c r="X8614" s="42"/>
      <c r="AD8614" s="11"/>
    </row>
    <row r="8615" spans="18:30">
      <c r="R8615" s="187"/>
      <c r="S8615" s="42"/>
      <c r="T8615" s="42"/>
      <c r="U8615" s="188"/>
      <c r="V8615" s="42"/>
      <c r="W8615" s="188"/>
      <c r="X8615" s="42"/>
      <c r="AD8615" s="11"/>
    </row>
    <row r="8616" spans="18:30">
      <c r="R8616" s="187"/>
      <c r="S8616" s="42"/>
      <c r="T8616" s="42"/>
      <c r="U8616" s="188"/>
      <c r="V8616" s="42"/>
      <c r="W8616" s="188"/>
      <c r="X8616" s="42"/>
      <c r="AD8616" s="11"/>
    </row>
    <row r="8617" spans="18:30">
      <c r="R8617" s="187"/>
      <c r="S8617" s="42"/>
      <c r="T8617" s="42"/>
      <c r="U8617" s="188"/>
      <c r="V8617" s="42"/>
      <c r="W8617" s="188"/>
      <c r="X8617" s="42"/>
      <c r="AD8617" s="11"/>
    </row>
    <row r="8618" spans="18:30">
      <c r="R8618" s="187"/>
      <c r="S8618" s="42"/>
      <c r="T8618" s="42"/>
      <c r="U8618" s="188"/>
      <c r="V8618" s="42"/>
      <c r="W8618" s="188"/>
      <c r="X8618" s="42"/>
      <c r="AD8618" s="11"/>
    </row>
    <row r="8619" spans="18:30">
      <c r="R8619" s="187"/>
      <c r="S8619" s="42"/>
      <c r="T8619" s="42"/>
      <c r="U8619" s="188"/>
      <c r="V8619" s="42"/>
      <c r="W8619" s="188"/>
      <c r="X8619" s="42"/>
      <c r="AD8619" s="11"/>
    </row>
    <row r="8620" spans="18:30">
      <c r="R8620" s="187"/>
      <c r="S8620" s="42"/>
      <c r="T8620" s="42"/>
      <c r="U8620" s="188"/>
      <c r="V8620" s="42"/>
      <c r="W8620" s="188"/>
      <c r="X8620" s="42"/>
      <c r="AD8620" s="11"/>
    </row>
    <row r="8621" spans="18:30">
      <c r="R8621" s="187"/>
      <c r="S8621" s="42"/>
      <c r="T8621" s="42"/>
      <c r="U8621" s="188"/>
      <c r="V8621" s="42"/>
      <c r="W8621" s="188"/>
      <c r="X8621" s="42"/>
      <c r="AD8621" s="11"/>
    </row>
    <row r="8622" spans="18:30">
      <c r="R8622" s="187"/>
      <c r="S8622" s="42"/>
      <c r="T8622" s="42"/>
      <c r="U8622" s="188"/>
      <c r="V8622" s="42"/>
      <c r="W8622" s="188"/>
      <c r="X8622" s="42"/>
      <c r="AD8622" s="11"/>
    </row>
    <row r="8623" spans="18:30">
      <c r="R8623" s="187"/>
      <c r="S8623" s="42"/>
      <c r="T8623" s="42"/>
      <c r="U8623" s="188"/>
      <c r="V8623" s="42"/>
      <c r="W8623" s="188"/>
      <c r="X8623" s="42"/>
      <c r="AD8623" s="11"/>
    </row>
    <row r="8624" spans="18:30">
      <c r="R8624" s="187"/>
      <c r="S8624" s="42"/>
      <c r="T8624" s="42"/>
      <c r="U8624" s="188"/>
      <c r="V8624" s="42"/>
      <c r="W8624" s="188"/>
      <c r="X8624" s="42"/>
      <c r="AD8624" s="11"/>
    </row>
    <row r="8625" spans="18:30">
      <c r="R8625" s="187"/>
      <c r="S8625" s="42"/>
      <c r="T8625" s="42"/>
      <c r="U8625" s="188"/>
      <c r="V8625" s="42"/>
      <c r="W8625" s="188"/>
      <c r="X8625" s="42"/>
      <c r="AD8625" s="11"/>
    </row>
    <row r="8626" spans="18:30">
      <c r="R8626" s="187"/>
      <c r="S8626" s="42"/>
      <c r="T8626" s="42"/>
      <c r="U8626" s="188"/>
      <c r="V8626" s="42"/>
      <c r="W8626" s="188"/>
      <c r="X8626" s="42"/>
      <c r="AD8626" s="11"/>
    </row>
    <row r="8627" spans="18:30">
      <c r="R8627" s="187"/>
      <c r="S8627" s="42"/>
      <c r="T8627" s="42"/>
      <c r="U8627" s="188"/>
      <c r="V8627" s="42"/>
      <c r="W8627" s="188"/>
      <c r="X8627" s="42"/>
      <c r="AD8627" s="11"/>
    </row>
    <row r="8628" spans="18:30">
      <c r="R8628" s="187"/>
      <c r="S8628" s="42"/>
      <c r="T8628" s="42"/>
      <c r="U8628" s="188"/>
      <c r="V8628" s="42"/>
      <c r="W8628" s="188"/>
      <c r="X8628" s="42"/>
      <c r="AD8628" s="11"/>
    </row>
    <row r="8629" spans="18:30">
      <c r="R8629" s="187"/>
      <c r="S8629" s="42"/>
      <c r="T8629" s="42"/>
      <c r="U8629" s="188"/>
      <c r="V8629" s="42"/>
      <c r="W8629" s="188"/>
      <c r="X8629" s="42"/>
      <c r="AD8629" s="11"/>
    </row>
    <row r="8630" spans="18:30">
      <c r="R8630" s="187"/>
      <c r="S8630" s="42"/>
      <c r="T8630" s="42"/>
      <c r="U8630" s="188"/>
      <c r="V8630" s="42"/>
      <c r="W8630" s="188"/>
      <c r="X8630" s="42"/>
      <c r="AD8630" s="11"/>
    </row>
    <row r="8631" spans="18:30">
      <c r="R8631" s="187"/>
      <c r="S8631" s="42"/>
      <c r="T8631" s="42"/>
      <c r="U8631" s="188"/>
      <c r="V8631" s="42"/>
      <c r="W8631" s="188"/>
      <c r="X8631" s="42"/>
      <c r="AD8631" s="11"/>
    </row>
    <row r="8632" spans="18:30">
      <c r="R8632" s="187"/>
      <c r="S8632" s="42"/>
      <c r="T8632" s="42"/>
      <c r="U8632" s="188"/>
      <c r="V8632" s="42"/>
      <c r="W8632" s="188"/>
      <c r="X8632" s="42"/>
      <c r="AD8632" s="11"/>
    </row>
    <row r="8633" spans="18:30">
      <c r="R8633" s="187"/>
      <c r="S8633" s="42"/>
      <c r="T8633" s="42"/>
      <c r="U8633" s="188"/>
      <c r="V8633" s="42"/>
      <c r="W8633" s="188"/>
      <c r="X8633" s="42"/>
      <c r="AD8633" s="11"/>
    </row>
    <row r="8634" spans="18:30">
      <c r="R8634" s="187"/>
      <c r="S8634" s="42"/>
      <c r="T8634" s="42"/>
      <c r="U8634" s="188"/>
      <c r="V8634" s="42"/>
      <c r="W8634" s="188"/>
      <c r="X8634" s="42"/>
      <c r="AD8634" s="11"/>
    </row>
    <row r="8635" spans="18:30">
      <c r="R8635" s="187"/>
      <c r="S8635" s="42"/>
      <c r="T8635" s="42"/>
      <c r="U8635" s="188"/>
      <c r="V8635" s="42"/>
      <c r="W8635" s="188"/>
      <c r="X8635" s="42"/>
      <c r="AD8635" s="11"/>
    </row>
    <row r="8636" spans="18:30">
      <c r="R8636" s="187"/>
      <c r="S8636" s="42"/>
      <c r="T8636" s="42"/>
      <c r="U8636" s="188"/>
      <c r="V8636" s="42"/>
      <c r="W8636" s="188"/>
      <c r="X8636" s="42"/>
      <c r="AD8636" s="11"/>
    </row>
    <row r="8637" spans="18:30">
      <c r="R8637" s="187"/>
      <c r="S8637" s="42"/>
      <c r="T8637" s="42"/>
      <c r="U8637" s="188"/>
      <c r="V8637" s="42"/>
      <c r="W8637" s="188"/>
      <c r="X8637" s="42"/>
      <c r="AD8637" s="11"/>
    </row>
    <row r="8638" spans="18:30">
      <c r="R8638" s="187"/>
      <c r="S8638" s="42"/>
      <c r="T8638" s="42"/>
      <c r="U8638" s="188"/>
      <c r="V8638" s="42"/>
      <c r="W8638" s="188"/>
      <c r="X8638" s="42"/>
      <c r="AD8638" s="11"/>
    </row>
    <row r="8639" spans="18:30">
      <c r="R8639" s="187"/>
      <c r="S8639" s="42"/>
      <c r="T8639" s="42"/>
      <c r="U8639" s="188"/>
      <c r="V8639" s="42"/>
      <c r="W8639" s="188"/>
      <c r="X8639" s="42"/>
      <c r="AD8639" s="11"/>
    </row>
    <row r="8640" spans="18:30">
      <c r="R8640" s="187"/>
      <c r="S8640" s="42"/>
      <c r="T8640" s="42"/>
      <c r="U8640" s="188"/>
      <c r="V8640" s="42"/>
      <c r="W8640" s="188"/>
      <c r="X8640" s="42"/>
      <c r="AD8640" s="11"/>
    </row>
    <row r="8641" spans="18:30">
      <c r="R8641" s="187"/>
      <c r="S8641" s="42"/>
      <c r="T8641" s="42"/>
      <c r="U8641" s="188"/>
      <c r="V8641" s="42"/>
      <c r="W8641" s="188"/>
      <c r="X8641" s="42"/>
      <c r="AD8641" s="11"/>
    </row>
    <row r="8642" spans="18:30">
      <c r="R8642" s="187"/>
      <c r="S8642" s="42"/>
      <c r="T8642" s="42"/>
      <c r="U8642" s="188"/>
      <c r="V8642" s="42"/>
      <c r="W8642" s="188"/>
      <c r="X8642" s="42"/>
      <c r="AD8642" s="11"/>
    </row>
    <row r="8643" spans="18:30">
      <c r="R8643" s="187"/>
      <c r="S8643" s="42"/>
      <c r="T8643" s="42"/>
      <c r="U8643" s="188"/>
      <c r="V8643" s="42"/>
      <c r="W8643" s="188"/>
      <c r="X8643" s="42"/>
      <c r="AD8643" s="11"/>
    </row>
    <row r="8644" spans="18:30">
      <c r="R8644" s="187"/>
      <c r="S8644" s="42"/>
      <c r="T8644" s="42"/>
      <c r="U8644" s="188"/>
      <c r="V8644" s="42"/>
      <c r="W8644" s="188"/>
      <c r="X8644" s="42"/>
      <c r="AD8644" s="11"/>
    </row>
    <row r="8645" spans="18:30">
      <c r="R8645" s="187"/>
      <c r="S8645" s="42"/>
      <c r="T8645" s="42"/>
      <c r="U8645" s="188"/>
      <c r="V8645" s="42"/>
      <c r="W8645" s="188"/>
      <c r="X8645" s="42"/>
      <c r="AD8645" s="11"/>
    </row>
    <row r="8646" spans="18:30">
      <c r="R8646" s="187"/>
      <c r="S8646" s="42"/>
      <c r="T8646" s="42"/>
      <c r="U8646" s="188"/>
      <c r="V8646" s="42"/>
      <c r="W8646" s="188"/>
      <c r="X8646" s="42"/>
      <c r="AD8646" s="11"/>
    </row>
    <row r="8647" spans="18:30">
      <c r="R8647" s="187"/>
      <c r="S8647" s="42"/>
      <c r="T8647" s="42"/>
      <c r="U8647" s="188"/>
      <c r="V8647" s="42"/>
      <c r="W8647" s="188"/>
      <c r="X8647" s="42"/>
      <c r="AD8647" s="11"/>
    </row>
    <row r="8648" spans="18:30">
      <c r="R8648" s="187"/>
      <c r="S8648" s="42"/>
      <c r="T8648" s="42"/>
      <c r="U8648" s="188"/>
      <c r="V8648" s="42"/>
      <c r="W8648" s="188"/>
      <c r="X8648" s="42"/>
      <c r="AD8648" s="11"/>
    </row>
    <row r="8649" spans="18:30">
      <c r="R8649" s="187"/>
      <c r="S8649" s="42"/>
      <c r="T8649" s="42"/>
      <c r="U8649" s="188"/>
      <c r="V8649" s="42"/>
      <c r="W8649" s="188"/>
      <c r="X8649" s="42"/>
      <c r="AD8649" s="11"/>
    </row>
    <row r="8650" spans="18:30">
      <c r="R8650" s="187"/>
      <c r="S8650" s="42"/>
      <c r="T8650" s="42"/>
      <c r="U8650" s="188"/>
      <c r="V8650" s="42"/>
      <c r="W8650" s="188"/>
      <c r="X8650" s="42"/>
      <c r="AD8650" s="11"/>
    </row>
    <row r="8651" spans="18:30">
      <c r="R8651" s="187"/>
      <c r="S8651" s="42"/>
      <c r="T8651" s="42"/>
      <c r="U8651" s="188"/>
      <c r="V8651" s="42"/>
      <c r="W8651" s="188"/>
      <c r="X8651" s="42"/>
      <c r="AD8651" s="11"/>
    </row>
    <row r="8652" spans="18:30">
      <c r="R8652" s="187"/>
      <c r="S8652" s="42"/>
      <c r="T8652" s="42"/>
      <c r="U8652" s="188"/>
      <c r="V8652" s="42"/>
      <c r="W8652" s="188"/>
      <c r="X8652" s="42"/>
      <c r="AD8652" s="11"/>
    </row>
    <row r="8653" spans="18:30">
      <c r="R8653" s="187"/>
      <c r="S8653" s="42"/>
      <c r="T8653" s="42"/>
      <c r="U8653" s="188"/>
      <c r="V8653" s="42"/>
      <c r="W8653" s="188"/>
      <c r="X8653" s="42"/>
      <c r="AD8653" s="11"/>
    </row>
    <row r="8654" spans="18:30">
      <c r="R8654" s="187"/>
      <c r="S8654" s="42"/>
      <c r="T8654" s="42"/>
      <c r="U8654" s="188"/>
      <c r="V8654" s="42"/>
      <c r="W8654" s="188"/>
      <c r="X8654" s="42"/>
      <c r="AD8654" s="11"/>
    </row>
    <row r="8655" spans="18:30">
      <c r="R8655" s="187"/>
      <c r="S8655" s="42"/>
      <c r="T8655" s="42"/>
      <c r="U8655" s="188"/>
      <c r="V8655" s="42"/>
      <c r="W8655" s="188"/>
      <c r="X8655" s="42"/>
      <c r="AD8655" s="11"/>
    </row>
    <row r="8656" spans="18:30">
      <c r="R8656" s="187"/>
      <c r="S8656" s="42"/>
      <c r="T8656" s="42"/>
      <c r="U8656" s="188"/>
      <c r="V8656" s="42"/>
      <c r="W8656" s="188"/>
      <c r="X8656" s="42"/>
      <c r="AD8656" s="11"/>
    </row>
    <row r="8657" spans="18:30">
      <c r="R8657" s="187"/>
      <c r="S8657" s="42"/>
      <c r="T8657" s="42"/>
      <c r="U8657" s="188"/>
      <c r="V8657" s="42"/>
      <c r="W8657" s="188"/>
      <c r="X8657" s="42"/>
      <c r="AD8657" s="11"/>
    </row>
    <row r="8658" spans="18:30">
      <c r="R8658" s="187"/>
      <c r="S8658" s="42"/>
      <c r="T8658" s="42"/>
      <c r="U8658" s="188"/>
      <c r="V8658" s="42"/>
      <c r="W8658" s="188"/>
      <c r="X8658" s="42"/>
      <c r="AD8658" s="11"/>
    </row>
    <row r="8659" spans="18:30">
      <c r="R8659" s="187"/>
      <c r="S8659" s="42"/>
      <c r="T8659" s="42"/>
      <c r="U8659" s="188"/>
      <c r="V8659" s="42"/>
      <c r="W8659" s="188"/>
      <c r="X8659" s="42"/>
      <c r="AD8659" s="11"/>
    </row>
    <row r="8660" spans="18:30">
      <c r="R8660" s="187"/>
      <c r="S8660" s="42"/>
      <c r="T8660" s="42"/>
      <c r="U8660" s="188"/>
      <c r="V8660" s="42"/>
      <c r="W8660" s="188"/>
      <c r="X8660" s="42"/>
      <c r="AD8660" s="11"/>
    </row>
    <row r="8661" spans="18:30">
      <c r="R8661" s="187"/>
      <c r="S8661" s="42"/>
      <c r="T8661" s="42"/>
      <c r="U8661" s="188"/>
      <c r="V8661" s="42"/>
      <c r="W8661" s="188"/>
      <c r="X8661" s="42"/>
      <c r="AD8661" s="11"/>
    </row>
    <row r="8662" spans="18:30">
      <c r="R8662" s="187"/>
      <c r="S8662" s="42"/>
      <c r="T8662" s="42"/>
      <c r="U8662" s="188"/>
      <c r="V8662" s="42"/>
      <c r="W8662" s="188"/>
      <c r="X8662" s="42"/>
      <c r="AD8662" s="11"/>
    </row>
    <row r="8663" spans="18:30">
      <c r="R8663" s="187"/>
      <c r="S8663" s="42"/>
      <c r="T8663" s="42"/>
      <c r="U8663" s="188"/>
      <c r="V8663" s="42"/>
      <c r="W8663" s="188"/>
      <c r="X8663" s="42"/>
      <c r="AD8663" s="11"/>
    </row>
    <row r="8664" spans="18:30">
      <c r="R8664" s="187"/>
      <c r="S8664" s="42"/>
      <c r="T8664" s="42"/>
      <c r="U8664" s="188"/>
      <c r="V8664" s="42"/>
      <c r="W8664" s="188"/>
      <c r="X8664" s="42"/>
      <c r="AD8664" s="11"/>
    </row>
    <row r="8665" spans="18:30">
      <c r="R8665" s="187"/>
      <c r="S8665" s="42"/>
      <c r="T8665" s="42"/>
      <c r="U8665" s="188"/>
      <c r="V8665" s="42"/>
      <c r="W8665" s="188"/>
      <c r="X8665" s="42"/>
      <c r="AD8665" s="11"/>
    </row>
    <row r="8666" spans="18:30">
      <c r="R8666" s="187"/>
      <c r="S8666" s="42"/>
      <c r="T8666" s="42"/>
      <c r="U8666" s="188"/>
      <c r="V8666" s="42"/>
      <c r="W8666" s="188"/>
      <c r="X8666" s="42"/>
      <c r="AD8666" s="11"/>
    </row>
    <row r="8667" spans="18:30">
      <c r="R8667" s="187"/>
      <c r="S8667" s="42"/>
      <c r="T8667" s="42"/>
      <c r="U8667" s="188"/>
      <c r="V8667" s="42"/>
      <c r="W8667" s="188"/>
      <c r="X8667" s="42"/>
      <c r="AD8667" s="11"/>
    </row>
    <row r="8668" spans="18:30">
      <c r="R8668" s="187"/>
      <c r="S8668" s="42"/>
      <c r="T8668" s="42"/>
      <c r="U8668" s="188"/>
      <c r="V8668" s="42"/>
      <c r="W8668" s="188"/>
      <c r="X8668" s="42"/>
      <c r="AD8668" s="11"/>
    </row>
    <row r="8669" spans="18:30">
      <c r="R8669" s="187"/>
      <c r="S8669" s="42"/>
      <c r="T8669" s="42"/>
      <c r="U8669" s="188"/>
      <c r="V8669" s="42"/>
      <c r="W8669" s="188"/>
      <c r="X8669" s="42"/>
      <c r="AD8669" s="11"/>
    </row>
    <row r="8670" spans="18:30">
      <c r="R8670" s="187"/>
      <c r="S8670" s="42"/>
      <c r="T8670" s="42"/>
      <c r="U8670" s="188"/>
      <c r="V8670" s="42"/>
      <c r="W8670" s="188"/>
      <c r="X8670" s="42"/>
      <c r="AD8670" s="11"/>
    </row>
    <row r="8671" spans="18:30">
      <c r="R8671" s="187"/>
      <c r="S8671" s="42"/>
      <c r="T8671" s="42"/>
      <c r="U8671" s="188"/>
      <c r="V8671" s="42"/>
      <c r="W8671" s="188"/>
      <c r="X8671" s="42"/>
      <c r="AD8671" s="11"/>
    </row>
    <row r="8672" spans="18:30">
      <c r="R8672" s="187"/>
      <c r="S8672" s="42"/>
      <c r="T8672" s="42"/>
      <c r="U8672" s="188"/>
      <c r="V8672" s="42"/>
      <c r="W8672" s="188"/>
      <c r="X8672" s="42"/>
      <c r="AD8672" s="11"/>
    </row>
    <row r="8673" spans="18:30">
      <c r="R8673" s="187"/>
      <c r="S8673" s="42"/>
      <c r="T8673" s="42"/>
      <c r="U8673" s="188"/>
      <c r="V8673" s="42"/>
      <c r="W8673" s="188"/>
      <c r="X8673" s="42"/>
      <c r="AD8673" s="11"/>
    </row>
    <row r="8674" spans="18:30">
      <c r="R8674" s="187"/>
      <c r="S8674" s="42"/>
      <c r="T8674" s="42"/>
      <c r="U8674" s="188"/>
      <c r="V8674" s="42"/>
      <c r="W8674" s="188"/>
      <c r="X8674" s="42"/>
      <c r="AD8674" s="11"/>
    </row>
    <row r="8675" spans="18:30">
      <c r="R8675" s="187"/>
      <c r="S8675" s="42"/>
      <c r="T8675" s="42"/>
      <c r="U8675" s="188"/>
      <c r="V8675" s="42"/>
      <c r="W8675" s="188"/>
      <c r="X8675" s="42"/>
      <c r="AD8675" s="11"/>
    </row>
    <row r="8676" spans="18:30">
      <c r="R8676" s="187"/>
      <c r="S8676" s="42"/>
      <c r="T8676" s="42"/>
      <c r="U8676" s="188"/>
      <c r="V8676" s="42"/>
      <c r="W8676" s="188"/>
      <c r="X8676" s="42"/>
      <c r="AD8676" s="11"/>
    </row>
    <row r="8677" spans="18:30">
      <c r="R8677" s="187"/>
      <c r="S8677" s="42"/>
      <c r="T8677" s="42"/>
      <c r="U8677" s="188"/>
      <c r="V8677" s="42"/>
      <c r="W8677" s="188"/>
      <c r="X8677" s="42"/>
      <c r="AD8677" s="11"/>
    </row>
    <row r="8678" spans="18:30">
      <c r="R8678" s="187"/>
      <c r="S8678" s="42"/>
      <c r="T8678" s="42"/>
      <c r="U8678" s="188"/>
      <c r="V8678" s="42"/>
      <c r="W8678" s="188"/>
      <c r="X8678" s="42"/>
      <c r="AD8678" s="11"/>
    </row>
    <row r="8679" spans="18:30">
      <c r="R8679" s="187"/>
      <c r="S8679" s="42"/>
      <c r="T8679" s="42"/>
      <c r="U8679" s="188"/>
      <c r="V8679" s="42"/>
      <c r="W8679" s="188"/>
      <c r="X8679" s="42"/>
      <c r="AD8679" s="11"/>
    </row>
    <row r="8680" spans="18:30">
      <c r="R8680" s="187"/>
      <c r="S8680" s="42"/>
      <c r="T8680" s="42"/>
      <c r="U8680" s="188"/>
      <c r="V8680" s="42"/>
      <c r="W8680" s="188"/>
      <c r="X8680" s="42"/>
      <c r="AD8680" s="11"/>
    </row>
    <row r="8681" spans="18:30">
      <c r="R8681" s="187"/>
      <c r="S8681" s="42"/>
      <c r="T8681" s="42"/>
      <c r="U8681" s="188"/>
      <c r="V8681" s="42"/>
      <c r="W8681" s="188"/>
      <c r="X8681" s="42"/>
      <c r="AD8681" s="11"/>
    </row>
    <row r="8682" spans="18:30">
      <c r="R8682" s="187"/>
      <c r="S8682" s="42"/>
      <c r="T8682" s="42"/>
      <c r="U8682" s="188"/>
      <c r="V8682" s="42"/>
      <c r="W8682" s="188"/>
      <c r="X8682" s="42"/>
      <c r="AD8682" s="11"/>
    </row>
    <row r="8683" spans="18:30">
      <c r="R8683" s="187"/>
      <c r="S8683" s="42"/>
      <c r="T8683" s="42"/>
      <c r="U8683" s="188"/>
      <c r="V8683" s="42"/>
      <c r="W8683" s="188"/>
      <c r="X8683" s="42"/>
      <c r="AD8683" s="11"/>
    </row>
    <row r="8684" spans="18:30">
      <c r="R8684" s="187"/>
      <c r="S8684" s="42"/>
      <c r="T8684" s="42"/>
      <c r="U8684" s="188"/>
      <c r="V8684" s="42"/>
      <c r="W8684" s="188"/>
      <c r="X8684" s="42"/>
      <c r="AD8684" s="11"/>
    </row>
    <row r="8685" spans="18:30">
      <c r="R8685" s="187"/>
      <c r="S8685" s="42"/>
      <c r="T8685" s="42"/>
      <c r="U8685" s="188"/>
      <c r="V8685" s="42"/>
      <c r="W8685" s="188"/>
      <c r="X8685" s="42"/>
      <c r="AD8685" s="11"/>
    </row>
    <row r="8686" spans="18:30">
      <c r="R8686" s="187"/>
      <c r="S8686" s="42"/>
      <c r="T8686" s="42"/>
      <c r="U8686" s="188"/>
      <c r="V8686" s="42"/>
      <c r="W8686" s="188"/>
      <c r="X8686" s="42"/>
      <c r="AD8686" s="11"/>
    </row>
    <row r="8687" spans="18:30">
      <c r="R8687" s="187"/>
      <c r="S8687" s="42"/>
      <c r="T8687" s="42"/>
      <c r="U8687" s="188"/>
      <c r="V8687" s="42"/>
      <c r="W8687" s="188"/>
      <c r="X8687" s="42"/>
      <c r="AD8687" s="11"/>
    </row>
    <row r="8688" spans="18:30">
      <c r="R8688" s="187"/>
      <c r="S8688" s="42"/>
      <c r="T8688" s="42"/>
      <c r="U8688" s="188"/>
      <c r="V8688" s="42"/>
      <c r="W8688" s="188"/>
      <c r="X8688" s="42"/>
      <c r="AD8688" s="11"/>
    </row>
    <row r="8689" spans="18:30">
      <c r="R8689" s="187"/>
      <c r="S8689" s="42"/>
      <c r="T8689" s="42"/>
      <c r="U8689" s="188"/>
      <c r="V8689" s="42"/>
      <c r="W8689" s="188"/>
      <c r="X8689" s="42"/>
      <c r="AD8689" s="11"/>
    </row>
    <row r="8690" spans="18:30">
      <c r="R8690" s="187"/>
      <c r="S8690" s="42"/>
      <c r="T8690" s="42"/>
      <c r="U8690" s="188"/>
      <c r="V8690" s="42"/>
      <c r="W8690" s="188"/>
      <c r="X8690" s="42"/>
      <c r="AD8690" s="11"/>
    </row>
    <row r="8691" spans="18:30">
      <c r="R8691" s="187"/>
      <c r="S8691" s="42"/>
      <c r="T8691" s="42"/>
      <c r="U8691" s="188"/>
      <c r="V8691" s="42"/>
      <c r="W8691" s="188"/>
      <c r="X8691" s="42"/>
      <c r="AD8691" s="11"/>
    </row>
    <row r="8692" spans="18:30">
      <c r="R8692" s="187"/>
      <c r="S8692" s="42"/>
      <c r="T8692" s="42"/>
      <c r="U8692" s="188"/>
      <c r="V8692" s="42"/>
      <c r="W8692" s="188"/>
      <c r="X8692" s="42"/>
      <c r="AD8692" s="11"/>
    </row>
    <row r="8693" spans="18:30">
      <c r="R8693" s="187"/>
      <c r="S8693" s="42"/>
      <c r="T8693" s="42"/>
      <c r="U8693" s="188"/>
      <c r="V8693" s="42"/>
      <c r="W8693" s="188"/>
      <c r="X8693" s="42"/>
      <c r="AD8693" s="11"/>
    </row>
    <row r="8694" spans="18:30">
      <c r="R8694" s="187"/>
      <c r="S8694" s="42"/>
      <c r="T8694" s="42"/>
      <c r="U8694" s="188"/>
      <c r="V8694" s="42"/>
      <c r="W8694" s="188"/>
      <c r="X8694" s="42"/>
      <c r="AD8694" s="11"/>
    </row>
    <row r="8695" spans="18:30">
      <c r="R8695" s="187"/>
      <c r="S8695" s="42"/>
      <c r="T8695" s="42"/>
      <c r="U8695" s="188"/>
      <c r="V8695" s="42"/>
      <c r="W8695" s="188"/>
      <c r="X8695" s="42"/>
      <c r="AD8695" s="11"/>
    </row>
    <row r="8696" spans="18:30">
      <c r="R8696" s="187"/>
      <c r="S8696" s="42"/>
      <c r="T8696" s="42"/>
      <c r="U8696" s="188"/>
      <c r="V8696" s="42"/>
      <c r="W8696" s="188"/>
      <c r="X8696" s="42"/>
      <c r="AD8696" s="11"/>
    </row>
    <row r="8697" spans="18:30">
      <c r="R8697" s="187"/>
      <c r="S8697" s="42"/>
      <c r="T8697" s="42"/>
      <c r="U8697" s="188"/>
      <c r="V8697" s="42"/>
      <c r="W8697" s="188"/>
      <c r="X8697" s="42"/>
      <c r="AD8697" s="11"/>
    </row>
    <row r="8698" spans="18:30">
      <c r="R8698" s="187"/>
      <c r="S8698" s="42"/>
      <c r="T8698" s="42"/>
      <c r="U8698" s="188"/>
      <c r="V8698" s="42"/>
      <c r="W8698" s="188"/>
      <c r="X8698" s="42"/>
      <c r="AD8698" s="11"/>
    </row>
    <row r="8699" spans="18:30">
      <c r="R8699" s="187"/>
      <c r="S8699" s="42"/>
      <c r="T8699" s="42"/>
      <c r="U8699" s="188"/>
      <c r="V8699" s="42"/>
      <c r="W8699" s="188"/>
      <c r="X8699" s="42"/>
      <c r="AD8699" s="11"/>
    </row>
    <row r="8700" spans="18:30">
      <c r="R8700" s="187"/>
      <c r="S8700" s="42"/>
      <c r="T8700" s="42"/>
      <c r="U8700" s="188"/>
      <c r="V8700" s="42"/>
      <c r="W8700" s="188"/>
      <c r="X8700" s="42"/>
      <c r="AD8700" s="11"/>
    </row>
    <row r="8701" spans="18:30">
      <c r="R8701" s="187"/>
      <c r="S8701" s="42"/>
      <c r="T8701" s="42"/>
      <c r="U8701" s="188"/>
      <c r="V8701" s="42"/>
      <c r="W8701" s="188"/>
      <c r="X8701" s="42"/>
      <c r="AD8701" s="11"/>
    </row>
    <row r="8702" spans="18:30">
      <c r="R8702" s="187"/>
      <c r="S8702" s="42"/>
      <c r="T8702" s="42"/>
      <c r="U8702" s="188"/>
      <c r="V8702" s="42"/>
      <c r="W8702" s="188"/>
      <c r="X8702" s="42"/>
      <c r="AD8702" s="11"/>
    </row>
    <row r="8703" spans="18:30">
      <c r="R8703" s="187"/>
      <c r="S8703" s="42"/>
      <c r="T8703" s="42"/>
      <c r="U8703" s="188"/>
      <c r="V8703" s="42"/>
      <c r="W8703" s="188"/>
      <c r="X8703" s="42"/>
      <c r="AD8703" s="11"/>
    </row>
    <row r="8704" spans="18:30">
      <c r="R8704" s="187"/>
      <c r="S8704" s="42"/>
      <c r="T8704" s="42"/>
      <c r="U8704" s="188"/>
      <c r="V8704" s="42"/>
      <c r="W8704" s="188"/>
      <c r="X8704" s="42"/>
      <c r="AD8704" s="11"/>
    </row>
    <row r="8705" spans="18:30">
      <c r="R8705" s="187"/>
      <c r="S8705" s="42"/>
      <c r="T8705" s="42"/>
      <c r="U8705" s="188"/>
      <c r="V8705" s="42"/>
      <c r="W8705" s="188"/>
      <c r="X8705" s="42"/>
      <c r="AD8705" s="11"/>
    </row>
    <row r="8706" spans="18:30">
      <c r="R8706" s="187"/>
      <c r="S8706" s="42"/>
      <c r="T8706" s="42"/>
      <c r="U8706" s="188"/>
      <c r="V8706" s="42"/>
      <c r="W8706" s="188"/>
      <c r="X8706" s="42"/>
      <c r="AD8706" s="11"/>
    </row>
    <row r="8707" spans="18:30">
      <c r="R8707" s="187"/>
      <c r="S8707" s="42"/>
      <c r="T8707" s="42"/>
      <c r="U8707" s="188"/>
      <c r="V8707" s="42"/>
      <c r="W8707" s="188"/>
      <c r="X8707" s="42"/>
      <c r="AD8707" s="11"/>
    </row>
    <row r="8708" spans="18:30">
      <c r="R8708" s="187"/>
      <c r="S8708" s="42"/>
      <c r="T8708" s="42"/>
      <c r="U8708" s="188"/>
      <c r="V8708" s="42"/>
      <c r="W8708" s="188"/>
      <c r="X8708" s="42"/>
      <c r="AD8708" s="11"/>
    </row>
    <row r="8709" spans="18:30">
      <c r="R8709" s="187"/>
      <c r="S8709" s="42"/>
      <c r="T8709" s="42"/>
      <c r="U8709" s="188"/>
      <c r="V8709" s="42"/>
      <c r="W8709" s="188"/>
      <c r="X8709" s="42"/>
      <c r="AD8709" s="11"/>
    </row>
    <row r="8710" spans="18:30">
      <c r="R8710" s="187"/>
      <c r="S8710" s="42"/>
      <c r="T8710" s="42"/>
      <c r="U8710" s="188"/>
      <c r="V8710" s="42"/>
      <c r="W8710" s="188"/>
      <c r="X8710" s="42"/>
      <c r="AD8710" s="11"/>
    </row>
    <row r="8711" spans="18:30">
      <c r="R8711" s="187"/>
      <c r="S8711" s="42"/>
      <c r="T8711" s="42"/>
      <c r="U8711" s="188"/>
      <c r="V8711" s="42"/>
      <c r="W8711" s="188"/>
      <c r="X8711" s="42"/>
      <c r="AD8711" s="11"/>
    </row>
    <row r="8712" spans="18:30">
      <c r="R8712" s="187"/>
      <c r="S8712" s="42"/>
      <c r="T8712" s="42"/>
      <c r="U8712" s="188"/>
      <c r="V8712" s="42"/>
      <c r="W8712" s="188"/>
      <c r="X8712" s="42"/>
      <c r="AD8712" s="11"/>
    </row>
    <row r="8713" spans="18:30">
      <c r="R8713" s="187"/>
      <c r="S8713" s="42"/>
      <c r="T8713" s="42"/>
      <c r="U8713" s="188"/>
      <c r="V8713" s="42"/>
      <c r="W8713" s="188"/>
      <c r="X8713" s="42"/>
      <c r="AD8713" s="11"/>
    </row>
    <row r="8714" spans="18:30">
      <c r="R8714" s="187"/>
      <c r="S8714" s="42"/>
      <c r="T8714" s="42"/>
      <c r="U8714" s="188"/>
      <c r="V8714" s="42"/>
      <c r="W8714" s="188"/>
      <c r="X8714" s="42"/>
      <c r="AD8714" s="11"/>
    </row>
    <row r="8715" spans="18:30">
      <c r="R8715" s="187"/>
      <c r="S8715" s="42"/>
      <c r="T8715" s="42"/>
      <c r="U8715" s="188"/>
      <c r="V8715" s="42"/>
      <c r="W8715" s="188"/>
      <c r="X8715" s="42"/>
      <c r="AD8715" s="11"/>
    </row>
    <row r="8716" spans="18:30">
      <c r="R8716" s="187"/>
      <c r="S8716" s="42"/>
      <c r="T8716" s="42"/>
      <c r="U8716" s="188"/>
      <c r="V8716" s="42"/>
      <c r="W8716" s="188"/>
      <c r="X8716" s="42"/>
      <c r="AD8716" s="11"/>
    </row>
    <row r="8717" spans="18:30">
      <c r="R8717" s="187"/>
      <c r="S8717" s="42"/>
      <c r="T8717" s="42"/>
      <c r="U8717" s="188"/>
      <c r="V8717" s="42"/>
      <c r="W8717" s="188"/>
      <c r="X8717" s="42"/>
      <c r="AD8717" s="11"/>
    </row>
    <row r="8718" spans="18:30">
      <c r="R8718" s="187"/>
      <c r="S8718" s="42"/>
      <c r="T8718" s="42"/>
      <c r="U8718" s="188"/>
      <c r="V8718" s="42"/>
      <c r="W8718" s="188"/>
      <c r="X8718" s="42"/>
      <c r="AD8718" s="11"/>
    </row>
    <row r="8719" spans="18:30">
      <c r="R8719" s="187"/>
      <c r="S8719" s="42"/>
      <c r="T8719" s="42"/>
      <c r="U8719" s="188"/>
      <c r="V8719" s="42"/>
      <c r="W8719" s="188"/>
      <c r="X8719" s="42"/>
      <c r="AD8719" s="11"/>
    </row>
    <row r="8720" spans="18:30">
      <c r="R8720" s="187"/>
      <c r="S8720" s="42"/>
      <c r="T8720" s="42"/>
      <c r="U8720" s="188"/>
      <c r="V8720" s="42"/>
      <c r="W8720" s="188"/>
      <c r="X8720" s="42"/>
      <c r="AD8720" s="11"/>
    </row>
    <row r="8721" spans="18:30">
      <c r="R8721" s="187"/>
      <c r="S8721" s="42"/>
      <c r="T8721" s="42"/>
      <c r="U8721" s="188"/>
      <c r="V8721" s="42"/>
      <c r="W8721" s="188"/>
      <c r="X8721" s="42"/>
      <c r="AD8721" s="11"/>
    </row>
    <row r="8722" spans="18:30">
      <c r="R8722" s="187"/>
      <c r="S8722" s="42"/>
      <c r="T8722" s="42"/>
      <c r="U8722" s="188"/>
      <c r="V8722" s="42"/>
      <c r="W8722" s="188"/>
      <c r="X8722" s="42"/>
      <c r="AD8722" s="11"/>
    </row>
    <row r="8723" spans="18:30">
      <c r="R8723" s="187"/>
      <c r="S8723" s="42"/>
      <c r="T8723" s="42"/>
      <c r="U8723" s="188"/>
      <c r="V8723" s="42"/>
      <c r="W8723" s="188"/>
      <c r="X8723" s="42"/>
      <c r="AD8723" s="11"/>
    </row>
    <row r="8724" spans="18:30">
      <c r="R8724" s="187"/>
      <c r="S8724" s="42"/>
      <c r="T8724" s="42"/>
      <c r="U8724" s="188"/>
      <c r="V8724" s="42"/>
      <c r="W8724" s="188"/>
      <c r="X8724" s="42"/>
      <c r="AD8724" s="11"/>
    </row>
    <row r="8725" spans="18:30">
      <c r="R8725" s="187"/>
      <c r="S8725" s="42"/>
      <c r="T8725" s="42"/>
      <c r="U8725" s="188"/>
      <c r="V8725" s="42"/>
      <c r="W8725" s="188"/>
      <c r="X8725" s="42"/>
      <c r="AD8725" s="11"/>
    </row>
    <row r="8726" spans="18:30">
      <c r="R8726" s="187"/>
      <c r="S8726" s="42"/>
      <c r="T8726" s="42"/>
      <c r="U8726" s="188"/>
      <c r="V8726" s="42"/>
      <c r="W8726" s="188"/>
      <c r="X8726" s="42"/>
      <c r="AD8726" s="11"/>
    </row>
    <row r="8727" spans="18:30">
      <c r="R8727" s="187"/>
      <c r="S8727" s="42"/>
      <c r="T8727" s="42"/>
      <c r="U8727" s="188"/>
      <c r="V8727" s="42"/>
      <c r="W8727" s="188"/>
      <c r="X8727" s="42"/>
      <c r="AD8727" s="11"/>
    </row>
    <row r="8728" spans="18:30">
      <c r="R8728" s="187"/>
      <c r="S8728" s="42"/>
      <c r="T8728" s="42"/>
      <c r="U8728" s="188"/>
      <c r="V8728" s="42"/>
      <c r="W8728" s="188"/>
      <c r="X8728" s="42"/>
      <c r="AD8728" s="11"/>
    </row>
    <row r="8729" spans="18:30">
      <c r="R8729" s="187"/>
      <c r="S8729" s="42"/>
      <c r="T8729" s="42"/>
      <c r="U8729" s="188"/>
      <c r="V8729" s="42"/>
      <c r="W8729" s="188"/>
      <c r="X8729" s="42"/>
      <c r="AD8729" s="11"/>
    </row>
    <row r="8730" spans="18:30">
      <c r="R8730" s="187"/>
      <c r="S8730" s="42"/>
      <c r="T8730" s="42"/>
      <c r="U8730" s="188"/>
      <c r="V8730" s="42"/>
      <c r="W8730" s="188"/>
      <c r="X8730" s="42"/>
      <c r="AD8730" s="11"/>
    </row>
    <row r="8731" spans="18:30">
      <c r="R8731" s="187"/>
      <c r="S8731" s="42"/>
      <c r="T8731" s="42"/>
      <c r="U8731" s="188"/>
      <c r="V8731" s="42"/>
      <c r="W8731" s="188"/>
      <c r="X8731" s="42"/>
      <c r="AD8731" s="11"/>
    </row>
    <row r="8732" spans="18:30">
      <c r="R8732" s="187"/>
      <c r="S8732" s="42"/>
      <c r="T8732" s="42"/>
      <c r="U8732" s="188"/>
      <c r="V8732" s="42"/>
      <c r="W8732" s="188"/>
      <c r="X8732" s="42"/>
      <c r="AD8732" s="11"/>
    </row>
    <row r="8733" spans="18:30">
      <c r="R8733" s="187"/>
      <c r="S8733" s="42"/>
      <c r="T8733" s="42"/>
      <c r="U8733" s="188"/>
      <c r="V8733" s="42"/>
      <c r="W8733" s="188"/>
      <c r="X8733" s="42"/>
      <c r="AD8733" s="11"/>
    </row>
    <row r="8734" spans="18:30">
      <c r="R8734" s="187"/>
      <c r="S8734" s="42"/>
      <c r="T8734" s="42"/>
      <c r="U8734" s="188"/>
      <c r="V8734" s="42"/>
      <c r="W8734" s="188"/>
      <c r="X8734" s="42"/>
      <c r="AD8734" s="11"/>
    </row>
    <row r="8735" spans="18:30">
      <c r="R8735" s="187"/>
      <c r="S8735" s="42"/>
      <c r="T8735" s="42"/>
      <c r="U8735" s="188"/>
      <c r="V8735" s="42"/>
      <c r="W8735" s="188"/>
      <c r="X8735" s="42"/>
      <c r="AD8735" s="11"/>
    </row>
    <row r="8736" spans="18:30">
      <c r="R8736" s="187"/>
      <c r="S8736" s="42"/>
      <c r="T8736" s="42"/>
      <c r="U8736" s="188"/>
      <c r="V8736" s="42"/>
      <c r="W8736" s="188"/>
      <c r="X8736" s="42"/>
      <c r="AD8736" s="11"/>
    </row>
    <row r="8737" spans="18:30">
      <c r="R8737" s="187"/>
      <c r="S8737" s="42"/>
      <c r="T8737" s="42"/>
      <c r="U8737" s="188"/>
      <c r="V8737" s="42"/>
      <c r="W8737" s="188"/>
      <c r="X8737" s="42"/>
      <c r="AD8737" s="11"/>
    </row>
    <row r="8738" spans="18:30">
      <c r="R8738" s="187"/>
      <c r="S8738" s="42"/>
      <c r="T8738" s="42"/>
      <c r="U8738" s="188"/>
      <c r="V8738" s="42"/>
      <c r="W8738" s="188"/>
      <c r="X8738" s="42"/>
      <c r="AD8738" s="11"/>
    </row>
    <row r="8739" spans="18:30">
      <c r="R8739" s="187"/>
      <c r="S8739" s="42"/>
      <c r="T8739" s="42"/>
      <c r="U8739" s="188"/>
      <c r="V8739" s="42"/>
      <c r="W8739" s="188"/>
      <c r="X8739" s="42"/>
      <c r="AD8739" s="11"/>
    </row>
    <row r="8740" spans="18:30">
      <c r="R8740" s="187"/>
      <c r="S8740" s="42"/>
      <c r="T8740" s="42"/>
      <c r="U8740" s="188"/>
      <c r="V8740" s="42"/>
      <c r="W8740" s="188"/>
      <c r="X8740" s="42"/>
      <c r="AD8740" s="11"/>
    </row>
    <row r="8741" spans="18:30">
      <c r="R8741" s="187"/>
      <c r="S8741" s="42"/>
      <c r="T8741" s="42"/>
      <c r="U8741" s="188"/>
      <c r="V8741" s="42"/>
      <c r="W8741" s="188"/>
      <c r="X8741" s="42"/>
      <c r="AD8741" s="11"/>
    </row>
    <row r="8742" spans="18:30">
      <c r="R8742" s="187"/>
      <c r="S8742" s="42"/>
      <c r="T8742" s="42"/>
      <c r="U8742" s="188"/>
      <c r="V8742" s="42"/>
      <c r="W8742" s="188"/>
      <c r="X8742" s="42"/>
      <c r="AD8742" s="11"/>
    </row>
    <row r="8743" spans="18:30">
      <c r="R8743" s="187"/>
      <c r="S8743" s="42"/>
      <c r="T8743" s="42"/>
      <c r="U8743" s="188"/>
      <c r="V8743" s="42"/>
      <c r="W8743" s="188"/>
      <c r="X8743" s="42"/>
      <c r="AD8743" s="11"/>
    </row>
    <row r="8744" spans="18:30">
      <c r="R8744" s="187"/>
      <c r="S8744" s="42"/>
      <c r="T8744" s="42"/>
      <c r="U8744" s="188"/>
      <c r="V8744" s="42"/>
      <c r="W8744" s="188"/>
      <c r="X8744" s="42"/>
      <c r="AD8744" s="11"/>
    </row>
    <row r="8745" spans="18:30">
      <c r="R8745" s="187"/>
      <c r="S8745" s="42"/>
      <c r="T8745" s="42"/>
      <c r="U8745" s="188"/>
      <c r="V8745" s="42"/>
      <c r="W8745" s="188"/>
      <c r="X8745" s="42"/>
      <c r="AD8745" s="11"/>
    </row>
    <row r="8746" spans="18:30">
      <c r="R8746" s="187"/>
      <c r="S8746" s="42"/>
      <c r="T8746" s="42"/>
      <c r="U8746" s="188"/>
      <c r="V8746" s="42"/>
      <c r="W8746" s="188"/>
      <c r="X8746" s="42"/>
      <c r="AD8746" s="11"/>
    </row>
    <row r="8747" spans="18:30">
      <c r="R8747" s="187"/>
      <c r="S8747" s="42"/>
      <c r="T8747" s="42"/>
      <c r="U8747" s="188"/>
      <c r="V8747" s="42"/>
      <c r="W8747" s="188"/>
      <c r="X8747" s="42"/>
      <c r="AD8747" s="11"/>
    </row>
    <row r="8748" spans="18:30">
      <c r="R8748" s="187"/>
      <c r="S8748" s="42"/>
      <c r="T8748" s="42"/>
      <c r="U8748" s="188"/>
      <c r="V8748" s="42"/>
      <c r="W8748" s="188"/>
      <c r="X8748" s="42"/>
      <c r="AD8748" s="11"/>
    </row>
    <row r="8749" spans="18:30">
      <c r="R8749" s="187"/>
      <c r="S8749" s="42"/>
      <c r="T8749" s="42"/>
      <c r="U8749" s="188"/>
      <c r="V8749" s="42"/>
      <c r="W8749" s="188"/>
      <c r="X8749" s="42"/>
      <c r="AD8749" s="11"/>
    </row>
    <row r="8750" spans="18:30">
      <c r="R8750" s="187"/>
      <c r="S8750" s="42"/>
      <c r="T8750" s="42"/>
      <c r="U8750" s="188"/>
      <c r="V8750" s="42"/>
      <c r="W8750" s="188"/>
      <c r="X8750" s="42"/>
      <c r="AD8750" s="11"/>
    </row>
    <row r="8751" spans="18:30">
      <c r="R8751" s="187"/>
      <c r="S8751" s="42"/>
      <c r="T8751" s="42"/>
      <c r="U8751" s="188"/>
      <c r="V8751" s="42"/>
      <c r="W8751" s="188"/>
      <c r="X8751" s="42"/>
      <c r="AD8751" s="11"/>
    </row>
    <row r="8752" spans="18:30">
      <c r="R8752" s="187"/>
      <c r="S8752" s="42"/>
      <c r="T8752" s="42"/>
      <c r="U8752" s="188"/>
      <c r="V8752" s="42"/>
      <c r="W8752" s="188"/>
      <c r="X8752" s="42"/>
      <c r="AD8752" s="11"/>
    </row>
    <row r="8753" spans="18:30">
      <c r="R8753" s="187"/>
      <c r="S8753" s="42"/>
      <c r="T8753" s="42"/>
      <c r="U8753" s="188"/>
      <c r="V8753" s="42"/>
      <c r="W8753" s="188"/>
      <c r="X8753" s="42"/>
      <c r="AD8753" s="11"/>
    </row>
    <row r="8754" spans="18:30">
      <c r="R8754" s="187"/>
      <c r="S8754" s="62"/>
      <c r="T8754" s="62"/>
      <c r="U8754" s="188"/>
      <c r="V8754" s="62"/>
      <c r="W8754" s="188"/>
      <c r="X8754" s="42"/>
      <c r="AD8754" s="11"/>
    </row>
    <row r="8755" spans="18:30">
      <c r="R8755" s="187"/>
      <c r="S8755" s="62"/>
      <c r="T8755" s="62"/>
      <c r="U8755" s="188"/>
      <c r="V8755" s="62"/>
      <c r="W8755" s="188"/>
      <c r="X8755" s="42"/>
      <c r="AD8755" s="11"/>
    </row>
    <row r="8756" spans="18:30">
      <c r="R8756" s="187"/>
      <c r="S8756" s="62"/>
      <c r="T8756" s="62"/>
      <c r="U8756" s="188"/>
      <c r="V8756" s="62"/>
      <c r="W8756" s="188"/>
      <c r="X8756" s="42"/>
      <c r="AD8756" s="11"/>
    </row>
    <row r="8757" spans="18:30">
      <c r="R8757" s="187"/>
      <c r="S8757" s="62"/>
      <c r="T8757" s="62"/>
      <c r="U8757" s="188"/>
      <c r="V8757" s="62"/>
      <c r="W8757" s="188"/>
      <c r="X8757" s="42"/>
      <c r="AD8757" s="11"/>
    </row>
    <row r="8758" spans="18:30">
      <c r="R8758" s="187"/>
      <c r="S8758" s="62"/>
      <c r="T8758" s="62"/>
      <c r="U8758" s="188"/>
      <c r="V8758" s="62"/>
      <c r="W8758" s="188"/>
      <c r="X8758" s="42"/>
      <c r="AD8758" s="11"/>
    </row>
    <row r="8759" spans="18:30">
      <c r="R8759" s="187"/>
      <c r="S8759" s="62"/>
      <c r="T8759" s="62"/>
      <c r="U8759" s="188"/>
      <c r="V8759" s="62"/>
      <c r="W8759" s="188"/>
      <c r="X8759" s="42"/>
      <c r="AD8759" s="11"/>
    </row>
    <row r="8760" spans="18:30">
      <c r="R8760" s="187"/>
      <c r="S8760" s="62"/>
      <c r="T8760" s="62"/>
      <c r="U8760" s="188"/>
      <c r="V8760" s="62"/>
      <c r="W8760" s="188"/>
      <c r="X8760" s="42"/>
      <c r="AD8760" s="11"/>
    </row>
    <row r="8761" spans="18:30">
      <c r="R8761" s="187"/>
      <c r="S8761" s="62"/>
      <c r="T8761" s="62"/>
      <c r="U8761" s="188"/>
      <c r="V8761" s="62"/>
      <c r="W8761" s="188"/>
      <c r="X8761" s="42"/>
      <c r="AD8761" s="11"/>
    </row>
    <row r="8762" spans="18:30">
      <c r="R8762" s="187"/>
      <c r="S8762" s="62"/>
      <c r="T8762" s="62"/>
      <c r="U8762" s="188"/>
      <c r="V8762" s="62"/>
      <c r="W8762" s="188"/>
      <c r="X8762" s="42"/>
      <c r="AD8762" s="11"/>
    </row>
    <row r="8763" spans="18:30">
      <c r="R8763" s="187"/>
      <c r="S8763" s="62"/>
      <c r="T8763" s="62"/>
      <c r="U8763" s="188"/>
      <c r="V8763" s="62"/>
      <c r="W8763" s="188"/>
      <c r="X8763" s="42"/>
      <c r="AD8763" s="11"/>
    </row>
    <row r="8764" spans="18:30">
      <c r="R8764" s="187"/>
      <c r="S8764" s="62"/>
      <c r="T8764" s="62"/>
      <c r="U8764" s="188"/>
      <c r="V8764" s="62"/>
      <c r="W8764" s="188"/>
      <c r="X8764" s="42"/>
      <c r="AD8764" s="11"/>
    </row>
    <row r="8765" spans="18:30">
      <c r="R8765" s="187"/>
      <c r="S8765" s="62"/>
      <c r="T8765" s="62"/>
      <c r="U8765" s="188"/>
      <c r="V8765" s="62"/>
      <c r="W8765" s="188"/>
      <c r="X8765" s="42"/>
      <c r="AD8765" s="11"/>
    </row>
    <row r="8766" spans="18:30">
      <c r="R8766" s="187"/>
      <c r="S8766" s="62"/>
      <c r="T8766" s="62"/>
      <c r="U8766" s="188"/>
      <c r="V8766" s="62"/>
      <c r="W8766" s="188"/>
      <c r="X8766" s="42"/>
      <c r="AD8766" s="11"/>
    </row>
    <row r="8767" spans="18:30">
      <c r="R8767" s="187"/>
      <c r="S8767" s="62"/>
      <c r="T8767" s="62"/>
      <c r="U8767" s="188"/>
      <c r="V8767" s="62"/>
      <c r="W8767" s="188"/>
      <c r="X8767" s="42"/>
      <c r="AD8767" s="11"/>
    </row>
    <row r="8768" spans="18:30">
      <c r="R8768" s="187"/>
      <c r="S8768" s="62"/>
      <c r="T8768" s="62"/>
      <c r="U8768" s="188"/>
      <c r="V8768" s="62"/>
      <c r="W8768" s="188"/>
      <c r="X8768" s="42"/>
      <c r="AD8768" s="11"/>
    </row>
    <row r="8769" spans="18:30">
      <c r="R8769" s="187"/>
      <c r="S8769" s="62"/>
      <c r="T8769" s="62"/>
      <c r="U8769" s="188"/>
      <c r="V8769" s="62"/>
      <c r="W8769" s="188"/>
      <c r="X8769" s="42"/>
      <c r="AD8769" s="11"/>
    </row>
    <row r="8770" spans="18:30">
      <c r="R8770" s="187"/>
      <c r="S8770" s="62"/>
      <c r="T8770" s="62"/>
      <c r="U8770" s="188"/>
      <c r="V8770" s="62"/>
      <c r="W8770" s="188"/>
      <c r="X8770" s="42"/>
      <c r="AD8770" s="11"/>
    </row>
    <row r="8771" spans="18:30">
      <c r="R8771" s="187"/>
      <c r="S8771" s="62"/>
      <c r="T8771" s="62"/>
      <c r="U8771" s="188"/>
      <c r="V8771" s="62"/>
      <c r="W8771" s="188"/>
      <c r="X8771" s="42"/>
      <c r="AD8771" s="11"/>
    </row>
    <row r="8772" spans="18:30">
      <c r="R8772" s="187"/>
      <c r="S8772" s="62"/>
      <c r="T8772" s="62"/>
      <c r="U8772" s="188"/>
      <c r="V8772" s="62"/>
      <c r="W8772" s="188"/>
      <c r="X8772" s="42"/>
      <c r="AD8772" s="11"/>
    </row>
    <row r="8773" spans="18:30">
      <c r="R8773" s="187"/>
      <c r="S8773" s="62"/>
      <c r="T8773" s="62"/>
      <c r="U8773" s="188"/>
      <c r="V8773" s="62"/>
      <c r="W8773" s="188"/>
      <c r="X8773" s="42"/>
      <c r="AD8773" s="11"/>
    </row>
    <row r="8774" spans="18:30">
      <c r="R8774" s="187"/>
      <c r="S8774" s="62"/>
      <c r="T8774" s="62"/>
      <c r="U8774" s="188"/>
      <c r="V8774" s="62"/>
      <c r="W8774" s="188"/>
      <c r="X8774" s="42"/>
      <c r="AD8774" s="11"/>
    </row>
    <row r="8775" spans="18:30">
      <c r="R8775" s="187"/>
      <c r="S8775" s="62"/>
      <c r="T8775" s="62"/>
      <c r="U8775" s="188"/>
      <c r="V8775" s="62"/>
      <c r="W8775" s="188"/>
      <c r="X8775" s="42"/>
      <c r="AD8775" s="11"/>
    </row>
    <row r="8776" spans="18:30">
      <c r="R8776" s="187"/>
      <c r="S8776" s="62"/>
      <c r="T8776" s="62"/>
      <c r="U8776" s="188"/>
      <c r="V8776" s="62"/>
      <c r="W8776" s="188"/>
      <c r="X8776" s="42"/>
      <c r="AD8776" s="11"/>
    </row>
    <row r="8777" spans="18:30">
      <c r="R8777" s="187"/>
      <c r="S8777" s="62"/>
      <c r="T8777" s="62"/>
      <c r="U8777" s="188"/>
      <c r="V8777" s="62"/>
      <c r="W8777" s="188"/>
      <c r="X8777" s="42"/>
      <c r="AD8777" s="11"/>
    </row>
    <row r="8778" spans="18:30">
      <c r="R8778" s="187"/>
      <c r="S8778" s="62"/>
      <c r="T8778" s="62"/>
      <c r="U8778" s="188"/>
      <c r="V8778" s="62"/>
      <c r="W8778" s="188"/>
      <c r="X8778" s="42"/>
      <c r="AD8778" s="11"/>
    </row>
    <row r="8779" spans="18:30">
      <c r="R8779" s="187"/>
      <c r="S8779" s="42"/>
      <c r="T8779" s="42"/>
      <c r="U8779" s="188"/>
      <c r="V8779" s="42"/>
      <c r="W8779" s="188"/>
      <c r="X8779" s="42"/>
      <c r="AD8779" s="11"/>
    </row>
    <row r="8780" spans="18:30">
      <c r="R8780" s="187"/>
      <c r="S8780" s="42"/>
      <c r="T8780" s="42"/>
      <c r="U8780" s="188"/>
      <c r="V8780" s="42"/>
      <c r="W8780" s="188"/>
      <c r="X8780" s="42"/>
      <c r="AD8780" s="11"/>
    </row>
    <row r="8781" spans="18:30">
      <c r="R8781" s="187"/>
      <c r="S8781" s="42"/>
      <c r="T8781" s="42"/>
      <c r="U8781" s="188"/>
      <c r="V8781" s="42"/>
      <c r="W8781" s="188"/>
      <c r="X8781" s="42"/>
      <c r="AD8781" s="11"/>
    </row>
    <row r="8782" spans="18:30">
      <c r="R8782" s="187"/>
      <c r="S8782" s="42"/>
      <c r="T8782" s="42"/>
      <c r="U8782" s="188"/>
      <c r="V8782" s="42"/>
      <c r="W8782" s="188"/>
      <c r="X8782" s="42"/>
      <c r="AD8782" s="11"/>
    </row>
    <row r="8783" spans="18:30">
      <c r="R8783" s="187"/>
      <c r="S8783" s="42"/>
      <c r="T8783" s="42"/>
      <c r="U8783" s="188"/>
      <c r="V8783" s="42"/>
      <c r="W8783" s="188"/>
      <c r="X8783" s="42"/>
      <c r="AD8783" s="11"/>
    </row>
    <row r="8784" spans="18:30">
      <c r="R8784" s="187"/>
      <c r="S8784" s="42"/>
      <c r="T8784" s="42"/>
      <c r="U8784" s="188"/>
      <c r="V8784" s="42"/>
      <c r="W8784" s="188"/>
      <c r="X8784" s="42"/>
      <c r="AD8784" s="11"/>
    </row>
    <row r="8785" spans="18:30">
      <c r="R8785" s="187"/>
      <c r="S8785" s="42"/>
      <c r="T8785" s="42"/>
      <c r="U8785" s="188"/>
      <c r="V8785" s="42"/>
      <c r="W8785" s="188"/>
      <c r="X8785" s="42"/>
      <c r="AD8785" s="11"/>
    </row>
    <row r="8786" spans="18:30">
      <c r="R8786" s="187"/>
      <c r="S8786" s="42"/>
      <c r="T8786" s="42"/>
      <c r="U8786" s="188"/>
      <c r="V8786" s="42"/>
      <c r="W8786" s="188"/>
      <c r="X8786" s="42"/>
      <c r="AD8786" s="11"/>
    </row>
    <row r="8787" spans="18:30">
      <c r="R8787" s="187"/>
      <c r="S8787" s="42"/>
      <c r="T8787" s="42"/>
      <c r="U8787" s="188"/>
      <c r="V8787" s="42"/>
      <c r="W8787" s="188"/>
      <c r="X8787" s="42"/>
      <c r="AD8787" s="11"/>
    </row>
    <row r="8788" spans="18:30">
      <c r="R8788" s="187"/>
      <c r="S8788" s="42"/>
      <c r="T8788" s="42"/>
      <c r="U8788" s="188"/>
      <c r="V8788" s="42"/>
      <c r="W8788" s="188"/>
      <c r="X8788" s="42"/>
      <c r="AD8788" s="11"/>
    </row>
    <row r="8789" spans="18:30">
      <c r="R8789" s="187"/>
      <c r="S8789" s="42"/>
      <c r="T8789" s="42"/>
      <c r="U8789" s="188"/>
      <c r="V8789" s="42"/>
      <c r="W8789" s="188"/>
      <c r="X8789" s="42"/>
      <c r="AD8789" s="11"/>
    </row>
    <row r="8790" spans="18:30">
      <c r="R8790" s="187"/>
      <c r="S8790" s="42"/>
      <c r="T8790" s="42"/>
      <c r="U8790" s="188"/>
      <c r="V8790" s="42"/>
      <c r="W8790" s="188"/>
      <c r="X8790" s="42"/>
      <c r="AD8790" s="11"/>
    </row>
    <row r="8791" spans="18:30">
      <c r="R8791" s="187"/>
      <c r="S8791" s="42"/>
      <c r="T8791" s="42"/>
      <c r="U8791" s="188"/>
      <c r="V8791" s="42"/>
      <c r="W8791" s="188"/>
      <c r="X8791" s="42"/>
      <c r="AD8791" s="11"/>
    </row>
    <row r="8792" spans="18:30">
      <c r="R8792" s="187"/>
      <c r="S8792" s="42"/>
      <c r="T8792" s="42"/>
      <c r="U8792" s="188"/>
      <c r="V8792" s="42"/>
      <c r="W8792" s="188"/>
      <c r="X8792" s="42"/>
      <c r="AD8792" s="11"/>
    </row>
    <row r="8793" spans="18:30">
      <c r="R8793" s="187"/>
      <c r="S8793" s="42"/>
      <c r="T8793" s="42"/>
      <c r="U8793" s="188"/>
      <c r="V8793" s="42"/>
      <c r="W8793" s="188"/>
      <c r="X8793" s="42"/>
      <c r="AD8793" s="11"/>
    </row>
    <row r="8794" spans="18:30">
      <c r="R8794" s="187"/>
      <c r="S8794" s="42"/>
      <c r="T8794" s="42"/>
      <c r="U8794" s="188"/>
      <c r="V8794" s="42"/>
      <c r="W8794" s="188"/>
      <c r="X8794" s="42"/>
      <c r="AD8794" s="11"/>
    </row>
    <row r="8795" spans="18:30">
      <c r="R8795" s="187"/>
      <c r="S8795" s="42"/>
      <c r="T8795" s="42"/>
      <c r="U8795" s="188"/>
      <c r="V8795" s="42"/>
      <c r="W8795" s="188"/>
      <c r="X8795" s="42"/>
      <c r="AD8795" s="11"/>
    </row>
    <row r="8796" spans="18:30">
      <c r="R8796" s="187"/>
      <c r="S8796" s="42"/>
      <c r="T8796" s="42"/>
      <c r="U8796" s="188"/>
      <c r="V8796" s="42"/>
      <c r="W8796" s="188"/>
      <c r="X8796" s="42"/>
      <c r="AD8796" s="11"/>
    </row>
    <row r="8797" spans="18:30">
      <c r="R8797" s="187"/>
      <c r="S8797" s="42"/>
      <c r="T8797" s="42"/>
      <c r="U8797" s="188"/>
      <c r="V8797" s="42"/>
      <c r="W8797" s="188"/>
      <c r="X8797" s="42"/>
      <c r="AD8797" s="11"/>
    </row>
    <row r="8798" spans="18:30">
      <c r="R8798" s="187"/>
      <c r="S8798" s="42"/>
      <c r="T8798" s="42"/>
      <c r="U8798" s="188"/>
      <c r="V8798" s="42"/>
      <c r="W8798" s="188"/>
      <c r="X8798" s="42"/>
      <c r="AD8798" s="11"/>
    </row>
    <row r="8799" spans="18:30">
      <c r="R8799" s="187"/>
      <c r="S8799" s="42"/>
      <c r="T8799" s="42"/>
      <c r="U8799" s="188"/>
      <c r="V8799" s="42"/>
      <c r="W8799" s="188"/>
      <c r="X8799" s="42"/>
      <c r="AD8799" s="11"/>
    </row>
    <row r="8800" spans="18:30">
      <c r="R8800" s="187"/>
      <c r="S8800" s="42"/>
      <c r="T8800" s="42"/>
      <c r="U8800" s="188"/>
      <c r="V8800" s="42"/>
      <c r="W8800" s="188"/>
      <c r="X8800" s="42"/>
      <c r="AD8800" s="11"/>
    </row>
    <row r="8801" spans="18:30">
      <c r="R8801" s="187"/>
      <c r="S8801" s="42"/>
      <c r="T8801" s="42"/>
      <c r="U8801" s="188"/>
      <c r="V8801" s="42"/>
      <c r="W8801" s="188"/>
      <c r="X8801" s="42"/>
      <c r="AD8801" s="11"/>
    </row>
    <row r="8802" spans="18:30">
      <c r="R8802" s="21"/>
      <c r="S8802" s="21"/>
      <c r="T8802" s="21"/>
      <c r="U8802" s="21"/>
      <c r="V8802" s="21"/>
      <c r="W8802" s="21"/>
      <c r="X8802" s="21"/>
    </row>
    <row r="8803" spans="18:30">
      <c r="R8803" s="21"/>
      <c r="S8803" s="21"/>
      <c r="T8803" s="21"/>
      <c r="U8803" s="21"/>
      <c r="V8803" s="21"/>
      <c r="W8803" s="21"/>
      <c r="X8803" s="21"/>
    </row>
  </sheetData>
  <sheetProtection algorithmName="SHA-512" hashValue="B2jOXAM+18cD1VhPj58NproZtLs5op2jxQCY+y1bgwxAlzW/N2Nxu7NH12GfHJxTU8FjJlGe8CEOflOD6bt8zg==" saltValue="7/Ws5v3nInDoNAZt040BvA==" spinCount="100000" sheet="1" objects="1" scenarios="1" selectLockedCells="1"/>
  <customSheetViews>
    <customSheetView guid="{E1EB3338-3BB4-704D-BFFA-974E15A56345}" scale="99" showGridLines="0" topLeftCell="AK15">
      <selection activeCell="BM61" sqref="BM61"/>
      <pageMargins left="0.7" right="0.7" top="0.78740157499999996" bottom="0.78740157499999996" header="0.3" footer="0.3"/>
      <pageSetup paperSize="9" orientation="portrait" r:id="rId1"/>
      <headerFooter scaleWithDoc="0" alignWithMargins="0"/>
    </customSheetView>
  </customSheetViews>
  <mergeCells count="57">
    <mergeCell ref="B3:E3"/>
    <mergeCell ref="AF53:AG53"/>
    <mergeCell ref="AF52:AG52"/>
    <mergeCell ref="AF51:AG51"/>
    <mergeCell ref="AK49:AL49"/>
    <mergeCell ref="M9:O9"/>
    <mergeCell ref="J19:O19"/>
    <mergeCell ref="J24:K24"/>
    <mergeCell ref="C23:M23"/>
    <mergeCell ref="W41:AC41"/>
    <mergeCell ref="J12:O12"/>
    <mergeCell ref="J13:K13"/>
    <mergeCell ref="D58:G58"/>
    <mergeCell ref="M16:N16"/>
    <mergeCell ref="E20:I20"/>
    <mergeCell ref="J20:O20"/>
    <mergeCell ref="D15:L15"/>
    <mergeCell ref="D16:E16"/>
    <mergeCell ref="F16:G16"/>
    <mergeCell ref="H16:L16"/>
    <mergeCell ref="N23:O23"/>
    <mergeCell ref="J21:K21"/>
    <mergeCell ref="C21:I21"/>
    <mergeCell ref="E19:F19"/>
    <mergeCell ref="C26:D26"/>
    <mergeCell ref="AI5:AJ6"/>
    <mergeCell ref="H58:L58"/>
    <mergeCell ref="J63:K63"/>
    <mergeCell ref="J62:K62"/>
    <mergeCell ref="J61:K61"/>
    <mergeCell ref="J60:K60"/>
    <mergeCell ref="J59:K59"/>
    <mergeCell ref="N56:O56"/>
    <mergeCell ref="L56:M56"/>
    <mergeCell ref="J25:K25"/>
    <mergeCell ref="AF11:AH11"/>
    <mergeCell ref="AF10:AH10"/>
    <mergeCell ref="AF9:AH9"/>
    <mergeCell ref="AF8:AH8"/>
    <mergeCell ref="J27:K27"/>
    <mergeCell ref="E12:I12"/>
    <mergeCell ref="AF2:AG2"/>
    <mergeCell ref="N6:O6"/>
    <mergeCell ref="AF5:AG6"/>
    <mergeCell ref="C13:I13"/>
    <mergeCell ref="B7:L7"/>
    <mergeCell ref="F6:L6"/>
    <mergeCell ref="F5:L5"/>
    <mergeCell ref="B6:C6"/>
    <mergeCell ref="B5:C5"/>
    <mergeCell ref="N8:O8"/>
    <mergeCell ref="M2:O2"/>
    <mergeCell ref="J11:O11"/>
    <mergeCell ref="D5:E5"/>
    <mergeCell ref="D6:E6"/>
    <mergeCell ref="N7:O7"/>
    <mergeCell ref="C11:I11"/>
  </mergeCells>
  <pageMargins left="0.7" right="0.7" top="0.78740157499999996" bottom="0.78740157499999996" header="0.3" footer="0.3"/>
  <pageSetup paperSize="9" orientation="portrait" r:id="rId2"/>
  <headerFooter scaleWithDoc="0" alignWithMargins="0"/>
  <ignoredErrors>
    <ignoredError sqref="Y8 Y25" formula="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786"/>
  <sheetViews>
    <sheetView showGridLines="0" workbookViewId="0"/>
  </sheetViews>
  <sheetFormatPr baseColWidth="10" defaultRowHeight="15"/>
  <cols>
    <col min="1" max="1" width="10.83203125" style="1"/>
    <col min="2" max="6" width="6.83203125" style="1" customWidth="1"/>
    <col min="7" max="16384" width="10.83203125" style="1"/>
  </cols>
  <sheetData>
    <row r="1" spans="1:11" ht="16" thickBot="1">
      <c r="A1" s="462" t="s">
        <v>2</v>
      </c>
      <c r="B1" s="202" t="s">
        <v>1</v>
      </c>
      <c r="C1" s="202" t="s">
        <v>67</v>
      </c>
      <c r="D1" s="463" t="s">
        <v>70</v>
      </c>
      <c r="E1" s="202" t="s">
        <v>76</v>
      </c>
      <c r="F1" s="464" t="s">
        <v>77</v>
      </c>
      <c r="H1" s="205"/>
      <c r="I1" s="114"/>
      <c r="K1" s="206"/>
    </row>
    <row r="2" spans="1:11">
      <c r="A2" s="465">
        <v>44197</v>
      </c>
      <c r="B2" s="207">
        <v>0</v>
      </c>
      <c r="C2" s="466">
        <v>179</v>
      </c>
      <c r="D2" s="467">
        <v>8.5</v>
      </c>
      <c r="E2" s="468">
        <v>-22</v>
      </c>
      <c r="F2" s="469">
        <v>60</v>
      </c>
      <c r="H2" s="205"/>
      <c r="I2" s="114"/>
      <c r="K2" s="206"/>
    </row>
    <row r="3" spans="1:11">
      <c r="A3" s="470">
        <v>44197</v>
      </c>
      <c r="B3" s="203">
        <v>1</v>
      </c>
      <c r="C3" s="208">
        <v>194</v>
      </c>
      <c r="D3" s="471">
        <v>8.1999999999999993</v>
      </c>
      <c r="E3" s="209">
        <v>-22</v>
      </c>
      <c r="F3" s="472">
        <v>59.7</v>
      </c>
      <c r="H3" s="205"/>
      <c r="I3" s="114"/>
      <c r="K3" s="206"/>
    </row>
    <row r="4" spans="1:11">
      <c r="A4" s="470">
        <v>44197</v>
      </c>
      <c r="B4" s="203">
        <v>2</v>
      </c>
      <c r="C4" s="208">
        <v>209</v>
      </c>
      <c r="D4" s="471">
        <v>7.9</v>
      </c>
      <c r="E4" s="209">
        <v>-22</v>
      </c>
      <c r="F4" s="472">
        <v>59.5</v>
      </c>
      <c r="H4" s="205"/>
      <c r="I4" s="114"/>
      <c r="K4" s="206"/>
    </row>
    <row r="5" spans="1:11">
      <c r="A5" s="470">
        <v>44197</v>
      </c>
      <c r="B5" s="203">
        <v>3</v>
      </c>
      <c r="C5" s="208">
        <v>224</v>
      </c>
      <c r="D5" s="471">
        <v>7.6</v>
      </c>
      <c r="E5" s="209">
        <v>-22</v>
      </c>
      <c r="F5" s="472">
        <v>59.3</v>
      </c>
      <c r="H5" s="205"/>
      <c r="I5" s="114"/>
      <c r="K5" s="206"/>
    </row>
    <row r="6" spans="1:11">
      <c r="A6" s="470">
        <v>44197</v>
      </c>
      <c r="B6" s="203">
        <v>4</v>
      </c>
      <c r="C6" s="208">
        <v>239</v>
      </c>
      <c r="D6" s="471">
        <v>7.3</v>
      </c>
      <c r="E6" s="209">
        <v>-22</v>
      </c>
      <c r="F6" s="472">
        <v>59.1</v>
      </c>
      <c r="H6" s="205"/>
      <c r="I6" s="114"/>
      <c r="K6" s="206"/>
    </row>
    <row r="7" spans="1:11">
      <c r="A7" s="470">
        <v>44197</v>
      </c>
      <c r="B7" s="203">
        <v>5</v>
      </c>
      <c r="C7" s="208">
        <v>254</v>
      </c>
      <c r="D7" s="471">
        <v>7</v>
      </c>
      <c r="E7" s="209">
        <v>-22</v>
      </c>
      <c r="F7" s="472">
        <v>58.9</v>
      </c>
      <c r="H7" s="205"/>
      <c r="I7" s="114"/>
      <c r="K7" s="206"/>
    </row>
    <row r="8" spans="1:11">
      <c r="A8" s="470">
        <v>44197</v>
      </c>
      <c r="B8" s="203">
        <v>6</v>
      </c>
      <c r="C8" s="208">
        <v>269</v>
      </c>
      <c r="D8" s="471">
        <v>6.7</v>
      </c>
      <c r="E8" s="209">
        <v>-22</v>
      </c>
      <c r="F8" s="472">
        <v>58.7</v>
      </c>
      <c r="H8" s="205"/>
      <c r="I8" s="114"/>
      <c r="K8" s="206"/>
    </row>
    <row r="9" spans="1:11">
      <c r="A9" s="470">
        <v>44197</v>
      </c>
      <c r="B9" s="203">
        <v>7</v>
      </c>
      <c r="C9" s="208">
        <v>284</v>
      </c>
      <c r="D9" s="471">
        <v>6.4</v>
      </c>
      <c r="E9" s="209">
        <v>-22</v>
      </c>
      <c r="F9" s="472">
        <v>58.5</v>
      </c>
      <c r="H9" s="205"/>
      <c r="I9" s="114"/>
      <c r="K9" s="206"/>
    </row>
    <row r="10" spans="1:11">
      <c r="A10" s="470">
        <v>44197</v>
      </c>
      <c r="B10" s="203">
        <v>8</v>
      </c>
      <c r="C10" s="208">
        <v>299</v>
      </c>
      <c r="D10" s="471">
        <v>6.1</v>
      </c>
      <c r="E10" s="209">
        <v>-22</v>
      </c>
      <c r="F10" s="472">
        <v>58.3</v>
      </c>
      <c r="H10" s="205"/>
      <c r="I10" s="114"/>
      <c r="K10" s="206"/>
    </row>
    <row r="11" spans="1:11">
      <c r="A11" s="470">
        <v>44197</v>
      </c>
      <c r="B11" s="203">
        <v>9</v>
      </c>
      <c r="C11" s="208">
        <v>314</v>
      </c>
      <c r="D11" s="471">
        <v>5.8</v>
      </c>
      <c r="E11" s="209">
        <v>-22</v>
      </c>
      <c r="F11" s="472">
        <v>58.1</v>
      </c>
      <c r="H11" s="205"/>
      <c r="I11" s="114"/>
      <c r="K11" s="206"/>
    </row>
    <row r="12" spans="1:11">
      <c r="A12" s="470">
        <v>44197</v>
      </c>
      <c r="B12" s="203">
        <v>10</v>
      </c>
      <c r="C12" s="208">
        <v>329</v>
      </c>
      <c r="D12" s="471">
        <v>5.5</v>
      </c>
      <c r="E12" s="209">
        <v>-22</v>
      </c>
      <c r="F12" s="472">
        <v>57.9</v>
      </c>
      <c r="H12" s="205"/>
      <c r="I12" s="114"/>
      <c r="K12" s="206"/>
    </row>
    <row r="13" spans="1:11">
      <c r="A13" s="470">
        <v>44197</v>
      </c>
      <c r="B13" s="203">
        <v>11</v>
      </c>
      <c r="C13" s="208">
        <v>344</v>
      </c>
      <c r="D13" s="471">
        <v>5.2</v>
      </c>
      <c r="E13" s="209">
        <v>-22</v>
      </c>
      <c r="F13" s="472">
        <v>57.6</v>
      </c>
      <c r="H13" s="205"/>
      <c r="I13" s="114"/>
      <c r="K13" s="206"/>
    </row>
    <row r="14" spans="1:11">
      <c r="A14" s="470">
        <v>44197</v>
      </c>
      <c r="B14" s="203">
        <v>12</v>
      </c>
      <c r="C14" s="208">
        <v>359</v>
      </c>
      <c r="D14" s="471">
        <v>4.9000000000000004</v>
      </c>
      <c r="E14" s="209">
        <v>-22</v>
      </c>
      <c r="F14" s="472">
        <v>57.4</v>
      </c>
      <c r="H14" s="205"/>
      <c r="I14" s="114"/>
      <c r="K14" s="206"/>
    </row>
    <row r="15" spans="1:11">
      <c r="A15" s="470">
        <v>44197</v>
      </c>
      <c r="B15" s="203">
        <v>13</v>
      </c>
      <c r="C15" s="208">
        <v>14</v>
      </c>
      <c r="D15" s="471">
        <v>4.7</v>
      </c>
      <c r="E15" s="209">
        <v>-22</v>
      </c>
      <c r="F15" s="472">
        <v>57.2</v>
      </c>
      <c r="H15" s="205"/>
      <c r="I15" s="114"/>
      <c r="K15" s="206"/>
    </row>
    <row r="16" spans="1:11">
      <c r="A16" s="470">
        <v>44197</v>
      </c>
      <c r="B16" s="203">
        <v>14</v>
      </c>
      <c r="C16" s="208">
        <v>29</v>
      </c>
      <c r="D16" s="471">
        <v>4.4000000000000004</v>
      </c>
      <c r="E16" s="209">
        <v>-22</v>
      </c>
      <c r="F16" s="472">
        <v>57</v>
      </c>
      <c r="H16" s="205"/>
      <c r="I16" s="114"/>
      <c r="K16" s="206"/>
    </row>
    <row r="17" spans="1:11">
      <c r="A17" s="470">
        <v>44197</v>
      </c>
      <c r="B17" s="203">
        <v>15</v>
      </c>
      <c r="C17" s="208">
        <v>44</v>
      </c>
      <c r="D17" s="471">
        <v>4.0999999999999996</v>
      </c>
      <c r="E17" s="209">
        <v>-22</v>
      </c>
      <c r="F17" s="472">
        <v>56.8</v>
      </c>
      <c r="H17" s="205"/>
      <c r="I17" s="114"/>
      <c r="K17" s="206"/>
    </row>
    <row r="18" spans="1:11">
      <c r="A18" s="470">
        <v>44197</v>
      </c>
      <c r="B18" s="203">
        <v>16</v>
      </c>
      <c r="C18" s="208">
        <v>59</v>
      </c>
      <c r="D18" s="471">
        <v>3.8</v>
      </c>
      <c r="E18" s="209">
        <v>-22</v>
      </c>
      <c r="F18" s="472">
        <v>56.6</v>
      </c>
      <c r="H18" s="205"/>
      <c r="I18" s="114"/>
      <c r="K18" s="206"/>
    </row>
    <row r="19" spans="1:11">
      <c r="A19" s="470">
        <v>44197</v>
      </c>
      <c r="B19" s="203">
        <v>17</v>
      </c>
      <c r="C19" s="208">
        <v>74</v>
      </c>
      <c r="D19" s="471">
        <v>3.5</v>
      </c>
      <c r="E19" s="209">
        <v>-22</v>
      </c>
      <c r="F19" s="472">
        <v>56.3</v>
      </c>
      <c r="H19" s="205"/>
      <c r="I19" s="114"/>
      <c r="K19" s="206"/>
    </row>
    <row r="20" spans="1:11">
      <c r="A20" s="470">
        <v>44197</v>
      </c>
      <c r="B20" s="203">
        <v>18</v>
      </c>
      <c r="C20" s="208">
        <v>89</v>
      </c>
      <c r="D20" s="471">
        <v>3.2</v>
      </c>
      <c r="E20" s="209">
        <v>-22</v>
      </c>
      <c r="F20" s="472">
        <v>56.1</v>
      </c>
      <c r="H20" s="205"/>
      <c r="I20" s="114"/>
      <c r="K20" s="206"/>
    </row>
    <row r="21" spans="1:11">
      <c r="A21" s="470">
        <v>44197</v>
      </c>
      <c r="B21" s="203">
        <v>19</v>
      </c>
      <c r="C21" s="208">
        <v>104</v>
      </c>
      <c r="D21" s="471">
        <v>2.9</v>
      </c>
      <c r="E21" s="209">
        <v>-22</v>
      </c>
      <c r="F21" s="472">
        <v>55.9</v>
      </c>
      <c r="H21" s="205"/>
      <c r="I21" s="114"/>
      <c r="K21" s="206"/>
    </row>
    <row r="22" spans="1:11">
      <c r="A22" s="470">
        <v>44197</v>
      </c>
      <c r="B22" s="203">
        <v>20</v>
      </c>
      <c r="C22" s="208">
        <v>119</v>
      </c>
      <c r="D22" s="471">
        <v>2.6</v>
      </c>
      <c r="E22" s="209">
        <v>-22</v>
      </c>
      <c r="F22" s="472">
        <v>55.7</v>
      </c>
      <c r="H22" s="205"/>
      <c r="I22" s="114"/>
      <c r="K22" s="206"/>
    </row>
    <row r="23" spans="1:11">
      <c r="A23" s="470">
        <v>44197</v>
      </c>
      <c r="B23" s="203">
        <v>21</v>
      </c>
      <c r="C23" s="208">
        <v>134</v>
      </c>
      <c r="D23" s="471">
        <v>2.2999999999999998</v>
      </c>
      <c r="E23" s="209">
        <v>-22</v>
      </c>
      <c r="F23" s="472">
        <v>55.5</v>
      </c>
      <c r="H23" s="205"/>
      <c r="I23" s="114"/>
      <c r="K23" s="206"/>
    </row>
    <row r="24" spans="1:11">
      <c r="A24" s="470">
        <v>44197</v>
      </c>
      <c r="B24" s="203">
        <v>22</v>
      </c>
      <c r="C24" s="208">
        <v>149</v>
      </c>
      <c r="D24" s="471">
        <v>2</v>
      </c>
      <c r="E24" s="209">
        <v>-22</v>
      </c>
      <c r="F24" s="472">
        <v>55.2</v>
      </c>
      <c r="H24" s="205"/>
      <c r="I24" s="114"/>
      <c r="K24" s="206"/>
    </row>
    <row r="25" spans="1:11">
      <c r="A25" s="470">
        <v>44197</v>
      </c>
      <c r="B25" s="203">
        <v>23</v>
      </c>
      <c r="C25" s="208">
        <v>164</v>
      </c>
      <c r="D25" s="471">
        <v>1.7</v>
      </c>
      <c r="E25" s="209">
        <v>-22</v>
      </c>
      <c r="F25" s="472">
        <v>55</v>
      </c>
      <c r="H25" s="205"/>
      <c r="I25" s="114"/>
      <c r="K25" s="206"/>
    </row>
    <row r="26" spans="1:11">
      <c r="A26" s="470">
        <v>44198</v>
      </c>
      <c r="B26" s="203">
        <v>0</v>
      </c>
      <c r="C26" s="208">
        <v>179</v>
      </c>
      <c r="D26" s="471">
        <v>1.4</v>
      </c>
      <c r="E26" s="209">
        <v>-22</v>
      </c>
      <c r="F26" s="472">
        <v>54.8</v>
      </c>
      <c r="H26" s="205"/>
      <c r="I26" s="114"/>
      <c r="K26" s="206"/>
    </row>
    <row r="27" spans="1:11">
      <c r="A27" s="470">
        <v>44198</v>
      </c>
      <c r="B27" s="203">
        <v>1</v>
      </c>
      <c r="C27" s="208">
        <v>194</v>
      </c>
      <c r="D27" s="471">
        <v>1.2</v>
      </c>
      <c r="E27" s="209">
        <v>-22</v>
      </c>
      <c r="F27" s="472">
        <v>54.6</v>
      </c>
      <c r="H27" s="205"/>
      <c r="I27" s="114"/>
      <c r="K27" s="206"/>
    </row>
    <row r="28" spans="1:11">
      <c r="A28" s="470">
        <v>44198</v>
      </c>
      <c r="B28" s="203">
        <v>2</v>
      </c>
      <c r="C28" s="208">
        <v>209</v>
      </c>
      <c r="D28" s="471">
        <v>0.9</v>
      </c>
      <c r="E28" s="209">
        <v>-22</v>
      </c>
      <c r="F28" s="472">
        <v>54.3</v>
      </c>
      <c r="H28" s="205"/>
      <c r="I28" s="114"/>
      <c r="K28" s="206"/>
    </row>
    <row r="29" spans="1:11">
      <c r="A29" s="470">
        <v>44198</v>
      </c>
      <c r="B29" s="203">
        <v>3</v>
      </c>
      <c r="C29" s="208">
        <v>224</v>
      </c>
      <c r="D29" s="471">
        <v>0.6</v>
      </c>
      <c r="E29" s="209">
        <v>-22</v>
      </c>
      <c r="F29" s="472">
        <v>54.1</v>
      </c>
      <c r="H29" s="205"/>
      <c r="I29" s="114"/>
      <c r="K29" s="206"/>
    </row>
    <row r="30" spans="1:11">
      <c r="A30" s="470">
        <v>44198</v>
      </c>
      <c r="B30" s="203">
        <v>4</v>
      </c>
      <c r="C30" s="208">
        <v>239</v>
      </c>
      <c r="D30" s="471">
        <v>0.3</v>
      </c>
      <c r="E30" s="209">
        <v>-22</v>
      </c>
      <c r="F30" s="472">
        <v>53.9</v>
      </c>
      <c r="H30" s="205"/>
      <c r="I30" s="114"/>
      <c r="K30" s="206"/>
    </row>
    <row r="31" spans="1:11">
      <c r="A31" s="470">
        <v>44198</v>
      </c>
      <c r="B31" s="203">
        <v>5</v>
      </c>
      <c r="C31" s="208">
        <v>253</v>
      </c>
      <c r="D31" s="471">
        <v>60</v>
      </c>
      <c r="E31" s="209">
        <v>-22</v>
      </c>
      <c r="F31" s="472">
        <v>53.6</v>
      </c>
      <c r="H31" s="205"/>
      <c r="I31" s="114"/>
      <c r="K31" s="206"/>
    </row>
    <row r="32" spans="1:11">
      <c r="A32" s="470">
        <v>44198</v>
      </c>
      <c r="B32" s="203">
        <v>6</v>
      </c>
      <c r="C32" s="208">
        <v>268</v>
      </c>
      <c r="D32" s="471">
        <v>59.7</v>
      </c>
      <c r="E32" s="209">
        <v>-22</v>
      </c>
      <c r="F32" s="472">
        <v>53.4</v>
      </c>
      <c r="H32" s="205"/>
      <c r="I32" s="114"/>
      <c r="K32" s="206"/>
    </row>
    <row r="33" spans="1:11">
      <c r="A33" s="470">
        <v>44198</v>
      </c>
      <c r="B33" s="203">
        <v>7</v>
      </c>
      <c r="C33" s="208">
        <v>283</v>
      </c>
      <c r="D33" s="471">
        <v>59.4</v>
      </c>
      <c r="E33" s="209">
        <v>-22</v>
      </c>
      <c r="F33" s="472">
        <v>53.2</v>
      </c>
      <c r="H33" s="205"/>
      <c r="I33" s="114"/>
      <c r="K33" s="206"/>
    </row>
    <row r="34" spans="1:11">
      <c r="A34" s="470">
        <v>44198</v>
      </c>
      <c r="B34" s="203">
        <v>8</v>
      </c>
      <c r="C34" s="208">
        <v>298</v>
      </c>
      <c r="D34" s="471">
        <v>59.1</v>
      </c>
      <c r="E34" s="209">
        <v>-22</v>
      </c>
      <c r="F34" s="472">
        <v>53</v>
      </c>
      <c r="H34" s="205"/>
      <c r="I34" s="114"/>
      <c r="K34" s="206"/>
    </row>
    <row r="35" spans="1:11">
      <c r="A35" s="470">
        <v>44198</v>
      </c>
      <c r="B35" s="203">
        <v>9</v>
      </c>
      <c r="C35" s="208">
        <v>313</v>
      </c>
      <c r="D35" s="471">
        <v>58.8</v>
      </c>
      <c r="E35" s="209">
        <v>-22</v>
      </c>
      <c r="F35" s="472">
        <v>52.7</v>
      </c>
      <c r="H35" s="205"/>
      <c r="I35" s="114"/>
      <c r="K35" s="206"/>
    </row>
    <row r="36" spans="1:11">
      <c r="A36" s="470">
        <v>44198</v>
      </c>
      <c r="B36" s="203">
        <v>10</v>
      </c>
      <c r="C36" s="208">
        <v>328</v>
      </c>
      <c r="D36" s="471">
        <v>58.5</v>
      </c>
      <c r="E36" s="209">
        <v>-22</v>
      </c>
      <c r="F36" s="472">
        <v>52.5</v>
      </c>
      <c r="H36" s="205"/>
      <c r="I36" s="114"/>
      <c r="K36" s="206"/>
    </row>
    <row r="37" spans="1:11">
      <c r="A37" s="470">
        <v>44198</v>
      </c>
      <c r="B37" s="203">
        <v>11</v>
      </c>
      <c r="C37" s="208">
        <v>343</v>
      </c>
      <c r="D37" s="471">
        <v>58.3</v>
      </c>
      <c r="E37" s="209">
        <v>-22</v>
      </c>
      <c r="F37" s="472">
        <v>52.3</v>
      </c>
      <c r="H37" s="205"/>
      <c r="I37" s="114"/>
      <c r="K37" s="206"/>
    </row>
    <row r="38" spans="1:11">
      <c r="A38" s="470">
        <v>44198</v>
      </c>
      <c r="B38" s="203">
        <v>12</v>
      </c>
      <c r="C38" s="208">
        <v>358</v>
      </c>
      <c r="D38" s="471">
        <v>58</v>
      </c>
      <c r="E38" s="209">
        <v>-22</v>
      </c>
      <c r="F38" s="472">
        <v>52</v>
      </c>
      <c r="H38" s="205"/>
      <c r="I38" s="114"/>
      <c r="K38" s="206"/>
    </row>
    <row r="39" spans="1:11">
      <c r="A39" s="470">
        <v>44198</v>
      </c>
      <c r="B39" s="203">
        <v>13</v>
      </c>
      <c r="C39" s="208">
        <v>13</v>
      </c>
      <c r="D39" s="471">
        <v>57.7</v>
      </c>
      <c r="E39" s="209">
        <v>-22</v>
      </c>
      <c r="F39" s="472">
        <v>51.8</v>
      </c>
      <c r="H39" s="205"/>
      <c r="I39" s="114"/>
      <c r="K39" s="206"/>
    </row>
    <row r="40" spans="1:11">
      <c r="A40" s="470">
        <v>44198</v>
      </c>
      <c r="B40" s="203">
        <v>14</v>
      </c>
      <c r="C40" s="208">
        <v>28</v>
      </c>
      <c r="D40" s="471">
        <v>57.4</v>
      </c>
      <c r="E40" s="209">
        <v>-22</v>
      </c>
      <c r="F40" s="472">
        <v>51.6</v>
      </c>
      <c r="H40" s="205"/>
      <c r="I40" s="114"/>
      <c r="K40" s="206"/>
    </row>
    <row r="41" spans="1:11">
      <c r="A41" s="470">
        <v>44198</v>
      </c>
      <c r="B41" s="203">
        <v>15</v>
      </c>
      <c r="C41" s="208">
        <v>43</v>
      </c>
      <c r="D41" s="471">
        <v>57.1</v>
      </c>
      <c r="E41" s="209">
        <v>-22</v>
      </c>
      <c r="F41" s="472">
        <v>51.3</v>
      </c>
      <c r="H41" s="205"/>
      <c r="I41" s="114"/>
      <c r="K41" s="206"/>
    </row>
    <row r="42" spans="1:11">
      <c r="A42" s="470">
        <v>44198</v>
      </c>
      <c r="B42" s="203">
        <v>16</v>
      </c>
      <c r="C42" s="208">
        <v>58</v>
      </c>
      <c r="D42" s="471">
        <v>56.8</v>
      </c>
      <c r="E42" s="209">
        <v>-22</v>
      </c>
      <c r="F42" s="472">
        <v>51.1</v>
      </c>
      <c r="H42" s="205"/>
      <c r="I42" s="114"/>
      <c r="K42" s="206"/>
    </row>
    <row r="43" spans="1:11">
      <c r="A43" s="470">
        <v>44198</v>
      </c>
      <c r="B43" s="203">
        <v>17</v>
      </c>
      <c r="C43" s="208">
        <v>73</v>
      </c>
      <c r="D43" s="471">
        <v>56.5</v>
      </c>
      <c r="E43" s="209">
        <v>-22</v>
      </c>
      <c r="F43" s="472">
        <v>50.8</v>
      </c>
      <c r="H43" s="205"/>
      <c r="I43" s="114"/>
      <c r="K43" s="206"/>
    </row>
    <row r="44" spans="1:11">
      <c r="A44" s="470">
        <v>44198</v>
      </c>
      <c r="B44" s="203">
        <v>18</v>
      </c>
      <c r="C44" s="208">
        <v>88</v>
      </c>
      <c r="D44" s="471">
        <v>56.2</v>
      </c>
      <c r="E44" s="209">
        <v>-22</v>
      </c>
      <c r="F44" s="472">
        <v>50.6</v>
      </c>
      <c r="H44" s="205"/>
      <c r="I44" s="114"/>
      <c r="K44" s="206"/>
    </row>
    <row r="45" spans="1:11">
      <c r="A45" s="470">
        <v>44198</v>
      </c>
      <c r="B45" s="203">
        <v>19</v>
      </c>
      <c r="C45" s="208">
        <v>103</v>
      </c>
      <c r="D45" s="471">
        <v>56</v>
      </c>
      <c r="E45" s="209">
        <v>-22</v>
      </c>
      <c r="F45" s="472">
        <v>50.4</v>
      </c>
      <c r="H45" s="205"/>
      <c r="I45" s="114"/>
      <c r="K45" s="206"/>
    </row>
    <row r="46" spans="1:11">
      <c r="A46" s="470">
        <v>44198</v>
      </c>
      <c r="B46" s="203">
        <v>20</v>
      </c>
      <c r="C46" s="208">
        <v>118</v>
      </c>
      <c r="D46" s="471">
        <v>55.7</v>
      </c>
      <c r="E46" s="209">
        <v>-22</v>
      </c>
      <c r="F46" s="472">
        <v>50.1</v>
      </c>
      <c r="H46" s="205"/>
      <c r="I46" s="114"/>
      <c r="K46" s="206"/>
    </row>
    <row r="47" spans="1:11">
      <c r="A47" s="470">
        <v>44198</v>
      </c>
      <c r="B47" s="203">
        <v>21</v>
      </c>
      <c r="C47" s="208">
        <v>133</v>
      </c>
      <c r="D47" s="471">
        <v>55.4</v>
      </c>
      <c r="E47" s="209">
        <v>-22</v>
      </c>
      <c r="F47" s="472">
        <v>49.9</v>
      </c>
      <c r="H47" s="205"/>
      <c r="I47" s="114"/>
      <c r="K47" s="206"/>
    </row>
    <row r="48" spans="1:11">
      <c r="A48" s="470">
        <v>44198</v>
      </c>
      <c r="B48" s="203">
        <v>22</v>
      </c>
      <c r="C48" s="208">
        <v>148</v>
      </c>
      <c r="D48" s="471">
        <v>55.1</v>
      </c>
      <c r="E48" s="209">
        <v>-22</v>
      </c>
      <c r="F48" s="472">
        <v>49.6</v>
      </c>
      <c r="H48" s="205"/>
      <c r="I48" s="114"/>
      <c r="K48" s="206"/>
    </row>
    <row r="49" spans="1:11">
      <c r="A49" s="470">
        <v>44198</v>
      </c>
      <c r="B49" s="203">
        <v>23</v>
      </c>
      <c r="C49" s="208">
        <v>163</v>
      </c>
      <c r="D49" s="471">
        <v>54.8</v>
      </c>
      <c r="E49" s="209">
        <v>-22</v>
      </c>
      <c r="F49" s="472">
        <v>49.4</v>
      </c>
      <c r="H49" s="205"/>
      <c r="I49" s="114"/>
      <c r="K49" s="206"/>
    </row>
    <row r="50" spans="1:11">
      <c r="A50" s="470">
        <v>44199</v>
      </c>
      <c r="B50" s="203">
        <v>0</v>
      </c>
      <c r="C50" s="208">
        <v>178</v>
      </c>
      <c r="D50" s="471">
        <v>54.5</v>
      </c>
      <c r="E50" s="209">
        <v>-22</v>
      </c>
      <c r="F50" s="472">
        <v>49.2</v>
      </c>
      <c r="H50" s="205"/>
      <c r="I50" s="114"/>
      <c r="K50" s="206"/>
    </row>
    <row r="51" spans="1:11">
      <c r="A51" s="470">
        <v>44199</v>
      </c>
      <c r="B51" s="203">
        <v>1</v>
      </c>
      <c r="C51" s="208">
        <v>193</v>
      </c>
      <c r="D51" s="471">
        <v>54.2</v>
      </c>
      <c r="E51" s="209">
        <v>-22</v>
      </c>
      <c r="F51" s="472">
        <v>48.9</v>
      </c>
      <c r="H51" s="205"/>
      <c r="I51" s="114"/>
      <c r="K51" s="206"/>
    </row>
    <row r="52" spans="1:11">
      <c r="A52" s="470">
        <v>44199</v>
      </c>
      <c r="B52" s="203">
        <v>2</v>
      </c>
      <c r="C52" s="208">
        <v>208</v>
      </c>
      <c r="D52" s="471">
        <v>53.9</v>
      </c>
      <c r="E52" s="209">
        <v>-22</v>
      </c>
      <c r="F52" s="472">
        <v>48.7</v>
      </c>
      <c r="H52" s="205"/>
      <c r="I52" s="114"/>
      <c r="K52" s="206"/>
    </row>
    <row r="53" spans="1:11">
      <c r="A53" s="470">
        <v>44199</v>
      </c>
      <c r="B53" s="203">
        <v>3</v>
      </c>
      <c r="C53" s="208">
        <v>223</v>
      </c>
      <c r="D53" s="471">
        <v>53.7</v>
      </c>
      <c r="E53" s="209">
        <v>-22</v>
      </c>
      <c r="F53" s="472">
        <v>48.4</v>
      </c>
      <c r="H53" s="205"/>
      <c r="I53" s="114"/>
      <c r="K53" s="206"/>
    </row>
    <row r="54" spans="1:11">
      <c r="A54" s="470">
        <v>44199</v>
      </c>
      <c r="B54" s="203">
        <v>4</v>
      </c>
      <c r="C54" s="208">
        <v>238</v>
      </c>
      <c r="D54" s="471">
        <v>53.4</v>
      </c>
      <c r="E54" s="209">
        <v>-22</v>
      </c>
      <c r="F54" s="472">
        <v>48.2</v>
      </c>
      <c r="H54" s="205"/>
      <c r="I54" s="114"/>
      <c r="K54" s="206"/>
    </row>
    <row r="55" spans="1:11">
      <c r="A55" s="470">
        <v>44199</v>
      </c>
      <c r="B55" s="203">
        <v>5</v>
      </c>
      <c r="C55" s="208">
        <v>253</v>
      </c>
      <c r="D55" s="471">
        <v>53.1</v>
      </c>
      <c r="E55" s="209">
        <v>-22</v>
      </c>
      <c r="F55" s="472">
        <v>47.9</v>
      </c>
      <c r="H55" s="205"/>
      <c r="I55" s="114"/>
      <c r="K55" s="206"/>
    </row>
    <row r="56" spans="1:11">
      <c r="A56" s="470">
        <v>44199</v>
      </c>
      <c r="B56" s="203">
        <v>6</v>
      </c>
      <c r="C56" s="208">
        <v>268</v>
      </c>
      <c r="D56" s="471">
        <v>52.8</v>
      </c>
      <c r="E56" s="209">
        <v>-22</v>
      </c>
      <c r="F56" s="472">
        <v>47.7</v>
      </c>
      <c r="H56" s="205"/>
      <c r="I56" s="114"/>
      <c r="K56" s="206"/>
    </row>
    <row r="57" spans="1:11">
      <c r="A57" s="470">
        <v>44199</v>
      </c>
      <c r="B57" s="203">
        <v>7</v>
      </c>
      <c r="C57" s="208">
        <v>283</v>
      </c>
      <c r="D57" s="471">
        <v>52.5</v>
      </c>
      <c r="E57" s="209">
        <v>-22</v>
      </c>
      <c r="F57" s="472">
        <v>47.4</v>
      </c>
      <c r="H57" s="205"/>
      <c r="I57" s="114"/>
      <c r="K57" s="206"/>
    </row>
    <row r="58" spans="1:11">
      <c r="A58" s="470">
        <v>44199</v>
      </c>
      <c r="B58" s="203">
        <v>8</v>
      </c>
      <c r="C58" s="208">
        <v>298</v>
      </c>
      <c r="D58" s="471">
        <v>52.2</v>
      </c>
      <c r="E58" s="209">
        <v>-22</v>
      </c>
      <c r="F58" s="472">
        <v>47.2</v>
      </c>
      <c r="H58" s="205"/>
      <c r="I58" s="114"/>
      <c r="K58" s="206"/>
    </row>
    <row r="59" spans="1:11">
      <c r="A59" s="470">
        <v>44199</v>
      </c>
      <c r="B59" s="203">
        <v>9</v>
      </c>
      <c r="C59" s="208">
        <v>313</v>
      </c>
      <c r="D59" s="471">
        <v>51.9</v>
      </c>
      <c r="E59" s="209">
        <v>-22</v>
      </c>
      <c r="F59" s="472">
        <v>46.9</v>
      </c>
      <c r="H59" s="205"/>
      <c r="I59" s="114"/>
      <c r="K59" s="206"/>
    </row>
    <row r="60" spans="1:11">
      <c r="A60" s="470">
        <v>44199</v>
      </c>
      <c r="B60" s="203">
        <v>10</v>
      </c>
      <c r="C60" s="208">
        <v>328</v>
      </c>
      <c r="D60" s="471">
        <v>51.7</v>
      </c>
      <c r="E60" s="209">
        <v>-22</v>
      </c>
      <c r="F60" s="472">
        <v>46.7</v>
      </c>
      <c r="H60" s="205"/>
      <c r="I60" s="114"/>
      <c r="K60" s="206"/>
    </row>
    <row r="61" spans="1:11">
      <c r="A61" s="470">
        <v>44199</v>
      </c>
      <c r="B61" s="203">
        <v>11</v>
      </c>
      <c r="C61" s="208">
        <v>343</v>
      </c>
      <c r="D61" s="471">
        <v>51.4</v>
      </c>
      <c r="E61" s="209">
        <v>-22</v>
      </c>
      <c r="F61" s="472">
        <v>46.4</v>
      </c>
      <c r="H61" s="205"/>
      <c r="I61" s="114"/>
      <c r="K61" s="206"/>
    </row>
    <row r="62" spans="1:11">
      <c r="A62" s="470">
        <v>44199</v>
      </c>
      <c r="B62" s="203">
        <v>12</v>
      </c>
      <c r="C62" s="208">
        <v>358</v>
      </c>
      <c r="D62" s="471">
        <v>51.1</v>
      </c>
      <c r="E62" s="209">
        <v>-22</v>
      </c>
      <c r="F62" s="472">
        <v>46.2</v>
      </c>
      <c r="H62" s="205"/>
      <c r="I62" s="114"/>
      <c r="K62" s="206"/>
    </row>
    <row r="63" spans="1:11">
      <c r="A63" s="470">
        <v>44199</v>
      </c>
      <c r="B63" s="203">
        <v>13</v>
      </c>
      <c r="C63" s="208">
        <v>13</v>
      </c>
      <c r="D63" s="471">
        <v>50.8</v>
      </c>
      <c r="E63" s="209">
        <v>-22</v>
      </c>
      <c r="F63" s="472">
        <v>45.9</v>
      </c>
      <c r="H63" s="205"/>
      <c r="I63" s="114"/>
      <c r="K63" s="206"/>
    </row>
    <row r="64" spans="1:11">
      <c r="A64" s="470">
        <v>44199</v>
      </c>
      <c r="B64" s="203">
        <v>14</v>
      </c>
      <c r="C64" s="208">
        <v>28</v>
      </c>
      <c r="D64" s="471">
        <v>50.5</v>
      </c>
      <c r="E64" s="209">
        <v>-22</v>
      </c>
      <c r="F64" s="472">
        <v>45.7</v>
      </c>
      <c r="H64" s="205"/>
      <c r="I64" s="114"/>
      <c r="K64" s="206"/>
    </row>
    <row r="65" spans="1:11">
      <c r="A65" s="470">
        <v>44199</v>
      </c>
      <c r="B65" s="203">
        <v>15</v>
      </c>
      <c r="C65" s="208">
        <v>43</v>
      </c>
      <c r="D65" s="471">
        <v>50.2</v>
      </c>
      <c r="E65" s="209">
        <v>-22</v>
      </c>
      <c r="F65" s="472">
        <v>45.4</v>
      </c>
      <c r="H65" s="205"/>
      <c r="I65" s="114"/>
      <c r="K65" s="206"/>
    </row>
    <row r="66" spans="1:11">
      <c r="A66" s="470">
        <v>44199</v>
      </c>
      <c r="B66" s="203">
        <v>16</v>
      </c>
      <c r="C66" s="208">
        <v>58</v>
      </c>
      <c r="D66" s="471">
        <v>49.9</v>
      </c>
      <c r="E66" s="209">
        <v>-22</v>
      </c>
      <c r="F66" s="472">
        <v>45.2</v>
      </c>
      <c r="H66" s="205"/>
      <c r="I66" s="114"/>
      <c r="K66" s="206"/>
    </row>
    <row r="67" spans="1:11">
      <c r="A67" s="470">
        <v>44199</v>
      </c>
      <c r="B67" s="203">
        <v>17</v>
      </c>
      <c r="C67" s="208">
        <v>73</v>
      </c>
      <c r="D67" s="471">
        <v>49.7</v>
      </c>
      <c r="E67" s="209">
        <v>-22</v>
      </c>
      <c r="F67" s="472">
        <v>44.9</v>
      </c>
      <c r="H67" s="205"/>
      <c r="I67" s="114"/>
      <c r="K67" s="206"/>
    </row>
    <row r="68" spans="1:11">
      <c r="A68" s="470">
        <v>44199</v>
      </c>
      <c r="B68" s="203">
        <v>18</v>
      </c>
      <c r="C68" s="208">
        <v>88</v>
      </c>
      <c r="D68" s="471">
        <v>49.4</v>
      </c>
      <c r="E68" s="209">
        <v>-22</v>
      </c>
      <c r="F68" s="472">
        <v>44.6</v>
      </c>
      <c r="H68" s="205"/>
      <c r="I68" s="114"/>
      <c r="K68" s="206"/>
    </row>
    <row r="69" spans="1:11">
      <c r="A69" s="470">
        <v>44199</v>
      </c>
      <c r="B69" s="203">
        <v>19</v>
      </c>
      <c r="C69" s="208">
        <v>103</v>
      </c>
      <c r="D69" s="471">
        <v>49.1</v>
      </c>
      <c r="E69" s="209">
        <v>-22</v>
      </c>
      <c r="F69" s="472">
        <v>44.4</v>
      </c>
      <c r="H69" s="205"/>
      <c r="I69" s="114"/>
      <c r="K69" s="206"/>
    </row>
    <row r="70" spans="1:11">
      <c r="A70" s="470">
        <v>44199</v>
      </c>
      <c r="B70" s="203">
        <v>20</v>
      </c>
      <c r="C70" s="208">
        <v>118</v>
      </c>
      <c r="D70" s="471">
        <v>48.8</v>
      </c>
      <c r="E70" s="209">
        <v>-22</v>
      </c>
      <c r="F70" s="472">
        <v>44.1</v>
      </c>
      <c r="H70" s="205"/>
      <c r="I70" s="114"/>
      <c r="K70" s="206"/>
    </row>
    <row r="71" spans="1:11">
      <c r="A71" s="470">
        <v>44199</v>
      </c>
      <c r="B71" s="203">
        <v>21</v>
      </c>
      <c r="C71" s="208">
        <v>133</v>
      </c>
      <c r="D71" s="471">
        <v>48.5</v>
      </c>
      <c r="E71" s="209">
        <v>-22</v>
      </c>
      <c r="F71" s="472">
        <v>43.9</v>
      </c>
      <c r="H71" s="205"/>
      <c r="I71" s="114"/>
      <c r="K71" s="206"/>
    </row>
    <row r="72" spans="1:11">
      <c r="A72" s="470">
        <v>44199</v>
      </c>
      <c r="B72" s="203">
        <v>22</v>
      </c>
      <c r="C72" s="208">
        <v>148</v>
      </c>
      <c r="D72" s="471">
        <v>48.2</v>
      </c>
      <c r="E72" s="209">
        <v>-22</v>
      </c>
      <c r="F72" s="472">
        <v>43.6</v>
      </c>
      <c r="H72" s="205"/>
      <c r="I72" s="114"/>
      <c r="K72" s="206"/>
    </row>
    <row r="73" spans="1:11">
      <c r="A73" s="470">
        <v>44199</v>
      </c>
      <c r="B73" s="203">
        <v>23</v>
      </c>
      <c r="C73" s="208">
        <v>163</v>
      </c>
      <c r="D73" s="471">
        <v>48</v>
      </c>
      <c r="E73" s="209">
        <v>-22</v>
      </c>
      <c r="F73" s="472">
        <v>43.3</v>
      </c>
      <c r="H73" s="205"/>
      <c r="I73" s="114"/>
      <c r="K73" s="206"/>
    </row>
    <row r="74" spans="1:11">
      <c r="A74" s="470">
        <v>44200</v>
      </c>
      <c r="B74" s="203">
        <v>0</v>
      </c>
      <c r="C74" s="208">
        <v>178</v>
      </c>
      <c r="D74" s="471">
        <v>47.7</v>
      </c>
      <c r="E74" s="209">
        <v>-22</v>
      </c>
      <c r="F74" s="472">
        <v>43.1</v>
      </c>
      <c r="H74" s="205"/>
      <c r="I74" s="114"/>
      <c r="K74" s="206"/>
    </row>
    <row r="75" spans="1:11">
      <c r="A75" s="470">
        <v>44200</v>
      </c>
      <c r="B75" s="203">
        <v>1</v>
      </c>
      <c r="C75" s="208">
        <v>193</v>
      </c>
      <c r="D75" s="471">
        <v>47.4</v>
      </c>
      <c r="E75" s="209">
        <v>-22</v>
      </c>
      <c r="F75" s="472">
        <v>42.8</v>
      </c>
      <c r="H75" s="205"/>
      <c r="I75" s="114"/>
      <c r="K75" s="206"/>
    </row>
    <row r="76" spans="1:11">
      <c r="A76" s="470">
        <v>44200</v>
      </c>
      <c r="B76" s="203">
        <v>2</v>
      </c>
      <c r="C76" s="208">
        <v>208</v>
      </c>
      <c r="D76" s="471">
        <v>47.1</v>
      </c>
      <c r="E76" s="209">
        <v>-22</v>
      </c>
      <c r="F76" s="472">
        <v>42.6</v>
      </c>
      <c r="H76" s="205"/>
      <c r="I76" s="114"/>
      <c r="K76" s="206"/>
    </row>
    <row r="77" spans="1:11">
      <c r="A77" s="470">
        <v>44200</v>
      </c>
      <c r="B77" s="203">
        <v>3</v>
      </c>
      <c r="C77" s="208">
        <v>223</v>
      </c>
      <c r="D77" s="471">
        <v>46.8</v>
      </c>
      <c r="E77" s="209">
        <v>-22</v>
      </c>
      <c r="F77" s="472">
        <v>42.3</v>
      </c>
      <c r="H77" s="205"/>
      <c r="I77" s="114"/>
      <c r="K77" s="206"/>
    </row>
    <row r="78" spans="1:11">
      <c r="A78" s="470">
        <v>44200</v>
      </c>
      <c r="B78" s="203">
        <v>4</v>
      </c>
      <c r="C78" s="208">
        <v>238</v>
      </c>
      <c r="D78" s="471">
        <v>46.5</v>
      </c>
      <c r="E78" s="209">
        <v>-22</v>
      </c>
      <c r="F78" s="472">
        <v>42</v>
      </c>
      <c r="H78" s="205"/>
      <c r="I78" s="114"/>
      <c r="K78" s="206"/>
    </row>
    <row r="79" spans="1:11">
      <c r="A79" s="470">
        <v>44200</v>
      </c>
      <c r="B79" s="203">
        <v>5</v>
      </c>
      <c r="C79" s="208">
        <v>253</v>
      </c>
      <c r="D79" s="471">
        <v>46.3</v>
      </c>
      <c r="E79" s="209">
        <v>-22</v>
      </c>
      <c r="F79" s="472">
        <v>41.8</v>
      </c>
      <c r="H79" s="205"/>
      <c r="I79" s="114"/>
      <c r="K79" s="206"/>
    </row>
    <row r="80" spans="1:11">
      <c r="A80" s="470">
        <v>44200</v>
      </c>
      <c r="B80" s="203">
        <v>6</v>
      </c>
      <c r="C80" s="208">
        <v>268</v>
      </c>
      <c r="D80" s="471">
        <v>46</v>
      </c>
      <c r="E80" s="209">
        <v>-22</v>
      </c>
      <c r="F80" s="472">
        <v>41.5</v>
      </c>
      <c r="H80" s="205"/>
      <c r="I80" s="114"/>
      <c r="K80" s="206"/>
    </row>
    <row r="81" spans="1:11">
      <c r="A81" s="470">
        <v>44200</v>
      </c>
      <c r="B81" s="203">
        <v>7</v>
      </c>
      <c r="C81" s="208">
        <v>283</v>
      </c>
      <c r="D81" s="471">
        <v>45.7</v>
      </c>
      <c r="E81" s="209">
        <v>-22</v>
      </c>
      <c r="F81" s="472">
        <v>41.2</v>
      </c>
      <c r="H81" s="205"/>
      <c r="I81" s="114"/>
      <c r="K81" s="206"/>
    </row>
    <row r="82" spans="1:11">
      <c r="A82" s="470">
        <v>44200</v>
      </c>
      <c r="B82" s="203">
        <v>8</v>
      </c>
      <c r="C82" s="208">
        <v>298</v>
      </c>
      <c r="D82" s="471">
        <v>45.4</v>
      </c>
      <c r="E82" s="209">
        <v>-22</v>
      </c>
      <c r="F82" s="472">
        <v>41</v>
      </c>
      <c r="H82" s="205"/>
      <c r="I82" s="114"/>
      <c r="K82" s="206"/>
    </row>
    <row r="83" spans="1:11">
      <c r="A83" s="470">
        <v>44200</v>
      </c>
      <c r="B83" s="203">
        <v>9</v>
      </c>
      <c r="C83" s="208">
        <v>313</v>
      </c>
      <c r="D83" s="471">
        <v>45.1</v>
      </c>
      <c r="E83" s="209">
        <v>-22</v>
      </c>
      <c r="F83" s="472">
        <v>40.700000000000003</v>
      </c>
      <c r="H83" s="205"/>
      <c r="I83" s="114"/>
      <c r="K83" s="206"/>
    </row>
    <row r="84" spans="1:11">
      <c r="A84" s="470">
        <v>44200</v>
      </c>
      <c r="B84" s="203">
        <v>10</v>
      </c>
      <c r="C84" s="208">
        <v>328</v>
      </c>
      <c r="D84" s="471">
        <v>44.8</v>
      </c>
      <c r="E84" s="209">
        <v>-22</v>
      </c>
      <c r="F84" s="472">
        <v>40.4</v>
      </c>
      <c r="H84" s="205"/>
      <c r="I84" s="114"/>
      <c r="K84" s="206"/>
    </row>
    <row r="85" spans="1:11">
      <c r="A85" s="470">
        <v>44200</v>
      </c>
      <c r="B85" s="203">
        <v>11</v>
      </c>
      <c r="C85" s="208">
        <v>343</v>
      </c>
      <c r="D85" s="471">
        <v>44.6</v>
      </c>
      <c r="E85" s="209">
        <v>-22</v>
      </c>
      <c r="F85" s="472">
        <v>40.1</v>
      </c>
      <c r="H85" s="205"/>
      <c r="I85" s="114"/>
      <c r="K85" s="206"/>
    </row>
    <row r="86" spans="1:11">
      <c r="A86" s="470">
        <v>44200</v>
      </c>
      <c r="B86" s="203">
        <v>12</v>
      </c>
      <c r="C86" s="208">
        <v>358</v>
      </c>
      <c r="D86" s="471">
        <v>44.3</v>
      </c>
      <c r="E86" s="209">
        <v>-22</v>
      </c>
      <c r="F86" s="472">
        <v>39.9</v>
      </c>
      <c r="H86" s="205"/>
      <c r="I86" s="114"/>
      <c r="K86" s="206"/>
    </row>
    <row r="87" spans="1:11">
      <c r="A87" s="470">
        <v>44200</v>
      </c>
      <c r="B87" s="203">
        <v>13</v>
      </c>
      <c r="C87" s="208">
        <v>13</v>
      </c>
      <c r="D87" s="471">
        <v>44</v>
      </c>
      <c r="E87" s="209">
        <v>-22</v>
      </c>
      <c r="F87" s="472">
        <v>39.6</v>
      </c>
      <c r="H87" s="205"/>
      <c r="I87" s="114"/>
      <c r="K87" s="206"/>
    </row>
    <row r="88" spans="1:11">
      <c r="A88" s="470">
        <v>44200</v>
      </c>
      <c r="B88" s="203">
        <v>14</v>
      </c>
      <c r="C88" s="208">
        <v>28</v>
      </c>
      <c r="D88" s="471">
        <v>43.7</v>
      </c>
      <c r="E88" s="209">
        <v>-22</v>
      </c>
      <c r="F88" s="472">
        <v>39.299999999999997</v>
      </c>
      <c r="H88" s="205"/>
      <c r="I88" s="114"/>
      <c r="K88" s="206"/>
    </row>
    <row r="89" spans="1:11">
      <c r="A89" s="470">
        <v>44200</v>
      </c>
      <c r="B89" s="203">
        <v>15</v>
      </c>
      <c r="C89" s="208">
        <v>43</v>
      </c>
      <c r="D89" s="471">
        <v>43.4</v>
      </c>
      <c r="E89" s="209">
        <v>-22</v>
      </c>
      <c r="F89" s="472">
        <v>39</v>
      </c>
      <c r="H89" s="205"/>
      <c r="I89" s="114"/>
      <c r="K89" s="206"/>
    </row>
    <row r="90" spans="1:11">
      <c r="A90" s="470">
        <v>44200</v>
      </c>
      <c r="B90" s="203">
        <v>16</v>
      </c>
      <c r="C90" s="208">
        <v>58</v>
      </c>
      <c r="D90" s="471">
        <v>43.2</v>
      </c>
      <c r="E90" s="209">
        <v>-22</v>
      </c>
      <c r="F90" s="472">
        <v>38.799999999999997</v>
      </c>
      <c r="H90" s="205"/>
      <c r="I90" s="114"/>
      <c r="K90" s="206"/>
    </row>
    <row r="91" spans="1:11">
      <c r="A91" s="470">
        <v>44200</v>
      </c>
      <c r="B91" s="203">
        <v>17</v>
      </c>
      <c r="C91" s="208">
        <v>73</v>
      </c>
      <c r="D91" s="471">
        <v>42.9</v>
      </c>
      <c r="E91" s="209">
        <v>-22</v>
      </c>
      <c r="F91" s="472">
        <v>38.5</v>
      </c>
      <c r="H91" s="205"/>
      <c r="I91" s="114"/>
      <c r="K91" s="206"/>
    </row>
    <row r="92" spans="1:11">
      <c r="A92" s="470">
        <v>44200</v>
      </c>
      <c r="B92" s="203">
        <v>18</v>
      </c>
      <c r="C92" s="208">
        <v>88</v>
      </c>
      <c r="D92" s="471">
        <v>42.6</v>
      </c>
      <c r="E92" s="209">
        <v>-22</v>
      </c>
      <c r="F92" s="472">
        <v>38.200000000000003</v>
      </c>
      <c r="H92" s="205"/>
      <c r="I92" s="114"/>
      <c r="K92" s="206"/>
    </row>
    <row r="93" spans="1:11">
      <c r="A93" s="470">
        <v>44200</v>
      </c>
      <c r="B93" s="203">
        <v>19</v>
      </c>
      <c r="C93" s="208">
        <v>103</v>
      </c>
      <c r="D93" s="471">
        <v>42.3</v>
      </c>
      <c r="E93" s="209">
        <v>-22</v>
      </c>
      <c r="F93" s="472">
        <v>37.9</v>
      </c>
      <c r="H93" s="205"/>
      <c r="I93" s="114"/>
      <c r="K93" s="206"/>
    </row>
    <row r="94" spans="1:11">
      <c r="A94" s="470">
        <v>44200</v>
      </c>
      <c r="B94" s="203">
        <v>20</v>
      </c>
      <c r="C94" s="208">
        <v>118</v>
      </c>
      <c r="D94" s="471">
        <v>42</v>
      </c>
      <c r="E94" s="209">
        <v>-22</v>
      </c>
      <c r="F94" s="472">
        <v>37.700000000000003</v>
      </c>
      <c r="H94" s="205"/>
      <c r="I94" s="114"/>
      <c r="K94" s="206"/>
    </row>
    <row r="95" spans="1:11">
      <c r="A95" s="470">
        <v>44200</v>
      </c>
      <c r="B95" s="203">
        <v>21</v>
      </c>
      <c r="C95" s="208">
        <v>133</v>
      </c>
      <c r="D95" s="471">
        <v>41.8</v>
      </c>
      <c r="E95" s="209">
        <v>-22</v>
      </c>
      <c r="F95" s="472">
        <v>37.4</v>
      </c>
      <c r="H95" s="205"/>
      <c r="I95" s="114"/>
      <c r="K95" s="206"/>
    </row>
    <row r="96" spans="1:11">
      <c r="A96" s="470">
        <v>44200</v>
      </c>
      <c r="B96" s="203">
        <v>22</v>
      </c>
      <c r="C96" s="208">
        <v>148</v>
      </c>
      <c r="D96" s="471">
        <v>41.5</v>
      </c>
      <c r="E96" s="209">
        <v>-22</v>
      </c>
      <c r="F96" s="472">
        <v>37.1</v>
      </c>
      <c r="H96" s="205"/>
      <c r="I96" s="114"/>
      <c r="K96" s="206"/>
    </row>
    <row r="97" spans="1:11">
      <c r="A97" s="470">
        <v>44200</v>
      </c>
      <c r="B97" s="203">
        <v>23</v>
      </c>
      <c r="C97" s="208">
        <v>163</v>
      </c>
      <c r="D97" s="471">
        <v>41.2</v>
      </c>
      <c r="E97" s="209">
        <v>-22</v>
      </c>
      <c r="F97" s="472">
        <v>36.799999999999997</v>
      </c>
      <c r="H97" s="205"/>
      <c r="I97" s="114"/>
      <c r="K97" s="206"/>
    </row>
    <row r="98" spans="1:11">
      <c r="A98" s="470">
        <v>44201</v>
      </c>
      <c r="B98" s="203">
        <v>0</v>
      </c>
      <c r="C98" s="208">
        <v>178</v>
      </c>
      <c r="D98" s="471">
        <v>40.9</v>
      </c>
      <c r="E98" s="209">
        <v>-22</v>
      </c>
      <c r="F98" s="472">
        <v>36.5</v>
      </c>
      <c r="H98" s="205"/>
      <c r="I98" s="114"/>
      <c r="K98" s="206"/>
    </row>
    <row r="99" spans="1:11">
      <c r="A99" s="470">
        <v>44201</v>
      </c>
      <c r="B99" s="203">
        <v>1</v>
      </c>
      <c r="C99" s="208">
        <v>193</v>
      </c>
      <c r="D99" s="471">
        <v>40.6</v>
      </c>
      <c r="E99" s="209">
        <v>-22</v>
      </c>
      <c r="F99" s="472">
        <v>36.299999999999997</v>
      </c>
      <c r="H99" s="205"/>
      <c r="I99" s="114"/>
      <c r="K99" s="206"/>
    </row>
    <row r="100" spans="1:11">
      <c r="A100" s="470">
        <v>44201</v>
      </c>
      <c r="B100" s="203">
        <v>2</v>
      </c>
      <c r="C100" s="208">
        <v>208</v>
      </c>
      <c r="D100" s="471">
        <v>40.4</v>
      </c>
      <c r="E100" s="209">
        <v>-22</v>
      </c>
      <c r="F100" s="472">
        <v>36</v>
      </c>
      <c r="H100" s="205"/>
      <c r="I100" s="114"/>
      <c r="K100" s="206"/>
    </row>
    <row r="101" spans="1:11">
      <c r="A101" s="470">
        <v>44201</v>
      </c>
      <c r="B101" s="203">
        <v>3</v>
      </c>
      <c r="C101" s="208">
        <v>223</v>
      </c>
      <c r="D101" s="471">
        <v>40.1</v>
      </c>
      <c r="E101" s="209">
        <v>-22</v>
      </c>
      <c r="F101" s="472">
        <v>35.700000000000003</v>
      </c>
      <c r="H101" s="205"/>
      <c r="I101" s="114"/>
      <c r="K101" s="206"/>
    </row>
    <row r="102" spans="1:11">
      <c r="A102" s="470">
        <v>44201</v>
      </c>
      <c r="B102" s="203">
        <v>4</v>
      </c>
      <c r="C102" s="208">
        <v>238</v>
      </c>
      <c r="D102" s="471">
        <v>39.799999999999997</v>
      </c>
      <c r="E102" s="209">
        <v>-22</v>
      </c>
      <c r="F102" s="472">
        <v>35.4</v>
      </c>
      <c r="H102" s="205"/>
      <c r="I102" s="114"/>
      <c r="K102" s="206"/>
    </row>
    <row r="103" spans="1:11">
      <c r="A103" s="470">
        <v>44201</v>
      </c>
      <c r="B103" s="203">
        <v>5</v>
      </c>
      <c r="C103" s="208">
        <v>253</v>
      </c>
      <c r="D103" s="471">
        <v>39.5</v>
      </c>
      <c r="E103" s="209">
        <v>-22</v>
      </c>
      <c r="F103" s="472">
        <v>35.1</v>
      </c>
      <c r="H103" s="205"/>
      <c r="I103" s="114"/>
      <c r="K103" s="206"/>
    </row>
    <row r="104" spans="1:11">
      <c r="A104" s="470">
        <v>44201</v>
      </c>
      <c r="B104" s="203">
        <v>6</v>
      </c>
      <c r="C104" s="208">
        <v>268</v>
      </c>
      <c r="D104" s="471">
        <v>39.200000000000003</v>
      </c>
      <c r="E104" s="209">
        <v>-22</v>
      </c>
      <c r="F104" s="472">
        <v>34.799999999999997</v>
      </c>
      <c r="H104" s="205"/>
      <c r="I104" s="114"/>
      <c r="K104" s="206"/>
    </row>
    <row r="105" spans="1:11">
      <c r="A105" s="470">
        <v>44201</v>
      </c>
      <c r="B105" s="203">
        <v>7</v>
      </c>
      <c r="C105" s="208">
        <v>283</v>
      </c>
      <c r="D105" s="471">
        <v>39</v>
      </c>
      <c r="E105" s="209">
        <v>-22</v>
      </c>
      <c r="F105" s="472">
        <v>34.6</v>
      </c>
      <c r="H105" s="205"/>
      <c r="I105" s="114"/>
      <c r="K105" s="206"/>
    </row>
    <row r="106" spans="1:11">
      <c r="A106" s="470">
        <v>44201</v>
      </c>
      <c r="B106" s="203">
        <v>8</v>
      </c>
      <c r="C106" s="208">
        <v>298</v>
      </c>
      <c r="D106" s="471">
        <v>38.700000000000003</v>
      </c>
      <c r="E106" s="209">
        <v>-22</v>
      </c>
      <c r="F106" s="472">
        <v>34.299999999999997</v>
      </c>
      <c r="H106" s="205"/>
      <c r="I106" s="114"/>
      <c r="K106" s="206"/>
    </row>
    <row r="107" spans="1:11">
      <c r="A107" s="470">
        <v>44201</v>
      </c>
      <c r="B107" s="203">
        <v>9</v>
      </c>
      <c r="C107" s="208">
        <v>313</v>
      </c>
      <c r="D107" s="471">
        <v>38.4</v>
      </c>
      <c r="E107" s="209">
        <v>-22</v>
      </c>
      <c r="F107" s="472">
        <v>34</v>
      </c>
      <c r="H107" s="205"/>
      <c r="I107" s="114"/>
      <c r="K107" s="206"/>
    </row>
    <row r="108" spans="1:11">
      <c r="A108" s="470">
        <v>44201</v>
      </c>
      <c r="B108" s="203">
        <v>10</v>
      </c>
      <c r="C108" s="208">
        <v>328</v>
      </c>
      <c r="D108" s="471">
        <v>38.1</v>
      </c>
      <c r="E108" s="209">
        <v>-22</v>
      </c>
      <c r="F108" s="472">
        <v>33.700000000000003</v>
      </c>
      <c r="H108" s="205"/>
      <c r="I108" s="114"/>
      <c r="K108" s="206"/>
    </row>
    <row r="109" spans="1:11">
      <c r="A109" s="470">
        <v>44201</v>
      </c>
      <c r="B109" s="203">
        <v>11</v>
      </c>
      <c r="C109" s="208">
        <v>343</v>
      </c>
      <c r="D109" s="471">
        <v>37.9</v>
      </c>
      <c r="E109" s="209">
        <v>-22</v>
      </c>
      <c r="F109" s="472">
        <v>33.4</v>
      </c>
      <c r="H109" s="205"/>
      <c r="I109" s="114"/>
      <c r="K109" s="206"/>
    </row>
    <row r="110" spans="1:11">
      <c r="A110" s="470">
        <v>44201</v>
      </c>
      <c r="B110" s="203">
        <v>12</v>
      </c>
      <c r="C110" s="208">
        <v>358</v>
      </c>
      <c r="D110" s="471">
        <v>37.6</v>
      </c>
      <c r="E110" s="209">
        <v>-22</v>
      </c>
      <c r="F110" s="472">
        <v>33.1</v>
      </c>
      <c r="H110" s="205"/>
      <c r="I110" s="114"/>
      <c r="K110" s="206"/>
    </row>
    <row r="111" spans="1:11">
      <c r="A111" s="470">
        <v>44201</v>
      </c>
      <c r="B111" s="203">
        <v>13</v>
      </c>
      <c r="C111" s="208">
        <v>13</v>
      </c>
      <c r="D111" s="471">
        <v>37.299999999999997</v>
      </c>
      <c r="E111" s="209">
        <v>-22</v>
      </c>
      <c r="F111" s="472">
        <v>32.799999999999997</v>
      </c>
      <c r="H111" s="205"/>
      <c r="I111" s="114"/>
      <c r="K111" s="206"/>
    </row>
    <row r="112" spans="1:11">
      <c r="A112" s="470">
        <v>44201</v>
      </c>
      <c r="B112" s="203">
        <v>14</v>
      </c>
      <c r="C112" s="208">
        <v>28</v>
      </c>
      <c r="D112" s="471">
        <v>37</v>
      </c>
      <c r="E112" s="209">
        <v>-22</v>
      </c>
      <c r="F112" s="472">
        <v>32.5</v>
      </c>
      <c r="H112" s="205"/>
      <c r="I112" s="114"/>
      <c r="K112" s="206"/>
    </row>
    <row r="113" spans="1:11">
      <c r="A113" s="470">
        <v>44201</v>
      </c>
      <c r="B113" s="203">
        <v>15</v>
      </c>
      <c r="C113" s="208">
        <v>43</v>
      </c>
      <c r="D113" s="471">
        <v>36.799999999999997</v>
      </c>
      <c r="E113" s="209">
        <v>-22</v>
      </c>
      <c r="F113" s="472">
        <v>32.200000000000003</v>
      </c>
      <c r="H113" s="205"/>
      <c r="I113" s="114"/>
      <c r="K113" s="206"/>
    </row>
    <row r="114" spans="1:11">
      <c r="A114" s="470">
        <v>44201</v>
      </c>
      <c r="B114" s="203">
        <v>16</v>
      </c>
      <c r="C114" s="208">
        <v>58</v>
      </c>
      <c r="D114" s="471">
        <v>36.5</v>
      </c>
      <c r="E114" s="209">
        <v>-22</v>
      </c>
      <c r="F114" s="472">
        <v>31.9</v>
      </c>
      <c r="H114" s="205"/>
      <c r="I114" s="114"/>
      <c r="K114" s="206"/>
    </row>
    <row r="115" spans="1:11">
      <c r="A115" s="470">
        <v>44201</v>
      </c>
      <c r="B115" s="203">
        <v>17</v>
      </c>
      <c r="C115" s="208">
        <v>73</v>
      </c>
      <c r="D115" s="471">
        <v>36.200000000000003</v>
      </c>
      <c r="E115" s="209">
        <v>-22</v>
      </c>
      <c r="F115" s="472">
        <v>31.7</v>
      </c>
      <c r="H115" s="205"/>
      <c r="I115" s="114"/>
      <c r="K115" s="206"/>
    </row>
    <row r="116" spans="1:11">
      <c r="A116" s="470">
        <v>44201</v>
      </c>
      <c r="B116" s="203">
        <v>18</v>
      </c>
      <c r="C116" s="208">
        <v>88</v>
      </c>
      <c r="D116" s="471">
        <v>35.9</v>
      </c>
      <c r="E116" s="209">
        <v>-22</v>
      </c>
      <c r="F116" s="472">
        <v>31.4</v>
      </c>
      <c r="H116" s="205"/>
      <c r="I116" s="114"/>
      <c r="K116" s="206"/>
    </row>
    <row r="117" spans="1:11">
      <c r="A117" s="470">
        <v>44201</v>
      </c>
      <c r="B117" s="203">
        <v>19</v>
      </c>
      <c r="C117" s="208">
        <v>103</v>
      </c>
      <c r="D117" s="471">
        <v>35.700000000000003</v>
      </c>
      <c r="E117" s="209">
        <v>-22</v>
      </c>
      <c r="F117" s="472">
        <v>31.1</v>
      </c>
      <c r="H117" s="205"/>
      <c r="I117" s="114"/>
      <c r="K117" s="206"/>
    </row>
    <row r="118" spans="1:11">
      <c r="A118" s="470">
        <v>44201</v>
      </c>
      <c r="B118" s="203">
        <v>20</v>
      </c>
      <c r="C118" s="208">
        <v>118</v>
      </c>
      <c r="D118" s="471">
        <v>35.4</v>
      </c>
      <c r="E118" s="209">
        <v>-22</v>
      </c>
      <c r="F118" s="472">
        <v>30.8</v>
      </c>
      <c r="H118" s="205"/>
      <c r="I118" s="114"/>
      <c r="K118" s="206"/>
    </row>
    <row r="119" spans="1:11">
      <c r="A119" s="470">
        <v>44201</v>
      </c>
      <c r="B119" s="203">
        <v>21</v>
      </c>
      <c r="C119" s="208">
        <v>133</v>
      </c>
      <c r="D119" s="471">
        <v>35.1</v>
      </c>
      <c r="E119" s="209">
        <v>-22</v>
      </c>
      <c r="F119" s="472">
        <v>30.5</v>
      </c>
      <c r="H119" s="205"/>
      <c r="I119" s="114"/>
      <c r="K119" s="206"/>
    </row>
    <row r="120" spans="1:11">
      <c r="A120" s="470">
        <v>44201</v>
      </c>
      <c r="B120" s="203">
        <v>22</v>
      </c>
      <c r="C120" s="208">
        <v>148</v>
      </c>
      <c r="D120" s="471">
        <v>34.799999999999997</v>
      </c>
      <c r="E120" s="209">
        <v>-22</v>
      </c>
      <c r="F120" s="472">
        <v>30.2</v>
      </c>
      <c r="H120" s="205"/>
      <c r="I120" s="114"/>
      <c r="K120" s="206"/>
    </row>
    <row r="121" spans="1:11">
      <c r="A121" s="470">
        <v>44201</v>
      </c>
      <c r="B121" s="203">
        <v>23</v>
      </c>
      <c r="C121" s="208">
        <v>163</v>
      </c>
      <c r="D121" s="471">
        <v>34.5</v>
      </c>
      <c r="E121" s="209">
        <v>-22</v>
      </c>
      <c r="F121" s="472">
        <v>29.9</v>
      </c>
      <c r="H121" s="205"/>
      <c r="I121" s="114"/>
      <c r="K121" s="206"/>
    </row>
    <row r="122" spans="1:11">
      <c r="A122" s="470">
        <v>44202</v>
      </c>
      <c r="B122" s="203">
        <v>0</v>
      </c>
      <c r="C122" s="208">
        <v>178</v>
      </c>
      <c r="D122" s="471">
        <v>34.299999999999997</v>
      </c>
      <c r="E122" s="209">
        <v>-22</v>
      </c>
      <c r="F122" s="472">
        <v>29.6</v>
      </c>
      <c r="H122" s="205"/>
      <c r="I122" s="114"/>
      <c r="K122" s="206"/>
    </row>
    <row r="123" spans="1:11">
      <c r="A123" s="470">
        <v>44202</v>
      </c>
      <c r="B123" s="203">
        <v>1</v>
      </c>
      <c r="C123" s="208">
        <v>193</v>
      </c>
      <c r="D123" s="471">
        <v>34</v>
      </c>
      <c r="E123" s="209">
        <v>-22</v>
      </c>
      <c r="F123" s="472">
        <v>29.3</v>
      </c>
      <c r="H123" s="205"/>
      <c r="I123" s="114"/>
      <c r="K123" s="206"/>
    </row>
    <row r="124" spans="1:11">
      <c r="A124" s="470">
        <v>44202</v>
      </c>
      <c r="B124" s="203">
        <v>2</v>
      </c>
      <c r="C124" s="208">
        <v>208</v>
      </c>
      <c r="D124" s="471">
        <v>33.700000000000003</v>
      </c>
      <c r="E124" s="209">
        <v>-22</v>
      </c>
      <c r="F124" s="472">
        <v>29</v>
      </c>
      <c r="H124" s="205"/>
      <c r="I124" s="114"/>
      <c r="K124" s="206"/>
    </row>
    <row r="125" spans="1:11">
      <c r="A125" s="470">
        <v>44202</v>
      </c>
      <c r="B125" s="203">
        <v>3</v>
      </c>
      <c r="C125" s="208">
        <v>223</v>
      </c>
      <c r="D125" s="471">
        <v>33.5</v>
      </c>
      <c r="E125" s="209">
        <v>-22</v>
      </c>
      <c r="F125" s="472">
        <v>28.7</v>
      </c>
      <c r="H125" s="205"/>
      <c r="I125" s="114"/>
      <c r="K125" s="206"/>
    </row>
    <row r="126" spans="1:11">
      <c r="A126" s="470">
        <v>44202</v>
      </c>
      <c r="B126" s="203">
        <v>4</v>
      </c>
      <c r="C126" s="208">
        <v>238</v>
      </c>
      <c r="D126" s="471">
        <v>33.200000000000003</v>
      </c>
      <c r="E126" s="209">
        <v>-22</v>
      </c>
      <c r="F126" s="472">
        <v>28.4</v>
      </c>
      <c r="H126" s="205"/>
      <c r="I126" s="114"/>
      <c r="K126" s="206"/>
    </row>
    <row r="127" spans="1:11">
      <c r="A127" s="470">
        <v>44202</v>
      </c>
      <c r="B127" s="203">
        <v>5</v>
      </c>
      <c r="C127" s="208">
        <v>253</v>
      </c>
      <c r="D127" s="471">
        <v>32.9</v>
      </c>
      <c r="E127" s="209">
        <v>-22</v>
      </c>
      <c r="F127" s="472">
        <v>28.1</v>
      </c>
      <c r="H127" s="205"/>
      <c r="I127" s="114"/>
      <c r="K127" s="206"/>
    </row>
    <row r="128" spans="1:11">
      <c r="A128" s="470">
        <v>44202</v>
      </c>
      <c r="B128" s="203">
        <v>6</v>
      </c>
      <c r="C128" s="208">
        <v>268</v>
      </c>
      <c r="D128" s="471">
        <v>32.6</v>
      </c>
      <c r="E128" s="209">
        <v>-22</v>
      </c>
      <c r="F128" s="472">
        <v>27.8</v>
      </c>
      <c r="H128" s="205"/>
      <c r="I128" s="114"/>
      <c r="K128" s="206"/>
    </row>
    <row r="129" spans="1:11">
      <c r="A129" s="470">
        <v>44202</v>
      </c>
      <c r="B129" s="203">
        <v>7</v>
      </c>
      <c r="C129" s="208">
        <v>283</v>
      </c>
      <c r="D129" s="471">
        <v>32.4</v>
      </c>
      <c r="E129" s="209">
        <v>-22</v>
      </c>
      <c r="F129" s="472">
        <v>27.5</v>
      </c>
      <c r="H129" s="205"/>
      <c r="I129" s="114"/>
      <c r="K129" s="206"/>
    </row>
    <row r="130" spans="1:11">
      <c r="A130" s="470">
        <v>44202</v>
      </c>
      <c r="B130" s="203">
        <v>8</v>
      </c>
      <c r="C130" s="208">
        <v>298</v>
      </c>
      <c r="D130" s="471">
        <v>32.1</v>
      </c>
      <c r="E130" s="209">
        <v>-22</v>
      </c>
      <c r="F130" s="472">
        <v>27.1</v>
      </c>
      <c r="H130" s="205"/>
      <c r="I130" s="114"/>
      <c r="K130" s="206"/>
    </row>
    <row r="131" spans="1:11">
      <c r="A131" s="470">
        <v>44202</v>
      </c>
      <c r="B131" s="203">
        <v>9</v>
      </c>
      <c r="C131" s="208">
        <v>313</v>
      </c>
      <c r="D131" s="471">
        <v>31.8</v>
      </c>
      <c r="E131" s="209">
        <v>-22</v>
      </c>
      <c r="F131" s="472">
        <v>26.8</v>
      </c>
      <c r="H131" s="205"/>
      <c r="I131" s="114"/>
      <c r="K131" s="206"/>
    </row>
    <row r="132" spans="1:11">
      <c r="A132" s="470">
        <v>44202</v>
      </c>
      <c r="B132" s="203">
        <v>10</v>
      </c>
      <c r="C132" s="208">
        <v>328</v>
      </c>
      <c r="D132" s="471">
        <v>31.5</v>
      </c>
      <c r="E132" s="209">
        <v>-22</v>
      </c>
      <c r="F132" s="472">
        <v>26.5</v>
      </c>
      <c r="H132" s="205"/>
      <c r="I132" s="114"/>
      <c r="K132" s="206"/>
    </row>
    <row r="133" spans="1:11">
      <c r="A133" s="470">
        <v>44202</v>
      </c>
      <c r="B133" s="203">
        <v>11</v>
      </c>
      <c r="C133" s="208">
        <v>343</v>
      </c>
      <c r="D133" s="471">
        <v>31.3</v>
      </c>
      <c r="E133" s="209">
        <v>-22</v>
      </c>
      <c r="F133" s="472">
        <v>26.2</v>
      </c>
      <c r="H133" s="205"/>
      <c r="I133" s="114"/>
      <c r="K133" s="206"/>
    </row>
    <row r="134" spans="1:11">
      <c r="A134" s="470">
        <v>44202</v>
      </c>
      <c r="B134" s="203">
        <v>12</v>
      </c>
      <c r="C134" s="208">
        <v>358</v>
      </c>
      <c r="D134" s="471">
        <v>31</v>
      </c>
      <c r="E134" s="209">
        <v>-22</v>
      </c>
      <c r="F134" s="472">
        <v>25.9</v>
      </c>
      <c r="H134" s="205"/>
      <c r="I134" s="114"/>
      <c r="K134" s="206"/>
    </row>
    <row r="135" spans="1:11">
      <c r="A135" s="470">
        <v>44202</v>
      </c>
      <c r="B135" s="203">
        <v>13</v>
      </c>
      <c r="C135" s="208">
        <v>13</v>
      </c>
      <c r="D135" s="471">
        <v>30.7</v>
      </c>
      <c r="E135" s="209">
        <v>-22</v>
      </c>
      <c r="F135" s="472">
        <v>25.6</v>
      </c>
      <c r="H135" s="205"/>
      <c r="I135" s="114"/>
      <c r="K135" s="206"/>
    </row>
    <row r="136" spans="1:11">
      <c r="A136" s="470">
        <v>44202</v>
      </c>
      <c r="B136" s="203">
        <v>14</v>
      </c>
      <c r="C136" s="208">
        <v>28</v>
      </c>
      <c r="D136" s="471">
        <v>30.4</v>
      </c>
      <c r="E136" s="209">
        <v>-22</v>
      </c>
      <c r="F136" s="472">
        <v>25.3</v>
      </c>
      <c r="H136" s="205"/>
      <c r="I136" s="114"/>
      <c r="K136" s="206"/>
    </row>
    <row r="137" spans="1:11">
      <c r="A137" s="470">
        <v>44202</v>
      </c>
      <c r="B137" s="203">
        <v>15</v>
      </c>
      <c r="C137" s="208">
        <v>43</v>
      </c>
      <c r="D137" s="471">
        <v>30.2</v>
      </c>
      <c r="E137" s="209">
        <v>-22</v>
      </c>
      <c r="F137" s="472">
        <v>25</v>
      </c>
      <c r="H137" s="205"/>
      <c r="I137" s="114"/>
      <c r="K137" s="206"/>
    </row>
    <row r="138" spans="1:11">
      <c r="A138" s="470">
        <v>44202</v>
      </c>
      <c r="B138" s="203">
        <v>16</v>
      </c>
      <c r="C138" s="208">
        <v>58</v>
      </c>
      <c r="D138" s="471">
        <v>29.9</v>
      </c>
      <c r="E138" s="209">
        <v>-22</v>
      </c>
      <c r="F138" s="472">
        <v>24.7</v>
      </c>
      <c r="H138" s="205"/>
      <c r="I138" s="114"/>
      <c r="K138" s="206"/>
    </row>
    <row r="139" spans="1:11">
      <c r="A139" s="470">
        <v>44202</v>
      </c>
      <c r="B139" s="203">
        <v>17</v>
      </c>
      <c r="C139" s="208">
        <v>73</v>
      </c>
      <c r="D139" s="471">
        <v>29.6</v>
      </c>
      <c r="E139" s="209">
        <v>-22</v>
      </c>
      <c r="F139" s="472">
        <v>24.4</v>
      </c>
      <c r="H139" s="205"/>
      <c r="I139" s="114"/>
      <c r="K139" s="206"/>
    </row>
    <row r="140" spans="1:11">
      <c r="A140" s="470">
        <v>44202</v>
      </c>
      <c r="B140" s="203">
        <v>18</v>
      </c>
      <c r="C140" s="208">
        <v>88</v>
      </c>
      <c r="D140" s="471">
        <v>29.4</v>
      </c>
      <c r="E140" s="209">
        <v>-22</v>
      </c>
      <c r="F140" s="472">
        <v>24</v>
      </c>
      <c r="H140" s="205"/>
      <c r="I140" s="114"/>
      <c r="K140" s="206"/>
    </row>
    <row r="141" spans="1:11">
      <c r="A141" s="470">
        <v>44202</v>
      </c>
      <c r="B141" s="203">
        <v>19</v>
      </c>
      <c r="C141" s="208">
        <v>103</v>
      </c>
      <c r="D141" s="471">
        <v>29.1</v>
      </c>
      <c r="E141" s="209">
        <v>-22</v>
      </c>
      <c r="F141" s="472">
        <v>23.7</v>
      </c>
      <c r="H141" s="205"/>
      <c r="I141" s="114"/>
      <c r="K141" s="206"/>
    </row>
    <row r="142" spans="1:11">
      <c r="A142" s="470">
        <v>44202</v>
      </c>
      <c r="B142" s="203">
        <v>20</v>
      </c>
      <c r="C142" s="208">
        <v>118</v>
      </c>
      <c r="D142" s="471">
        <v>28.8</v>
      </c>
      <c r="E142" s="209">
        <v>-22</v>
      </c>
      <c r="F142" s="472">
        <v>23.4</v>
      </c>
      <c r="H142" s="205"/>
      <c r="I142" s="114"/>
      <c r="K142" s="206"/>
    </row>
    <row r="143" spans="1:11">
      <c r="A143" s="470">
        <v>44202</v>
      </c>
      <c r="B143" s="203">
        <v>21</v>
      </c>
      <c r="C143" s="208">
        <v>133</v>
      </c>
      <c r="D143" s="471">
        <v>28.6</v>
      </c>
      <c r="E143" s="209">
        <v>-22</v>
      </c>
      <c r="F143" s="472">
        <v>23.1</v>
      </c>
      <c r="H143" s="205"/>
      <c r="I143" s="114"/>
      <c r="K143" s="206"/>
    </row>
    <row r="144" spans="1:11">
      <c r="A144" s="470">
        <v>44202</v>
      </c>
      <c r="B144" s="203">
        <v>22</v>
      </c>
      <c r="C144" s="208">
        <v>148</v>
      </c>
      <c r="D144" s="471">
        <v>28.3</v>
      </c>
      <c r="E144" s="209">
        <v>-22</v>
      </c>
      <c r="F144" s="472">
        <v>22.8</v>
      </c>
      <c r="H144" s="205"/>
      <c r="I144" s="114"/>
      <c r="K144" s="206"/>
    </row>
    <row r="145" spans="1:11">
      <c r="A145" s="470">
        <v>44202</v>
      </c>
      <c r="B145" s="203">
        <v>23</v>
      </c>
      <c r="C145" s="208">
        <v>163</v>
      </c>
      <c r="D145" s="471">
        <v>28</v>
      </c>
      <c r="E145" s="209">
        <v>-22</v>
      </c>
      <c r="F145" s="472">
        <v>22.5</v>
      </c>
      <c r="H145" s="205"/>
      <c r="I145" s="114"/>
      <c r="K145" s="206"/>
    </row>
    <row r="146" spans="1:11">
      <c r="A146" s="470">
        <v>44203</v>
      </c>
      <c r="B146" s="203">
        <v>0</v>
      </c>
      <c r="C146" s="208">
        <v>178</v>
      </c>
      <c r="D146" s="471">
        <v>27.7</v>
      </c>
      <c r="E146" s="209">
        <v>-22</v>
      </c>
      <c r="F146" s="472">
        <v>22.1</v>
      </c>
      <c r="H146" s="205"/>
      <c r="I146" s="114"/>
      <c r="K146" s="206"/>
    </row>
    <row r="147" spans="1:11">
      <c r="A147" s="470">
        <v>44203</v>
      </c>
      <c r="B147" s="203">
        <v>1</v>
      </c>
      <c r="C147" s="208">
        <v>193</v>
      </c>
      <c r="D147" s="471">
        <v>27.5</v>
      </c>
      <c r="E147" s="209">
        <v>-22</v>
      </c>
      <c r="F147" s="472">
        <v>21.8</v>
      </c>
      <c r="H147" s="205"/>
      <c r="I147" s="114"/>
      <c r="K147" s="206"/>
    </row>
    <row r="148" spans="1:11">
      <c r="A148" s="470">
        <v>44203</v>
      </c>
      <c r="B148" s="203">
        <v>2</v>
      </c>
      <c r="C148" s="208">
        <v>208</v>
      </c>
      <c r="D148" s="471">
        <v>27.2</v>
      </c>
      <c r="E148" s="209">
        <v>-22</v>
      </c>
      <c r="F148" s="472">
        <v>21.5</v>
      </c>
      <c r="H148" s="205"/>
      <c r="I148" s="114"/>
      <c r="K148" s="206"/>
    </row>
    <row r="149" spans="1:11">
      <c r="A149" s="470">
        <v>44203</v>
      </c>
      <c r="B149" s="203">
        <v>3</v>
      </c>
      <c r="C149" s="208">
        <v>223</v>
      </c>
      <c r="D149" s="471">
        <v>26.9</v>
      </c>
      <c r="E149" s="209">
        <v>-22</v>
      </c>
      <c r="F149" s="472">
        <v>21.2</v>
      </c>
      <c r="H149" s="205"/>
      <c r="I149" s="114"/>
      <c r="K149" s="206"/>
    </row>
    <row r="150" spans="1:11">
      <c r="A150" s="470">
        <v>44203</v>
      </c>
      <c r="B150" s="203">
        <v>4</v>
      </c>
      <c r="C150" s="208">
        <v>238</v>
      </c>
      <c r="D150" s="471">
        <v>26.7</v>
      </c>
      <c r="E150" s="209">
        <v>-22</v>
      </c>
      <c r="F150" s="472">
        <v>20.9</v>
      </c>
      <c r="H150" s="205"/>
      <c r="I150" s="114"/>
      <c r="K150" s="206"/>
    </row>
    <row r="151" spans="1:11">
      <c r="A151" s="470">
        <v>44203</v>
      </c>
      <c r="B151" s="203">
        <v>5</v>
      </c>
      <c r="C151" s="208">
        <v>253</v>
      </c>
      <c r="D151" s="471">
        <v>26.4</v>
      </c>
      <c r="E151" s="209">
        <v>-22</v>
      </c>
      <c r="F151" s="472">
        <v>20.5</v>
      </c>
      <c r="H151" s="205"/>
      <c r="I151" s="114"/>
      <c r="K151" s="206"/>
    </row>
    <row r="152" spans="1:11">
      <c r="A152" s="470">
        <v>44203</v>
      </c>
      <c r="B152" s="203">
        <v>6</v>
      </c>
      <c r="C152" s="208">
        <v>268</v>
      </c>
      <c r="D152" s="471">
        <v>26.1</v>
      </c>
      <c r="E152" s="209">
        <v>-22</v>
      </c>
      <c r="F152" s="472">
        <v>20.2</v>
      </c>
      <c r="H152" s="205"/>
      <c r="I152" s="114"/>
      <c r="K152" s="206"/>
    </row>
    <row r="153" spans="1:11">
      <c r="A153" s="470">
        <v>44203</v>
      </c>
      <c r="B153" s="203">
        <v>7</v>
      </c>
      <c r="C153" s="208">
        <v>283</v>
      </c>
      <c r="D153" s="471">
        <v>25.9</v>
      </c>
      <c r="E153" s="209">
        <v>-22</v>
      </c>
      <c r="F153" s="472">
        <v>19.899999999999999</v>
      </c>
      <c r="H153" s="205"/>
      <c r="I153" s="114"/>
      <c r="K153" s="206"/>
    </row>
    <row r="154" spans="1:11">
      <c r="A154" s="470">
        <v>44203</v>
      </c>
      <c r="B154" s="203">
        <v>8</v>
      </c>
      <c r="C154" s="208">
        <v>298</v>
      </c>
      <c r="D154" s="471">
        <v>25.6</v>
      </c>
      <c r="E154" s="209">
        <v>-22</v>
      </c>
      <c r="F154" s="472">
        <v>19.600000000000001</v>
      </c>
      <c r="H154" s="205"/>
      <c r="I154" s="114"/>
      <c r="K154" s="206"/>
    </row>
    <row r="155" spans="1:11">
      <c r="A155" s="470">
        <v>44203</v>
      </c>
      <c r="B155" s="203">
        <v>9</v>
      </c>
      <c r="C155" s="208">
        <v>313</v>
      </c>
      <c r="D155" s="471">
        <v>25.3</v>
      </c>
      <c r="E155" s="209">
        <v>-22</v>
      </c>
      <c r="F155" s="472">
        <v>19.3</v>
      </c>
      <c r="H155" s="205"/>
      <c r="I155" s="114"/>
      <c r="K155" s="206"/>
    </row>
    <row r="156" spans="1:11">
      <c r="A156" s="470">
        <v>44203</v>
      </c>
      <c r="B156" s="203">
        <v>10</v>
      </c>
      <c r="C156" s="208">
        <v>328</v>
      </c>
      <c r="D156" s="471">
        <v>25.1</v>
      </c>
      <c r="E156" s="209">
        <v>-22</v>
      </c>
      <c r="F156" s="472">
        <v>18.899999999999999</v>
      </c>
      <c r="H156" s="205"/>
      <c r="I156" s="114"/>
      <c r="K156" s="206"/>
    </row>
    <row r="157" spans="1:11">
      <c r="A157" s="470">
        <v>44203</v>
      </c>
      <c r="B157" s="203">
        <v>11</v>
      </c>
      <c r="C157" s="208">
        <v>343</v>
      </c>
      <c r="D157" s="471">
        <v>24.8</v>
      </c>
      <c r="E157" s="209">
        <v>-22</v>
      </c>
      <c r="F157" s="472">
        <v>18.600000000000001</v>
      </c>
      <c r="H157" s="205"/>
      <c r="I157" s="114"/>
      <c r="K157" s="206"/>
    </row>
    <row r="158" spans="1:11">
      <c r="A158" s="470">
        <v>44203</v>
      </c>
      <c r="B158" s="203">
        <v>12</v>
      </c>
      <c r="C158" s="208">
        <v>358</v>
      </c>
      <c r="D158" s="471">
        <v>24.5</v>
      </c>
      <c r="E158" s="209">
        <v>-22</v>
      </c>
      <c r="F158" s="472">
        <v>18.3</v>
      </c>
      <c r="H158" s="205"/>
      <c r="I158" s="114"/>
      <c r="K158" s="206"/>
    </row>
    <row r="159" spans="1:11">
      <c r="A159" s="470">
        <v>44203</v>
      </c>
      <c r="B159" s="203">
        <v>13</v>
      </c>
      <c r="C159" s="208">
        <v>13</v>
      </c>
      <c r="D159" s="471">
        <v>24.2</v>
      </c>
      <c r="E159" s="209">
        <v>-22</v>
      </c>
      <c r="F159" s="472">
        <v>17.899999999999999</v>
      </c>
      <c r="H159" s="205"/>
      <c r="I159" s="114"/>
      <c r="K159" s="206"/>
    </row>
    <row r="160" spans="1:11">
      <c r="A160" s="470">
        <v>44203</v>
      </c>
      <c r="B160" s="203">
        <v>14</v>
      </c>
      <c r="C160" s="208">
        <v>28</v>
      </c>
      <c r="D160" s="471">
        <v>24</v>
      </c>
      <c r="E160" s="209">
        <v>-22</v>
      </c>
      <c r="F160" s="472">
        <v>17.600000000000001</v>
      </c>
      <c r="H160" s="205"/>
      <c r="I160" s="114"/>
      <c r="K160" s="206"/>
    </row>
    <row r="161" spans="1:11">
      <c r="A161" s="470">
        <v>44203</v>
      </c>
      <c r="B161" s="203">
        <v>15</v>
      </c>
      <c r="C161" s="208">
        <v>43</v>
      </c>
      <c r="D161" s="471">
        <v>23.7</v>
      </c>
      <c r="E161" s="209">
        <v>-22</v>
      </c>
      <c r="F161" s="472">
        <v>17.3</v>
      </c>
      <c r="H161" s="205"/>
      <c r="I161" s="114"/>
      <c r="K161" s="206"/>
    </row>
    <row r="162" spans="1:11">
      <c r="A162" s="470">
        <v>44203</v>
      </c>
      <c r="B162" s="203">
        <v>16</v>
      </c>
      <c r="C162" s="208">
        <v>58</v>
      </c>
      <c r="D162" s="471">
        <v>23.4</v>
      </c>
      <c r="E162" s="209">
        <v>-22</v>
      </c>
      <c r="F162" s="472">
        <v>17</v>
      </c>
      <c r="H162" s="205"/>
      <c r="I162" s="114"/>
      <c r="K162" s="206"/>
    </row>
    <row r="163" spans="1:11">
      <c r="A163" s="470">
        <v>44203</v>
      </c>
      <c r="B163" s="203">
        <v>17</v>
      </c>
      <c r="C163" s="208">
        <v>73</v>
      </c>
      <c r="D163" s="471">
        <v>23.2</v>
      </c>
      <c r="E163" s="209">
        <v>-22</v>
      </c>
      <c r="F163" s="472">
        <v>16.600000000000001</v>
      </c>
      <c r="H163" s="205"/>
      <c r="I163" s="114"/>
      <c r="K163" s="206"/>
    </row>
    <row r="164" spans="1:11">
      <c r="A164" s="470">
        <v>44203</v>
      </c>
      <c r="B164" s="203">
        <v>18</v>
      </c>
      <c r="C164" s="208">
        <v>88</v>
      </c>
      <c r="D164" s="471">
        <v>22.9</v>
      </c>
      <c r="E164" s="209">
        <v>-22</v>
      </c>
      <c r="F164" s="472">
        <v>16.3</v>
      </c>
      <c r="H164" s="205"/>
      <c r="I164" s="114"/>
      <c r="K164" s="206"/>
    </row>
    <row r="165" spans="1:11">
      <c r="A165" s="470">
        <v>44203</v>
      </c>
      <c r="B165" s="203">
        <v>19</v>
      </c>
      <c r="C165" s="208">
        <v>103</v>
      </c>
      <c r="D165" s="471">
        <v>22.6</v>
      </c>
      <c r="E165" s="209">
        <v>-22</v>
      </c>
      <c r="F165" s="472">
        <v>16</v>
      </c>
      <c r="H165" s="205"/>
      <c r="I165" s="114"/>
      <c r="K165" s="206"/>
    </row>
    <row r="166" spans="1:11">
      <c r="A166" s="470">
        <v>44203</v>
      </c>
      <c r="B166" s="203">
        <v>20</v>
      </c>
      <c r="C166" s="208">
        <v>118</v>
      </c>
      <c r="D166" s="471">
        <v>22.4</v>
      </c>
      <c r="E166" s="209">
        <v>-22</v>
      </c>
      <c r="F166" s="472">
        <v>15.6</v>
      </c>
      <c r="H166" s="205"/>
      <c r="I166" s="114"/>
      <c r="K166" s="206"/>
    </row>
    <row r="167" spans="1:11">
      <c r="A167" s="470">
        <v>44203</v>
      </c>
      <c r="B167" s="203">
        <v>21</v>
      </c>
      <c r="C167" s="208">
        <v>133</v>
      </c>
      <c r="D167" s="471">
        <v>22.1</v>
      </c>
      <c r="E167" s="209">
        <v>-22</v>
      </c>
      <c r="F167" s="472">
        <v>15.3</v>
      </c>
      <c r="H167" s="205"/>
      <c r="I167" s="114"/>
      <c r="K167" s="206"/>
    </row>
    <row r="168" spans="1:11">
      <c r="A168" s="470">
        <v>44203</v>
      </c>
      <c r="B168" s="203">
        <v>22</v>
      </c>
      <c r="C168" s="208">
        <v>148</v>
      </c>
      <c r="D168" s="471">
        <v>21.9</v>
      </c>
      <c r="E168" s="209">
        <v>-22</v>
      </c>
      <c r="F168" s="472">
        <v>15</v>
      </c>
      <c r="H168" s="205"/>
      <c r="I168" s="114"/>
      <c r="K168" s="206"/>
    </row>
    <row r="169" spans="1:11">
      <c r="A169" s="470">
        <v>44203</v>
      </c>
      <c r="B169" s="203">
        <v>23</v>
      </c>
      <c r="C169" s="208">
        <v>163</v>
      </c>
      <c r="D169" s="471">
        <v>21.6</v>
      </c>
      <c r="E169" s="209">
        <v>-22</v>
      </c>
      <c r="F169" s="472">
        <v>14.6</v>
      </c>
      <c r="H169" s="205"/>
      <c r="I169" s="114"/>
      <c r="K169" s="206"/>
    </row>
    <row r="170" spans="1:11">
      <c r="A170" s="470">
        <v>44204</v>
      </c>
      <c r="B170" s="203">
        <v>0</v>
      </c>
      <c r="C170" s="208">
        <v>178</v>
      </c>
      <c r="D170" s="471">
        <v>21.3</v>
      </c>
      <c r="E170" s="209">
        <v>-22</v>
      </c>
      <c r="F170" s="472">
        <v>14.3</v>
      </c>
      <c r="H170" s="205"/>
      <c r="I170" s="114"/>
      <c r="K170" s="206"/>
    </row>
    <row r="171" spans="1:11">
      <c r="A171" s="470">
        <v>44204</v>
      </c>
      <c r="B171" s="203">
        <v>1</v>
      </c>
      <c r="C171" s="208">
        <v>193</v>
      </c>
      <c r="D171" s="471">
        <v>21.1</v>
      </c>
      <c r="E171" s="209">
        <v>-22</v>
      </c>
      <c r="F171" s="472">
        <v>13.9</v>
      </c>
      <c r="H171" s="205"/>
      <c r="I171" s="114"/>
      <c r="K171" s="206"/>
    </row>
    <row r="172" spans="1:11">
      <c r="A172" s="470">
        <v>44204</v>
      </c>
      <c r="B172" s="203">
        <v>2</v>
      </c>
      <c r="C172" s="208">
        <v>208</v>
      </c>
      <c r="D172" s="471">
        <v>20.8</v>
      </c>
      <c r="E172" s="209">
        <v>-22</v>
      </c>
      <c r="F172" s="472">
        <v>13.6</v>
      </c>
      <c r="H172" s="205"/>
      <c r="I172" s="114"/>
      <c r="K172" s="206"/>
    </row>
    <row r="173" spans="1:11">
      <c r="A173" s="470">
        <v>44204</v>
      </c>
      <c r="B173" s="203">
        <v>3</v>
      </c>
      <c r="C173" s="208">
        <v>223</v>
      </c>
      <c r="D173" s="471">
        <v>20.5</v>
      </c>
      <c r="E173" s="209">
        <v>-22</v>
      </c>
      <c r="F173" s="472">
        <v>13.3</v>
      </c>
      <c r="H173" s="205"/>
      <c r="I173" s="114"/>
      <c r="K173" s="206"/>
    </row>
    <row r="174" spans="1:11">
      <c r="A174" s="470">
        <v>44204</v>
      </c>
      <c r="B174" s="203">
        <v>4</v>
      </c>
      <c r="C174" s="208">
        <v>238</v>
      </c>
      <c r="D174" s="471">
        <v>20.3</v>
      </c>
      <c r="E174" s="209">
        <v>-22</v>
      </c>
      <c r="F174" s="472">
        <v>12.9</v>
      </c>
      <c r="H174" s="205"/>
      <c r="I174" s="114"/>
      <c r="K174" s="206"/>
    </row>
    <row r="175" spans="1:11">
      <c r="A175" s="470">
        <v>44204</v>
      </c>
      <c r="B175" s="203">
        <v>5</v>
      </c>
      <c r="C175" s="208">
        <v>253</v>
      </c>
      <c r="D175" s="471">
        <v>20</v>
      </c>
      <c r="E175" s="209">
        <v>-22</v>
      </c>
      <c r="F175" s="472">
        <v>12.6</v>
      </c>
      <c r="H175" s="205"/>
      <c r="I175" s="114"/>
      <c r="K175" s="206"/>
    </row>
    <row r="176" spans="1:11">
      <c r="A176" s="470">
        <v>44204</v>
      </c>
      <c r="B176" s="203">
        <v>6</v>
      </c>
      <c r="C176" s="208">
        <v>268</v>
      </c>
      <c r="D176" s="471">
        <v>19.7</v>
      </c>
      <c r="E176" s="209">
        <v>-22</v>
      </c>
      <c r="F176" s="472">
        <v>12.3</v>
      </c>
      <c r="H176" s="205"/>
      <c r="I176" s="114"/>
      <c r="K176" s="206"/>
    </row>
    <row r="177" spans="1:11">
      <c r="A177" s="470">
        <v>44204</v>
      </c>
      <c r="B177" s="203">
        <v>7</v>
      </c>
      <c r="C177" s="208">
        <v>283</v>
      </c>
      <c r="D177" s="471">
        <v>19.5</v>
      </c>
      <c r="E177" s="209">
        <v>-22</v>
      </c>
      <c r="F177" s="472">
        <v>11.9</v>
      </c>
      <c r="H177" s="205"/>
      <c r="I177" s="114"/>
      <c r="K177" s="206"/>
    </row>
    <row r="178" spans="1:11">
      <c r="A178" s="470">
        <v>44204</v>
      </c>
      <c r="B178" s="203">
        <v>8</v>
      </c>
      <c r="C178" s="208">
        <v>298</v>
      </c>
      <c r="D178" s="471">
        <v>19.2</v>
      </c>
      <c r="E178" s="209">
        <v>-22</v>
      </c>
      <c r="F178" s="472">
        <v>11.6</v>
      </c>
      <c r="H178" s="205"/>
      <c r="I178" s="114"/>
      <c r="K178" s="206"/>
    </row>
    <row r="179" spans="1:11">
      <c r="A179" s="470">
        <v>44204</v>
      </c>
      <c r="B179" s="203">
        <v>9</v>
      </c>
      <c r="C179" s="208">
        <v>313</v>
      </c>
      <c r="D179" s="471">
        <v>18.899999999999999</v>
      </c>
      <c r="E179" s="209">
        <v>-22</v>
      </c>
      <c r="F179" s="472">
        <v>11.2</v>
      </c>
      <c r="H179" s="205"/>
      <c r="I179" s="114"/>
      <c r="K179" s="206"/>
    </row>
    <row r="180" spans="1:11">
      <c r="A180" s="470">
        <v>44204</v>
      </c>
      <c r="B180" s="203">
        <v>10</v>
      </c>
      <c r="C180" s="208">
        <v>328</v>
      </c>
      <c r="D180" s="471">
        <v>18.7</v>
      </c>
      <c r="E180" s="209">
        <v>-22</v>
      </c>
      <c r="F180" s="472">
        <v>10.9</v>
      </c>
      <c r="H180" s="205"/>
      <c r="I180" s="114"/>
      <c r="K180" s="206"/>
    </row>
    <row r="181" spans="1:11">
      <c r="A181" s="470">
        <v>44204</v>
      </c>
      <c r="B181" s="203">
        <v>11</v>
      </c>
      <c r="C181" s="208">
        <v>343</v>
      </c>
      <c r="D181" s="471">
        <v>18.399999999999999</v>
      </c>
      <c r="E181" s="209">
        <v>-22</v>
      </c>
      <c r="F181" s="472">
        <v>10.5</v>
      </c>
      <c r="H181" s="205"/>
      <c r="I181" s="114"/>
      <c r="K181" s="206"/>
    </row>
    <row r="182" spans="1:11">
      <c r="A182" s="470">
        <v>44204</v>
      </c>
      <c r="B182" s="203">
        <v>12</v>
      </c>
      <c r="C182" s="208">
        <v>358</v>
      </c>
      <c r="D182" s="471">
        <v>18.2</v>
      </c>
      <c r="E182" s="209">
        <v>-22</v>
      </c>
      <c r="F182" s="472">
        <v>10.199999999999999</v>
      </c>
      <c r="H182" s="205"/>
      <c r="I182" s="114"/>
      <c r="K182" s="206"/>
    </row>
    <row r="183" spans="1:11">
      <c r="A183" s="470">
        <v>44204</v>
      </c>
      <c r="B183" s="203">
        <v>13</v>
      </c>
      <c r="C183" s="208">
        <v>13</v>
      </c>
      <c r="D183" s="471">
        <v>17.899999999999999</v>
      </c>
      <c r="E183" s="209">
        <v>-22</v>
      </c>
      <c r="F183" s="472">
        <v>9.8000000000000007</v>
      </c>
      <c r="H183" s="205"/>
      <c r="I183" s="114"/>
      <c r="K183" s="206"/>
    </row>
    <row r="184" spans="1:11">
      <c r="A184" s="470">
        <v>44204</v>
      </c>
      <c r="B184" s="203">
        <v>14</v>
      </c>
      <c r="C184" s="208">
        <v>28</v>
      </c>
      <c r="D184" s="471">
        <v>17.600000000000001</v>
      </c>
      <c r="E184" s="209">
        <v>-22</v>
      </c>
      <c r="F184" s="472">
        <v>9.5</v>
      </c>
      <c r="H184" s="205"/>
      <c r="I184" s="114"/>
      <c r="K184" s="206"/>
    </row>
    <row r="185" spans="1:11">
      <c r="A185" s="470">
        <v>44204</v>
      </c>
      <c r="B185" s="203">
        <v>15</v>
      </c>
      <c r="C185" s="208">
        <v>43</v>
      </c>
      <c r="D185" s="471">
        <v>17.399999999999999</v>
      </c>
      <c r="E185" s="209">
        <v>-22</v>
      </c>
      <c r="F185" s="472">
        <v>9.1</v>
      </c>
      <c r="H185" s="205"/>
      <c r="I185" s="114"/>
      <c r="K185" s="206"/>
    </row>
    <row r="186" spans="1:11">
      <c r="A186" s="470">
        <v>44204</v>
      </c>
      <c r="B186" s="203">
        <v>16</v>
      </c>
      <c r="C186" s="208">
        <v>58</v>
      </c>
      <c r="D186" s="471">
        <v>17.100000000000001</v>
      </c>
      <c r="E186" s="209">
        <v>-22</v>
      </c>
      <c r="F186" s="472">
        <v>8.8000000000000007</v>
      </c>
      <c r="H186" s="205"/>
      <c r="I186" s="114"/>
      <c r="K186" s="206"/>
    </row>
    <row r="187" spans="1:11">
      <c r="A187" s="470">
        <v>44204</v>
      </c>
      <c r="B187" s="203">
        <v>17</v>
      </c>
      <c r="C187" s="208">
        <v>73</v>
      </c>
      <c r="D187" s="471">
        <v>16.8</v>
      </c>
      <c r="E187" s="209">
        <v>-22</v>
      </c>
      <c r="F187" s="472">
        <v>8.5</v>
      </c>
      <c r="H187" s="205"/>
      <c r="I187" s="114"/>
      <c r="K187" s="206"/>
    </row>
    <row r="188" spans="1:11">
      <c r="A188" s="470">
        <v>44204</v>
      </c>
      <c r="B188" s="203">
        <v>18</v>
      </c>
      <c r="C188" s="208">
        <v>88</v>
      </c>
      <c r="D188" s="471">
        <v>16.600000000000001</v>
      </c>
      <c r="E188" s="209">
        <v>-22</v>
      </c>
      <c r="F188" s="472">
        <v>8.1</v>
      </c>
      <c r="H188" s="205"/>
      <c r="I188" s="114"/>
      <c r="K188" s="206"/>
    </row>
    <row r="189" spans="1:11">
      <c r="A189" s="470">
        <v>44204</v>
      </c>
      <c r="B189" s="203">
        <v>19</v>
      </c>
      <c r="C189" s="208">
        <v>103</v>
      </c>
      <c r="D189" s="471">
        <v>16.3</v>
      </c>
      <c r="E189" s="209">
        <v>-22</v>
      </c>
      <c r="F189" s="472">
        <v>7.7</v>
      </c>
      <c r="H189" s="205"/>
      <c r="I189" s="114"/>
      <c r="K189" s="206"/>
    </row>
    <row r="190" spans="1:11">
      <c r="A190" s="470">
        <v>44204</v>
      </c>
      <c r="B190" s="203">
        <v>20</v>
      </c>
      <c r="C190" s="208">
        <v>118</v>
      </c>
      <c r="D190" s="471">
        <v>16.100000000000001</v>
      </c>
      <c r="E190" s="209">
        <v>-22</v>
      </c>
      <c r="F190" s="472">
        <v>7.4</v>
      </c>
      <c r="H190" s="205"/>
      <c r="I190" s="114"/>
      <c r="K190" s="206"/>
    </row>
    <row r="191" spans="1:11">
      <c r="A191" s="470">
        <v>44204</v>
      </c>
      <c r="B191" s="203">
        <v>21</v>
      </c>
      <c r="C191" s="208">
        <v>133</v>
      </c>
      <c r="D191" s="471">
        <v>15.8</v>
      </c>
      <c r="E191" s="209">
        <v>-22</v>
      </c>
      <c r="F191" s="472">
        <v>7</v>
      </c>
      <c r="H191" s="205"/>
      <c r="I191" s="114"/>
      <c r="K191" s="206"/>
    </row>
    <row r="192" spans="1:11">
      <c r="A192" s="470">
        <v>44204</v>
      </c>
      <c r="B192" s="203">
        <v>22</v>
      </c>
      <c r="C192" s="208">
        <v>148</v>
      </c>
      <c r="D192" s="471">
        <v>15.5</v>
      </c>
      <c r="E192" s="209">
        <v>-22</v>
      </c>
      <c r="F192" s="472">
        <v>6.7</v>
      </c>
      <c r="H192" s="205"/>
      <c r="I192" s="114"/>
      <c r="K192" s="206"/>
    </row>
    <row r="193" spans="1:11">
      <c r="A193" s="470">
        <v>44204</v>
      </c>
      <c r="B193" s="203">
        <v>23</v>
      </c>
      <c r="C193" s="208">
        <v>163</v>
      </c>
      <c r="D193" s="471">
        <v>15.3</v>
      </c>
      <c r="E193" s="209">
        <v>-22</v>
      </c>
      <c r="F193" s="472">
        <v>6.3</v>
      </c>
      <c r="H193" s="205"/>
      <c r="I193" s="114"/>
      <c r="K193" s="206"/>
    </row>
    <row r="194" spans="1:11">
      <c r="A194" s="470">
        <v>44205</v>
      </c>
      <c r="B194" s="203">
        <v>0</v>
      </c>
      <c r="C194" s="208">
        <v>178</v>
      </c>
      <c r="D194" s="471">
        <v>15</v>
      </c>
      <c r="E194" s="209">
        <v>-22</v>
      </c>
      <c r="F194" s="472">
        <v>6</v>
      </c>
      <c r="H194" s="205"/>
      <c r="I194" s="114"/>
      <c r="K194" s="206"/>
    </row>
    <row r="195" spans="1:11">
      <c r="A195" s="470">
        <v>44205</v>
      </c>
      <c r="B195" s="203">
        <v>1</v>
      </c>
      <c r="C195" s="208">
        <v>193</v>
      </c>
      <c r="D195" s="471">
        <v>14.8</v>
      </c>
      <c r="E195" s="209">
        <v>-22</v>
      </c>
      <c r="F195" s="472">
        <v>5.6</v>
      </c>
      <c r="H195" s="205"/>
      <c r="I195" s="114"/>
      <c r="K195" s="206"/>
    </row>
    <row r="196" spans="1:11">
      <c r="A196" s="470">
        <v>44205</v>
      </c>
      <c r="B196" s="203">
        <v>2</v>
      </c>
      <c r="C196" s="208">
        <v>208</v>
      </c>
      <c r="D196" s="471">
        <v>14.5</v>
      </c>
      <c r="E196" s="209">
        <v>-22</v>
      </c>
      <c r="F196" s="472">
        <v>5.3</v>
      </c>
      <c r="H196" s="205"/>
      <c r="I196" s="114"/>
      <c r="K196" s="206"/>
    </row>
    <row r="197" spans="1:11">
      <c r="A197" s="470">
        <v>44205</v>
      </c>
      <c r="B197" s="203">
        <v>3</v>
      </c>
      <c r="C197" s="208">
        <v>223</v>
      </c>
      <c r="D197" s="471">
        <v>14.2</v>
      </c>
      <c r="E197" s="209">
        <v>-22</v>
      </c>
      <c r="F197" s="472">
        <v>4.9000000000000004</v>
      </c>
      <c r="H197" s="205"/>
      <c r="I197" s="114"/>
      <c r="K197" s="206"/>
    </row>
    <row r="198" spans="1:11">
      <c r="A198" s="470">
        <v>44205</v>
      </c>
      <c r="B198" s="203">
        <v>4</v>
      </c>
      <c r="C198" s="208">
        <v>238</v>
      </c>
      <c r="D198" s="471">
        <v>14</v>
      </c>
      <c r="E198" s="209">
        <v>-22</v>
      </c>
      <c r="F198" s="472">
        <v>4.5999999999999996</v>
      </c>
      <c r="H198" s="205"/>
      <c r="I198" s="114"/>
      <c r="K198" s="206"/>
    </row>
    <row r="199" spans="1:11">
      <c r="A199" s="470">
        <v>44205</v>
      </c>
      <c r="B199" s="203">
        <v>5</v>
      </c>
      <c r="C199" s="208">
        <v>253</v>
      </c>
      <c r="D199" s="471">
        <v>13.7</v>
      </c>
      <c r="E199" s="209">
        <v>-22</v>
      </c>
      <c r="F199" s="472">
        <v>4.2</v>
      </c>
      <c r="H199" s="205"/>
      <c r="I199" s="114"/>
      <c r="K199" s="206"/>
    </row>
    <row r="200" spans="1:11">
      <c r="A200" s="470">
        <v>44205</v>
      </c>
      <c r="B200" s="203">
        <v>6</v>
      </c>
      <c r="C200" s="208">
        <v>268</v>
      </c>
      <c r="D200" s="471">
        <v>13.5</v>
      </c>
      <c r="E200" s="209">
        <v>-22</v>
      </c>
      <c r="F200" s="472">
        <v>3.8</v>
      </c>
      <c r="H200" s="205"/>
      <c r="I200" s="114"/>
      <c r="K200" s="206"/>
    </row>
    <row r="201" spans="1:11">
      <c r="A201" s="470">
        <v>44205</v>
      </c>
      <c r="B201" s="203">
        <v>7</v>
      </c>
      <c r="C201" s="208">
        <v>283</v>
      </c>
      <c r="D201" s="471">
        <v>13.2</v>
      </c>
      <c r="E201" s="209">
        <v>-22</v>
      </c>
      <c r="F201" s="472">
        <v>3.5</v>
      </c>
      <c r="H201" s="205"/>
      <c r="I201" s="114"/>
      <c r="K201" s="206"/>
    </row>
    <row r="202" spans="1:11">
      <c r="A202" s="470">
        <v>44205</v>
      </c>
      <c r="B202" s="203">
        <v>8</v>
      </c>
      <c r="C202" s="208">
        <v>298</v>
      </c>
      <c r="D202" s="471">
        <v>13</v>
      </c>
      <c r="E202" s="209">
        <v>-22</v>
      </c>
      <c r="F202" s="472">
        <v>3.1</v>
      </c>
      <c r="H202" s="205"/>
      <c r="I202" s="114"/>
      <c r="K202" s="206"/>
    </row>
    <row r="203" spans="1:11">
      <c r="A203" s="470">
        <v>44205</v>
      </c>
      <c r="B203" s="203">
        <v>9</v>
      </c>
      <c r="C203" s="208">
        <v>313</v>
      </c>
      <c r="D203" s="471">
        <v>12.7</v>
      </c>
      <c r="E203" s="209">
        <v>-22</v>
      </c>
      <c r="F203" s="472">
        <v>2.8</v>
      </c>
      <c r="H203" s="205"/>
      <c r="I203" s="114"/>
      <c r="K203" s="206"/>
    </row>
    <row r="204" spans="1:11">
      <c r="A204" s="470">
        <v>44205</v>
      </c>
      <c r="B204" s="203">
        <v>10</v>
      </c>
      <c r="C204" s="208">
        <v>328</v>
      </c>
      <c r="D204" s="471">
        <v>12.4</v>
      </c>
      <c r="E204" s="209">
        <v>-22</v>
      </c>
      <c r="F204" s="472">
        <v>2.4</v>
      </c>
      <c r="H204" s="205"/>
      <c r="I204" s="114"/>
      <c r="K204" s="206"/>
    </row>
    <row r="205" spans="1:11">
      <c r="A205" s="470">
        <v>44205</v>
      </c>
      <c r="B205" s="203">
        <v>11</v>
      </c>
      <c r="C205" s="208">
        <v>343</v>
      </c>
      <c r="D205" s="471">
        <v>12.2</v>
      </c>
      <c r="E205" s="209">
        <v>-22</v>
      </c>
      <c r="F205" s="472">
        <v>2</v>
      </c>
      <c r="H205" s="205"/>
      <c r="I205" s="114"/>
      <c r="K205" s="206"/>
    </row>
    <row r="206" spans="1:11">
      <c r="A206" s="470">
        <v>44205</v>
      </c>
      <c r="B206" s="203">
        <v>12</v>
      </c>
      <c r="C206" s="208">
        <v>358</v>
      </c>
      <c r="D206" s="471">
        <v>11.9</v>
      </c>
      <c r="E206" s="209">
        <v>-22</v>
      </c>
      <c r="F206" s="472">
        <v>1.7</v>
      </c>
      <c r="H206" s="205"/>
      <c r="I206" s="114"/>
      <c r="K206" s="206"/>
    </row>
    <row r="207" spans="1:11">
      <c r="A207" s="470">
        <v>44205</v>
      </c>
      <c r="B207" s="203">
        <v>13</v>
      </c>
      <c r="C207" s="208">
        <v>13</v>
      </c>
      <c r="D207" s="471">
        <v>11.7</v>
      </c>
      <c r="E207" s="209">
        <v>-22</v>
      </c>
      <c r="F207" s="472">
        <v>1.3</v>
      </c>
      <c r="H207" s="205"/>
      <c r="I207" s="114"/>
      <c r="K207" s="206"/>
    </row>
    <row r="208" spans="1:11">
      <c r="A208" s="470">
        <v>44205</v>
      </c>
      <c r="B208" s="203">
        <v>14</v>
      </c>
      <c r="C208" s="208">
        <v>28</v>
      </c>
      <c r="D208" s="471">
        <v>11.4</v>
      </c>
      <c r="E208" s="209">
        <v>-22</v>
      </c>
      <c r="F208" s="472">
        <v>0.9</v>
      </c>
      <c r="H208" s="205"/>
      <c r="I208" s="114"/>
      <c r="K208" s="206"/>
    </row>
    <row r="209" spans="1:11">
      <c r="A209" s="470">
        <v>44205</v>
      </c>
      <c r="B209" s="203">
        <v>15</v>
      </c>
      <c r="C209" s="208">
        <v>43</v>
      </c>
      <c r="D209" s="471">
        <v>11.2</v>
      </c>
      <c r="E209" s="209">
        <v>-22</v>
      </c>
      <c r="F209" s="472">
        <v>0.6</v>
      </c>
      <c r="H209" s="205"/>
      <c r="I209" s="114"/>
      <c r="K209" s="206"/>
    </row>
    <row r="210" spans="1:11">
      <c r="A210" s="470">
        <v>44205</v>
      </c>
      <c r="B210" s="203">
        <v>16</v>
      </c>
      <c r="C210" s="208">
        <v>58</v>
      </c>
      <c r="D210" s="471">
        <v>10.9</v>
      </c>
      <c r="E210" s="209">
        <v>-22</v>
      </c>
      <c r="F210" s="472">
        <v>0.2</v>
      </c>
      <c r="H210" s="205"/>
      <c r="I210" s="114"/>
      <c r="K210" s="206"/>
    </row>
    <row r="211" spans="1:11">
      <c r="A211" s="470">
        <v>44205</v>
      </c>
      <c r="B211" s="203">
        <v>17</v>
      </c>
      <c r="C211" s="208">
        <v>73</v>
      </c>
      <c r="D211" s="471">
        <v>10.6</v>
      </c>
      <c r="E211" s="209">
        <v>-21</v>
      </c>
      <c r="F211" s="472">
        <v>59.8</v>
      </c>
      <c r="H211" s="205"/>
      <c r="I211" s="114"/>
      <c r="K211" s="206"/>
    </row>
    <row r="212" spans="1:11">
      <c r="A212" s="470">
        <v>44205</v>
      </c>
      <c r="B212" s="203">
        <v>18</v>
      </c>
      <c r="C212" s="208">
        <v>88</v>
      </c>
      <c r="D212" s="471">
        <v>10.4</v>
      </c>
      <c r="E212" s="209">
        <v>-21</v>
      </c>
      <c r="F212" s="472">
        <v>59.5</v>
      </c>
      <c r="H212" s="205"/>
      <c r="I212" s="114"/>
      <c r="K212" s="206"/>
    </row>
    <row r="213" spans="1:11">
      <c r="A213" s="470">
        <v>44205</v>
      </c>
      <c r="B213" s="203">
        <v>19</v>
      </c>
      <c r="C213" s="208">
        <v>103</v>
      </c>
      <c r="D213" s="471">
        <v>10.1</v>
      </c>
      <c r="E213" s="209">
        <v>-21</v>
      </c>
      <c r="F213" s="472">
        <v>59.1</v>
      </c>
      <c r="H213" s="205"/>
      <c r="I213" s="114"/>
      <c r="K213" s="206"/>
    </row>
    <row r="214" spans="1:11">
      <c r="A214" s="470">
        <v>44205</v>
      </c>
      <c r="B214" s="203">
        <v>20</v>
      </c>
      <c r="C214" s="208">
        <v>118</v>
      </c>
      <c r="D214" s="471">
        <v>9.9</v>
      </c>
      <c r="E214" s="209">
        <v>-21</v>
      </c>
      <c r="F214" s="472">
        <v>58.7</v>
      </c>
      <c r="H214" s="205"/>
      <c r="I214" s="114"/>
      <c r="K214" s="206"/>
    </row>
    <row r="215" spans="1:11">
      <c r="A215" s="470">
        <v>44205</v>
      </c>
      <c r="B215" s="203">
        <v>21</v>
      </c>
      <c r="C215" s="208">
        <v>133</v>
      </c>
      <c r="D215" s="471">
        <v>9.6</v>
      </c>
      <c r="E215" s="209">
        <v>-21</v>
      </c>
      <c r="F215" s="472">
        <v>58.4</v>
      </c>
      <c r="H215" s="205"/>
      <c r="I215" s="114"/>
      <c r="K215" s="206"/>
    </row>
    <row r="216" spans="1:11">
      <c r="A216" s="470">
        <v>44205</v>
      </c>
      <c r="B216" s="203">
        <v>22</v>
      </c>
      <c r="C216" s="208">
        <v>148</v>
      </c>
      <c r="D216" s="471">
        <v>9.4</v>
      </c>
      <c r="E216" s="209">
        <v>-21</v>
      </c>
      <c r="F216" s="472">
        <v>58</v>
      </c>
      <c r="H216" s="205"/>
      <c r="I216" s="114"/>
      <c r="K216" s="206"/>
    </row>
    <row r="217" spans="1:11">
      <c r="A217" s="470">
        <v>44205</v>
      </c>
      <c r="B217" s="203">
        <v>23</v>
      </c>
      <c r="C217" s="208">
        <v>163</v>
      </c>
      <c r="D217" s="471">
        <v>9.1</v>
      </c>
      <c r="E217" s="209">
        <v>-21</v>
      </c>
      <c r="F217" s="472">
        <v>57.6</v>
      </c>
      <c r="H217" s="205"/>
      <c r="I217" s="114"/>
      <c r="K217" s="206"/>
    </row>
    <row r="218" spans="1:11">
      <c r="A218" s="470">
        <v>44206</v>
      </c>
      <c r="B218" s="203">
        <v>0</v>
      </c>
      <c r="C218" s="208">
        <v>178</v>
      </c>
      <c r="D218" s="471">
        <v>8.9</v>
      </c>
      <c r="E218" s="209">
        <v>-21</v>
      </c>
      <c r="F218" s="472">
        <v>57.3</v>
      </c>
      <c r="H218" s="205"/>
      <c r="I218" s="114"/>
      <c r="K218" s="206"/>
    </row>
    <row r="219" spans="1:11">
      <c r="A219" s="470">
        <v>44206</v>
      </c>
      <c r="B219" s="203">
        <v>1</v>
      </c>
      <c r="C219" s="208">
        <v>193</v>
      </c>
      <c r="D219" s="471">
        <v>8.6</v>
      </c>
      <c r="E219" s="209">
        <v>-21</v>
      </c>
      <c r="F219" s="472">
        <v>56.9</v>
      </c>
      <c r="H219" s="205"/>
      <c r="I219" s="114"/>
      <c r="K219" s="206"/>
    </row>
    <row r="220" spans="1:11">
      <c r="A220" s="470">
        <v>44206</v>
      </c>
      <c r="B220" s="203">
        <v>2</v>
      </c>
      <c r="C220" s="208">
        <v>208</v>
      </c>
      <c r="D220" s="471">
        <v>8.4</v>
      </c>
      <c r="E220" s="209">
        <v>-21</v>
      </c>
      <c r="F220" s="472">
        <v>56.5</v>
      </c>
      <c r="H220" s="205"/>
      <c r="I220" s="114"/>
      <c r="K220" s="206"/>
    </row>
    <row r="221" spans="1:11">
      <c r="A221" s="470">
        <v>44206</v>
      </c>
      <c r="B221" s="203">
        <v>3</v>
      </c>
      <c r="C221" s="208">
        <v>223</v>
      </c>
      <c r="D221" s="471">
        <v>8.1</v>
      </c>
      <c r="E221" s="209">
        <v>-21</v>
      </c>
      <c r="F221" s="472">
        <v>56.1</v>
      </c>
      <c r="H221" s="205"/>
      <c r="I221" s="114"/>
      <c r="K221" s="206"/>
    </row>
    <row r="222" spans="1:11">
      <c r="A222" s="470">
        <v>44206</v>
      </c>
      <c r="B222" s="203">
        <v>4</v>
      </c>
      <c r="C222" s="208">
        <v>238</v>
      </c>
      <c r="D222" s="471">
        <v>7.8</v>
      </c>
      <c r="E222" s="209">
        <v>-21</v>
      </c>
      <c r="F222" s="472">
        <v>55.8</v>
      </c>
      <c r="H222" s="205"/>
      <c r="I222" s="114"/>
      <c r="K222" s="206"/>
    </row>
    <row r="223" spans="1:11">
      <c r="A223" s="470">
        <v>44206</v>
      </c>
      <c r="B223" s="203">
        <v>5</v>
      </c>
      <c r="C223" s="208">
        <v>253</v>
      </c>
      <c r="D223" s="471">
        <v>7.6</v>
      </c>
      <c r="E223" s="209">
        <v>-21</v>
      </c>
      <c r="F223" s="472">
        <v>55.4</v>
      </c>
      <c r="H223" s="205"/>
      <c r="I223" s="114"/>
      <c r="K223" s="206"/>
    </row>
    <row r="224" spans="1:11">
      <c r="A224" s="470">
        <v>44206</v>
      </c>
      <c r="B224" s="203">
        <v>6</v>
      </c>
      <c r="C224" s="208">
        <v>268</v>
      </c>
      <c r="D224" s="471">
        <v>7.3</v>
      </c>
      <c r="E224" s="209">
        <v>-21</v>
      </c>
      <c r="F224" s="472">
        <v>55</v>
      </c>
      <c r="H224" s="205"/>
      <c r="I224" s="114"/>
      <c r="K224" s="206"/>
    </row>
    <row r="225" spans="1:11">
      <c r="A225" s="470">
        <v>44206</v>
      </c>
      <c r="B225" s="203">
        <v>7</v>
      </c>
      <c r="C225" s="208">
        <v>283</v>
      </c>
      <c r="D225" s="471">
        <v>7.1</v>
      </c>
      <c r="E225" s="209">
        <v>-21</v>
      </c>
      <c r="F225" s="472">
        <v>54.6</v>
      </c>
      <c r="H225" s="205"/>
      <c r="I225" s="114"/>
      <c r="K225" s="206"/>
    </row>
    <row r="226" spans="1:11">
      <c r="A226" s="470">
        <v>44206</v>
      </c>
      <c r="B226" s="203">
        <v>8</v>
      </c>
      <c r="C226" s="208">
        <v>298</v>
      </c>
      <c r="D226" s="471">
        <v>6.8</v>
      </c>
      <c r="E226" s="209">
        <v>-21</v>
      </c>
      <c r="F226" s="472">
        <v>54.2</v>
      </c>
      <c r="H226" s="205"/>
      <c r="I226" s="114"/>
      <c r="K226" s="206"/>
    </row>
    <row r="227" spans="1:11">
      <c r="A227" s="470">
        <v>44206</v>
      </c>
      <c r="B227" s="203">
        <v>9</v>
      </c>
      <c r="C227" s="208">
        <v>313</v>
      </c>
      <c r="D227" s="471">
        <v>6.6</v>
      </c>
      <c r="E227" s="209">
        <v>-21</v>
      </c>
      <c r="F227" s="472">
        <v>53.9</v>
      </c>
      <c r="H227" s="205"/>
      <c r="I227" s="114"/>
      <c r="K227" s="206"/>
    </row>
    <row r="228" spans="1:11">
      <c r="A228" s="470">
        <v>44206</v>
      </c>
      <c r="B228" s="203">
        <v>10</v>
      </c>
      <c r="C228" s="208">
        <v>328</v>
      </c>
      <c r="D228" s="471">
        <v>6.3</v>
      </c>
      <c r="E228" s="209">
        <v>-21</v>
      </c>
      <c r="F228" s="472">
        <v>53.5</v>
      </c>
      <c r="H228" s="205"/>
      <c r="I228" s="114"/>
      <c r="K228" s="206"/>
    </row>
    <row r="229" spans="1:11">
      <c r="A229" s="470">
        <v>44206</v>
      </c>
      <c r="B229" s="203">
        <v>11</v>
      </c>
      <c r="C229" s="208">
        <v>343</v>
      </c>
      <c r="D229" s="471">
        <v>6.1</v>
      </c>
      <c r="E229" s="209">
        <v>-21</v>
      </c>
      <c r="F229" s="472">
        <v>53.1</v>
      </c>
      <c r="H229" s="205"/>
      <c r="I229" s="114"/>
      <c r="K229" s="206"/>
    </row>
    <row r="230" spans="1:11">
      <c r="A230" s="470">
        <v>44206</v>
      </c>
      <c r="B230" s="203">
        <v>12</v>
      </c>
      <c r="C230" s="208">
        <v>358</v>
      </c>
      <c r="D230" s="471">
        <v>5.8</v>
      </c>
      <c r="E230" s="209">
        <v>-21</v>
      </c>
      <c r="F230" s="472">
        <v>52.7</v>
      </c>
      <c r="H230" s="205"/>
      <c r="I230" s="114"/>
      <c r="K230" s="206"/>
    </row>
    <row r="231" spans="1:11">
      <c r="A231" s="470">
        <v>44206</v>
      </c>
      <c r="B231" s="203">
        <v>13</v>
      </c>
      <c r="C231" s="208">
        <v>13</v>
      </c>
      <c r="D231" s="471">
        <v>5.6</v>
      </c>
      <c r="E231" s="209">
        <v>-21</v>
      </c>
      <c r="F231" s="472">
        <v>52.3</v>
      </c>
      <c r="H231" s="205"/>
      <c r="I231" s="114"/>
      <c r="K231" s="206"/>
    </row>
    <row r="232" spans="1:11">
      <c r="A232" s="470">
        <v>44206</v>
      </c>
      <c r="B232" s="203">
        <v>14</v>
      </c>
      <c r="C232" s="208">
        <v>28</v>
      </c>
      <c r="D232" s="471">
        <v>5.3</v>
      </c>
      <c r="E232" s="209">
        <v>-21</v>
      </c>
      <c r="F232" s="472">
        <v>52</v>
      </c>
      <c r="H232" s="205"/>
      <c r="I232" s="114"/>
      <c r="K232" s="206"/>
    </row>
    <row r="233" spans="1:11">
      <c r="A233" s="470">
        <v>44206</v>
      </c>
      <c r="B233" s="203">
        <v>15</v>
      </c>
      <c r="C233" s="208">
        <v>43</v>
      </c>
      <c r="D233" s="471">
        <v>5.0999999999999996</v>
      </c>
      <c r="E233" s="209">
        <v>-21</v>
      </c>
      <c r="F233" s="472">
        <v>51.6</v>
      </c>
      <c r="H233" s="205"/>
      <c r="I233" s="114"/>
      <c r="K233" s="206"/>
    </row>
    <row r="234" spans="1:11">
      <c r="A234" s="470">
        <v>44206</v>
      </c>
      <c r="B234" s="203">
        <v>16</v>
      </c>
      <c r="C234" s="208">
        <v>58</v>
      </c>
      <c r="D234" s="471">
        <v>4.8</v>
      </c>
      <c r="E234" s="209">
        <v>-21</v>
      </c>
      <c r="F234" s="472">
        <v>51.2</v>
      </c>
      <c r="H234" s="205"/>
      <c r="I234" s="114"/>
      <c r="K234" s="206"/>
    </row>
    <row r="235" spans="1:11">
      <c r="A235" s="470">
        <v>44206</v>
      </c>
      <c r="B235" s="203">
        <v>17</v>
      </c>
      <c r="C235" s="208">
        <v>73</v>
      </c>
      <c r="D235" s="471">
        <v>4.5999999999999996</v>
      </c>
      <c r="E235" s="209">
        <v>-21</v>
      </c>
      <c r="F235" s="472">
        <v>50.8</v>
      </c>
      <c r="H235" s="205"/>
      <c r="I235" s="114"/>
      <c r="K235" s="206"/>
    </row>
    <row r="236" spans="1:11">
      <c r="A236" s="470">
        <v>44206</v>
      </c>
      <c r="B236" s="203">
        <v>18</v>
      </c>
      <c r="C236" s="208">
        <v>88</v>
      </c>
      <c r="D236" s="471">
        <v>4.3</v>
      </c>
      <c r="E236" s="209">
        <v>-21</v>
      </c>
      <c r="F236" s="472">
        <v>50.4</v>
      </c>
      <c r="H236" s="205"/>
      <c r="I236" s="114"/>
      <c r="K236" s="206"/>
    </row>
    <row r="237" spans="1:11">
      <c r="A237" s="470">
        <v>44206</v>
      </c>
      <c r="B237" s="203">
        <v>19</v>
      </c>
      <c r="C237" s="208">
        <v>103</v>
      </c>
      <c r="D237" s="471">
        <v>4.0999999999999996</v>
      </c>
      <c r="E237" s="209">
        <v>-21</v>
      </c>
      <c r="F237" s="472">
        <v>50</v>
      </c>
      <c r="H237" s="205"/>
      <c r="I237" s="114"/>
      <c r="K237" s="206"/>
    </row>
    <row r="238" spans="1:11">
      <c r="A238" s="470">
        <v>44206</v>
      </c>
      <c r="B238" s="203">
        <v>20</v>
      </c>
      <c r="C238" s="208">
        <v>118</v>
      </c>
      <c r="D238" s="471">
        <v>3.8</v>
      </c>
      <c r="E238" s="209">
        <v>-21</v>
      </c>
      <c r="F238" s="472">
        <v>49.6</v>
      </c>
      <c r="H238" s="205"/>
      <c r="I238" s="114"/>
      <c r="K238" s="206"/>
    </row>
    <row r="239" spans="1:11">
      <c r="A239" s="470">
        <v>44206</v>
      </c>
      <c r="B239" s="203">
        <v>21</v>
      </c>
      <c r="C239" s="208">
        <v>133</v>
      </c>
      <c r="D239" s="471">
        <v>3.6</v>
      </c>
      <c r="E239" s="209">
        <v>-21</v>
      </c>
      <c r="F239" s="472">
        <v>49.3</v>
      </c>
      <c r="H239" s="205"/>
      <c r="I239" s="114"/>
      <c r="K239" s="206"/>
    </row>
    <row r="240" spans="1:11">
      <c r="A240" s="470">
        <v>44206</v>
      </c>
      <c r="B240" s="203">
        <v>22</v>
      </c>
      <c r="C240" s="208">
        <v>148</v>
      </c>
      <c r="D240" s="471">
        <v>3.3</v>
      </c>
      <c r="E240" s="209">
        <v>-21</v>
      </c>
      <c r="F240" s="472">
        <v>48.9</v>
      </c>
      <c r="H240" s="205"/>
      <c r="I240" s="114"/>
      <c r="K240" s="206"/>
    </row>
    <row r="241" spans="1:11">
      <c r="A241" s="470">
        <v>44206</v>
      </c>
      <c r="B241" s="203">
        <v>23</v>
      </c>
      <c r="C241" s="208">
        <v>163</v>
      </c>
      <c r="D241" s="471">
        <v>3.1</v>
      </c>
      <c r="E241" s="209">
        <v>-21</v>
      </c>
      <c r="F241" s="472">
        <v>48.5</v>
      </c>
      <c r="H241" s="205"/>
      <c r="I241" s="114"/>
      <c r="K241" s="206"/>
    </row>
    <row r="242" spans="1:11">
      <c r="A242" s="470">
        <v>44207</v>
      </c>
      <c r="B242" s="203">
        <v>0</v>
      </c>
      <c r="C242" s="208">
        <v>178</v>
      </c>
      <c r="D242" s="471">
        <v>2.8</v>
      </c>
      <c r="E242" s="209">
        <v>-21</v>
      </c>
      <c r="F242" s="472">
        <v>48.1</v>
      </c>
      <c r="H242" s="205"/>
      <c r="I242" s="114"/>
      <c r="K242" s="206"/>
    </row>
    <row r="243" spans="1:11">
      <c r="A243" s="470">
        <v>44207</v>
      </c>
      <c r="B243" s="203">
        <v>1</v>
      </c>
      <c r="C243" s="208">
        <v>193</v>
      </c>
      <c r="D243" s="471">
        <v>2.6</v>
      </c>
      <c r="E243" s="209">
        <v>-21</v>
      </c>
      <c r="F243" s="472">
        <v>47.7</v>
      </c>
      <c r="H243" s="205"/>
      <c r="I243" s="114"/>
      <c r="K243" s="206"/>
    </row>
    <row r="244" spans="1:11">
      <c r="A244" s="470">
        <v>44207</v>
      </c>
      <c r="B244" s="203">
        <v>2</v>
      </c>
      <c r="C244" s="208">
        <v>208</v>
      </c>
      <c r="D244" s="471">
        <v>2.2999999999999998</v>
      </c>
      <c r="E244" s="209">
        <v>-21</v>
      </c>
      <c r="F244" s="472">
        <v>47.3</v>
      </c>
      <c r="H244" s="205"/>
      <c r="I244" s="114"/>
      <c r="K244" s="206"/>
    </row>
    <row r="245" spans="1:11">
      <c r="A245" s="470">
        <v>44207</v>
      </c>
      <c r="B245" s="203">
        <v>3</v>
      </c>
      <c r="C245" s="208">
        <v>223</v>
      </c>
      <c r="D245" s="471">
        <v>2.1</v>
      </c>
      <c r="E245" s="209">
        <v>-21</v>
      </c>
      <c r="F245" s="472">
        <v>46.9</v>
      </c>
      <c r="H245" s="205"/>
      <c r="I245" s="114"/>
      <c r="K245" s="206"/>
    </row>
    <row r="246" spans="1:11">
      <c r="A246" s="470">
        <v>44207</v>
      </c>
      <c r="B246" s="203">
        <v>4</v>
      </c>
      <c r="C246" s="208">
        <v>238</v>
      </c>
      <c r="D246" s="471">
        <v>1.8</v>
      </c>
      <c r="E246" s="209">
        <v>-21</v>
      </c>
      <c r="F246" s="472">
        <v>46.5</v>
      </c>
      <c r="H246" s="205"/>
      <c r="I246" s="114"/>
      <c r="K246" s="206"/>
    </row>
    <row r="247" spans="1:11">
      <c r="A247" s="470">
        <v>44207</v>
      </c>
      <c r="B247" s="203">
        <v>5</v>
      </c>
      <c r="C247" s="208">
        <v>253</v>
      </c>
      <c r="D247" s="471">
        <v>1.6</v>
      </c>
      <c r="E247" s="209">
        <v>-21</v>
      </c>
      <c r="F247" s="472">
        <v>46.1</v>
      </c>
      <c r="H247" s="205"/>
      <c r="I247" s="114"/>
      <c r="K247" s="206"/>
    </row>
    <row r="248" spans="1:11">
      <c r="A248" s="470">
        <v>44207</v>
      </c>
      <c r="B248" s="203">
        <v>6</v>
      </c>
      <c r="C248" s="208">
        <v>268</v>
      </c>
      <c r="D248" s="471">
        <v>1.4</v>
      </c>
      <c r="E248" s="209">
        <v>-21</v>
      </c>
      <c r="F248" s="472">
        <v>45.7</v>
      </c>
      <c r="H248" s="205"/>
      <c r="I248" s="114"/>
      <c r="K248" s="206"/>
    </row>
    <row r="249" spans="1:11">
      <c r="A249" s="470">
        <v>44207</v>
      </c>
      <c r="B249" s="203">
        <v>7</v>
      </c>
      <c r="C249" s="208">
        <v>283</v>
      </c>
      <c r="D249" s="471">
        <v>1.1000000000000001</v>
      </c>
      <c r="E249" s="209">
        <v>-21</v>
      </c>
      <c r="F249" s="472">
        <v>45.3</v>
      </c>
      <c r="H249" s="205"/>
      <c r="I249" s="114"/>
      <c r="K249" s="206"/>
    </row>
    <row r="250" spans="1:11">
      <c r="A250" s="470">
        <v>44207</v>
      </c>
      <c r="B250" s="203">
        <v>8</v>
      </c>
      <c r="C250" s="208">
        <v>298</v>
      </c>
      <c r="D250" s="471">
        <v>0.9</v>
      </c>
      <c r="E250" s="209">
        <v>-21</v>
      </c>
      <c r="F250" s="472">
        <v>44.9</v>
      </c>
      <c r="H250" s="205"/>
      <c r="I250" s="114"/>
      <c r="K250" s="206"/>
    </row>
    <row r="251" spans="1:11">
      <c r="A251" s="470">
        <v>44207</v>
      </c>
      <c r="B251" s="203">
        <v>9</v>
      </c>
      <c r="C251" s="208">
        <v>313</v>
      </c>
      <c r="D251" s="471">
        <v>0.6</v>
      </c>
      <c r="E251" s="209">
        <v>-21</v>
      </c>
      <c r="F251" s="472">
        <v>44.5</v>
      </c>
      <c r="H251" s="205"/>
      <c r="I251" s="114"/>
      <c r="K251" s="206"/>
    </row>
    <row r="252" spans="1:11">
      <c r="A252" s="470">
        <v>44207</v>
      </c>
      <c r="B252" s="203">
        <v>10</v>
      </c>
      <c r="C252" s="208">
        <v>328</v>
      </c>
      <c r="D252" s="471">
        <v>0.4</v>
      </c>
      <c r="E252" s="209">
        <v>-21</v>
      </c>
      <c r="F252" s="472">
        <v>44.1</v>
      </c>
      <c r="H252" s="205"/>
      <c r="I252" s="114"/>
      <c r="K252" s="206"/>
    </row>
    <row r="253" spans="1:11">
      <c r="A253" s="470">
        <v>44207</v>
      </c>
      <c r="B253" s="203">
        <v>11</v>
      </c>
      <c r="C253" s="208">
        <v>343</v>
      </c>
      <c r="D253" s="471">
        <v>0.1</v>
      </c>
      <c r="E253" s="209">
        <v>-21</v>
      </c>
      <c r="F253" s="472">
        <v>43.7</v>
      </c>
      <c r="H253" s="205"/>
      <c r="I253" s="114"/>
      <c r="K253" s="206"/>
    </row>
    <row r="254" spans="1:11">
      <c r="A254" s="470">
        <v>44207</v>
      </c>
      <c r="B254" s="203">
        <v>12</v>
      </c>
      <c r="C254" s="208">
        <v>357</v>
      </c>
      <c r="D254" s="471">
        <v>59.9</v>
      </c>
      <c r="E254" s="209">
        <v>-21</v>
      </c>
      <c r="F254" s="472">
        <v>43.3</v>
      </c>
      <c r="H254" s="205"/>
      <c r="I254" s="114"/>
      <c r="K254" s="206"/>
    </row>
    <row r="255" spans="1:11">
      <c r="A255" s="470">
        <v>44207</v>
      </c>
      <c r="B255" s="203">
        <v>13</v>
      </c>
      <c r="C255" s="208">
        <v>12</v>
      </c>
      <c r="D255" s="471">
        <v>59.6</v>
      </c>
      <c r="E255" s="209">
        <v>-21</v>
      </c>
      <c r="F255" s="472">
        <v>42.9</v>
      </c>
      <c r="H255" s="205"/>
      <c r="I255" s="114"/>
      <c r="K255" s="206"/>
    </row>
    <row r="256" spans="1:11">
      <c r="A256" s="470">
        <v>44207</v>
      </c>
      <c r="B256" s="203">
        <v>14</v>
      </c>
      <c r="C256" s="208">
        <v>27</v>
      </c>
      <c r="D256" s="471">
        <v>59.4</v>
      </c>
      <c r="E256" s="209">
        <v>-21</v>
      </c>
      <c r="F256" s="472">
        <v>42.5</v>
      </c>
      <c r="H256" s="205"/>
      <c r="I256" s="114"/>
      <c r="K256" s="206"/>
    </row>
    <row r="257" spans="1:11">
      <c r="A257" s="470">
        <v>44207</v>
      </c>
      <c r="B257" s="203">
        <v>15</v>
      </c>
      <c r="C257" s="208">
        <v>42</v>
      </c>
      <c r="D257" s="471">
        <v>59.1</v>
      </c>
      <c r="E257" s="209">
        <v>-21</v>
      </c>
      <c r="F257" s="472">
        <v>42.1</v>
      </c>
      <c r="H257" s="205"/>
      <c r="I257" s="114"/>
      <c r="K257" s="206"/>
    </row>
    <row r="258" spans="1:11">
      <c r="A258" s="470">
        <v>44207</v>
      </c>
      <c r="B258" s="203">
        <v>16</v>
      </c>
      <c r="C258" s="208">
        <v>57</v>
      </c>
      <c r="D258" s="471">
        <v>58.9</v>
      </c>
      <c r="E258" s="209">
        <v>-21</v>
      </c>
      <c r="F258" s="472">
        <v>41.7</v>
      </c>
      <c r="H258" s="205"/>
      <c r="I258" s="114"/>
      <c r="K258" s="206"/>
    </row>
    <row r="259" spans="1:11">
      <c r="A259" s="470">
        <v>44207</v>
      </c>
      <c r="B259" s="203">
        <v>17</v>
      </c>
      <c r="C259" s="208">
        <v>72</v>
      </c>
      <c r="D259" s="471">
        <v>58.7</v>
      </c>
      <c r="E259" s="209">
        <v>-21</v>
      </c>
      <c r="F259" s="472">
        <v>41.3</v>
      </c>
      <c r="H259" s="205"/>
      <c r="I259" s="114"/>
      <c r="K259" s="206"/>
    </row>
    <row r="260" spans="1:11">
      <c r="A260" s="470">
        <v>44207</v>
      </c>
      <c r="B260" s="203">
        <v>18</v>
      </c>
      <c r="C260" s="208">
        <v>87</v>
      </c>
      <c r="D260" s="471">
        <v>58.4</v>
      </c>
      <c r="E260" s="209">
        <v>-21</v>
      </c>
      <c r="F260" s="472">
        <v>40.9</v>
      </c>
      <c r="H260" s="205"/>
      <c r="I260" s="114"/>
      <c r="K260" s="206"/>
    </row>
    <row r="261" spans="1:11">
      <c r="A261" s="470">
        <v>44207</v>
      </c>
      <c r="B261" s="203">
        <v>19</v>
      </c>
      <c r="C261" s="208">
        <v>102</v>
      </c>
      <c r="D261" s="471">
        <v>58.2</v>
      </c>
      <c r="E261" s="209">
        <v>-21</v>
      </c>
      <c r="F261" s="472">
        <v>40.5</v>
      </c>
      <c r="H261" s="205"/>
      <c r="I261" s="114"/>
      <c r="K261" s="206"/>
    </row>
    <row r="262" spans="1:11">
      <c r="A262" s="470">
        <v>44207</v>
      </c>
      <c r="B262" s="203">
        <v>20</v>
      </c>
      <c r="C262" s="208">
        <v>117</v>
      </c>
      <c r="D262" s="471">
        <v>57.9</v>
      </c>
      <c r="E262" s="209">
        <v>-21</v>
      </c>
      <c r="F262" s="472">
        <v>40.1</v>
      </c>
      <c r="H262" s="205"/>
      <c r="I262" s="114"/>
      <c r="K262" s="206"/>
    </row>
    <row r="263" spans="1:11">
      <c r="A263" s="470">
        <v>44207</v>
      </c>
      <c r="B263" s="203">
        <v>21</v>
      </c>
      <c r="C263" s="208">
        <v>132</v>
      </c>
      <c r="D263" s="471">
        <v>57.7</v>
      </c>
      <c r="E263" s="209">
        <v>-21</v>
      </c>
      <c r="F263" s="472">
        <v>39.700000000000003</v>
      </c>
      <c r="H263" s="205"/>
      <c r="I263" s="114"/>
      <c r="K263" s="206"/>
    </row>
    <row r="264" spans="1:11">
      <c r="A264" s="470">
        <v>44207</v>
      </c>
      <c r="B264" s="203">
        <v>22</v>
      </c>
      <c r="C264" s="208">
        <v>147</v>
      </c>
      <c r="D264" s="471">
        <v>57.4</v>
      </c>
      <c r="E264" s="209">
        <v>-21</v>
      </c>
      <c r="F264" s="472">
        <v>39.299999999999997</v>
      </c>
      <c r="H264" s="205"/>
      <c r="I264" s="114"/>
      <c r="K264" s="206"/>
    </row>
    <row r="265" spans="1:11">
      <c r="A265" s="470">
        <v>44207</v>
      </c>
      <c r="B265" s="203">
        <v>23</v>
      </c>
      <c r="C265" s="208">
        <v>162</v>
      </c>
      <c r="D265" s="471">
        <v>57.2</v>
      </c>
      <c r="E265" s="209">
        <v>-21</v>
      </c>
      <c r="F265" s="472">
        <v>38.9</v>
      </c>
      <c r="H265" s="205"/>
      <c r="I265" s="114"/>
      <c r="K265" s="206"/>
    </row>
    <row r="266" spans="1:11">
      <c r="A266" s="470">
        <v>44208</v>
      </c>
      <c r="B266" s="203">
        <v>0</v>
      </c>
      <c r="C266" s="208">
        <v>177</v>
      </c>
      <c r="D266" s="471">
        <v>57</v>
      </c>
      <c r="E266" s="209">
        <v>-21</v>
      </c>
      <c r="F266" s="472">
        <v>38.5</v>
      </c>
      <c r="H266" s="205"/>
      <c r="I266" s="114"/>
      <c r="K266" s="206"/>
    </row>
    <row r="267" spans="1:11">
      <c r="A267" s="470">
        <v>44208</v>
      </c>
      <c r="B267" s="203">
        <v>1</v>
      </c>
      <c r="C267" s="208">
        <v>192</v>
      </c>
      <c r="D267" s="471">
        <v>56.7</v>
      </c>
      <c r="E267" s="209">
        <v>-21</v>
      </c>
      <c r="F267" s="472">
        <v>38.1</v>
      </c>
      <c r="H267" s="205"/>
      <c r="I267" s="114"/>
      <c r="K267" s="206"/>
    </row>
    <row r="268" spans="1:11">
      <c r="A268" s="470">
        <v>44208</v>
      </c>
      <c r="B268" s="203">
        <v>2</v>
      </c>
      <c r="C268" s="208">
        <v>207</v>
      </c>
      <c r="D268" s="471">
        <v>56.5</v>
      </c>
      <c r="E268" s="209">
        <v>-21</v>
      </c>
      <c r="F268" s="472">
        <v>37.700000000000003</v>
      </c>
      <c r="H268" s="205"/>
      <c r="I268" s="114"/>
      <c r="K268" s="206"/>
    </row>
    <row r="269" spans="1:11">
      <c r="A269" s="470">
        <v>44208</v>
      </c>
      <c r="B269" s="203">
        <v>3</v>
      </c>
      <c r="C269" s="208">
        <v>222</v>
      </c>
      <c r="D269" s="471">
        <v>56.2</v>
      </c>
      <c r="E269" s="209">
        <v>-21</v>
      </c>
      <c r="F269" s="472">
        <v>37.299999999999997</v>
      </c>
      <c r="H269" s="205"/>
      <c r="I269" s="114"/>
      <c r="K269" s="206"/>
    </row>
    <row r="270" spans="1:11">
      <c r="A270" s="470">
        <v>44208</v>
      </c>
      <c r="B270" s="203">
        <v>4</v>
      </c>
      <c r="C270" s="208">
        <v>237</v>
      </c>
      <c r="D270" s="471">
        <v>56</v>
      </c>
      <c r="E270" s="209">
        <v>-21</v>
      </c>
      <c r="F270" s="472">
        <v>36.9</v>
      </c>
      <c r="H270" s="205"/>
      <c r="I270" s="114"/>
      <c r="K270" s="206"/>
    </row>
    <row r="271" spans="1:11">
      <c r="A271" s="470">
        <v>44208</v>
      </c>
      <c r="B271" s="203">
        <v>5</v>
      </c>
      <c r="C271" s="208">
        <v>252</v>
      </c>
      <c r="D271" s="471">
        <v>55.7</v>
      </c>
      <c r="E271" s="209">
        <v>-21</v>
      </c>
      <c r="F271" s="472">
        <v>36.4</v>
      </c>
      <c r="H271" s="205"/>
      <c r="I271" s="114"/>
      <c r="K271" s="206"/>
    </row>
    <row r="272" spans="1:11">
      <c r="A272" s="470">
        <v>44208</v>
      </c>
      <c r="B272" s="203">
        <v>6</v>
      </c>
      <c r="C272" s="208">
        <v>267</v>
      </c>
      <c r="D272" s="471">
        <v>55.5</v>
      </c>
      <c r="E272" s="209">
        <v>-21</v>
      </c>
      <c r="F272" s="472">
        <v>36</v>
      </c>
      <c r="H272" s="205"/>
      <c r="I272" s="114"/>
      <c r="K272" s="206"/>
    </row>
    <row r="273" spans="1:11">
      <c r="A273" s="470">
        <v>44208</v>
      </c>
      <c r="B273" s="203">
        <v>7</v>
      </c>
      <c r="C273" s="208">
        <v>282</v>
      </c>
      <c r="D273" s="471">
        <v>55.3</v>
      </c>
      <c r="E273" s="209">
        <v>-21</v>
      </c>
      <c r="F273" s="472">
        <v>35.6</v>
      </c>
      <c r="H273" s="205"/>
      <c r="I273" s="114"/>
      <c r="K273" s="206"/>
    </row>
    <row r="274" spans="1:11">
      <c r="A274" s="470">
        <v>44208</v>
      </c>
      <c r="B274" s="203">
        <v>8</v>
      </c>
      <c r="C274" s="208">
        <v>297</v>
      </c>
      <c r="D274" s="471">
        <v>55</v>
      </c>
      <c r="E274" s="209">
        <v>-21</v>
      </c>
      <c r="F274" s="472">
        <v>35.200000000000003</v>
      </c>
      <c r="H274" s="205"/>
      <c r="I274" s="114"/>
      <c r="K274" s="206"/>
    </row>
    <row r="275" spans="1:11">
      <c r="A275" s="470">
        <v>44208</v>
      </c>
      <c r="B275" s="203">
        <v>9</v>
      </c>
      <c r="C275" s="208">
        <v>312</v>
      </c>
      <c r="D275" s="471">
        <v>54.8</v>
      </c>
      <c r="E275" s="209">
        <v>-21</v>
      </c>
      <c r="F275" s="472">
        <v>34.799999999999997</v>
      </c>
      <c r="H275" s="205"/>
      <c r="I275" s="114"/>
      <c r="K275" s="206"/>
    </row>
    <row r="276" spans="1:11">
      <c r="A276" s="470">
        <v>44208</v>
      </c>
      <c r="B276" s="203">
        <v>10</v>
      </c>
      <c r="C276" s="208">
        <v>327</v>
      </c>
      <c r="D276" s="471">
        <v>54.5</v>
      </c>
      <c r="E276" s="209">
        <v>-21</v>
      </c>
      <c r="F276" s="472">
        <v>34.4</v>
      </c>
      <c r="H276" s="205"/>
      <c r="I276" s="114"/>
      <c r="K276" s="206"/>
    </row>
    <row r="277" spans="1:11">
      <c r="A277" s="470">
        <v>44208</v>
      </c>
      <c r="B277" s="203">
        <v>11</v>
      </c>
      <c r="C277" s="208">
        <v>342</v>
      </c>
      <c r="D277" s="471">
        <v>54.3</v>
      </c>
      <c r="E277" s="209">
        <v>-21</v>
      </c>
      <c r="F277" s="472">
        <v>34</v>
      </c>
      <c r="H277" s="205"/>
      <c r="I277" s="114"/>
      <c r="K277" s="206"/>
    </row>
    <row r="278" spans="1:11">
      <c r="A278" s="470">
        <v>44208</v>
      </c>
      <c r="B278" s="203">
        <v>12</v>
      </c>
      <c r="C278" s="208">
        <v>357</v>
      </c>
      <c r="D278" s="471">
        <v>54.1</v>
      </c>
      <c r="E278" s="209">
        <v>-21</v>
      </c>
      <c r="F278" s="472">
        <v>33.5</v>
      </c>
      <c r="H278" s="205"/>
      <c r="I278" s="114"/>
      <c r="K278" s="206"/>
    </row>
    <row r="279" spans="1:11">
      <c r="A279" s="470">
        <v>44208</v>
      </c>
      <c r="B279" s="203">
        <v>13</v>
      </c>
      <c r="C279" s="208">
        <v>12</v>
      </c>
      <c r="D279" s="471">
        <v>53.8</v>
      </c>
      <c r="E279" s="209">
        <v>-21</v>
      </c>
      <c r="F279" s="472">
        <v>33.1</v>
      </c>
      <c r="H279" s="205"/>
      <c r="I279" s="114"/>
      <c r="K279" s="206"/>
    </row>
    <row r="280" spans="1:11">
      <c r="A280" s="470">
        <v>44208</v>
      </c>
      <c r="B280" s="203">
        <v>14</v>
      </c>
      <c r="C280" s="208">
        <v>27</v>
      </c>
      <c r="D280" s="471">
        <v>53.6</v>
      </c>
      <c r="E280" s="209">
        <v>-21</v>
      </c>
      <c r="F280" s="472">
        <v>32.700000000000003</v>
      </c>
      <c r="H280" s="205"/>
      <c r="I280" s="114"/>
      <c r="K280" s="206"/>
    </row>
    <row r="281" spans="1:11">
      <c r="A281" s="470">
        <v>44208</v>
      </c>
      <c r="B281" s="203">
        <v>15</v>
      </c>
      <c r="C281" s="208">
        <v>42</v>
      </c>
      <c r="D281" s="471">
        <v>53.4</v>
      </c>
      <c r="E281" s="209">
        <v>-21</v>
      </c>
      <c r="F281" s="472">
        <v>32.299999999999997</v>
      </c>
      <c r="H281" s="205"/>
      <c r="I281" s="114"/>
      <c r="K281" s="206"/>
    </row>
    <row r="282" spans="1:11">
      <c r="A282" s="470">
        <v>44208</v>
      </c>
      <c r="B282" s="203">
        <v>16</v>
      </c>
      <c r="C282" s="208">
        <v>57</v>
      </c>
      <c r="D282" s="471">
        <v>53.1</v>
      </c>
      <c r="E282" s="209">
        <v>-21</v>
      </c>
      <c r="F282" s="472">
        <v>31.9</v>
      </c>
      <c r="H282" s="205"/>
      <c r="I282" s="114"/>
      <c r="K282" s="206"/>
    </row>
    <row r="283" spans="1:11">
      <c r="A283" s="470">
        <v>44208</v>
      </c>
      <c r="B283" s="203">
        <v>17</v>
      </c>
      <c r="C283" s="208">
        <v>72</v>
      </c>
      <c r="D283" s="471">
        <v>52.9</v>
      </c>
      <c r="E283" s="209">
        <v>-21</v>
      </c>
      <c r="F283" s="472">
        <v>31.5</v>
      </c>
      <c r="H283" s="205"/>
      <c r="I283" s="114"/>
      <c r="K283" s="206"/>
    </row>
    <row r="284" spans="1:11">
      <c r="A284" s="470">
        <v>44208</v>
      </c>
      <c r="B284" s="203">
        <v>18</v>
      </c>
      <c r="C284" s="208">
        <v>87</v>
      </c>
      <c r="D284" s="471">
        <v>52.6</v>
      </c>
      <c r="E284" s="209">
        <v>-21</v>
      </c>
      <c r="F284" s="472">
        <v>31</v>
      </c>
      <c r="H284" s="205"/>
      <c r="I284" s="114"/>
      <c r="K284" s="206"/>
    </row>
    <row r="285" spans="1:11">
      <c r="A285" s="470">
        <v>44208</v>
      </c>
      <c r="B285" s="203">
        <v>19</v>
      </c>
      <c r="C285" s="208">
        <v>102</v>
      </c>
      <c r="D285" s="471">
        <v>52.4</v>
      </c>
      <c r="E285" s="209">
        <v>-21</v>
      </c>
      <c r="F285" s="472">
        <v>30.6</v>
      </c>
      <c r="H285" s="205"/>
      <c r="I285" s="114"/>
      <c r="K285" s="206"/>
    </row>
    <row r="286" spans="1:11">
      <c r="A286" s="470">
        <v>44208</v>
      </c>
      <c r="B286" s="203">
        <v>20</v>
      </c>
      <c r="C286" s="208">
        <v>117</v>
      </c>
      <c r="D286" s="471">
        <v>52.2</v>
      </c>
      <c r="E286" s="209">
        <v>-21</v>
      </c>
      <c r="F286" s="472">
        <v>30.2</v>
      </c>
      <c r="H286" s="205"/>
      <c r="I286" s="114"/>
      <c r="K286" s="206"/>
    </row>
    <row r="287" spans="1:11">
      <c r="A287" s="470">
        <v>44208</v>
      </c>
      <c r="B287" s="203">
        <v>21</v>
      </c>
      <c r="C287" s="208">
        <v>132</v>
      </c>
      <c r="D287" s="471">
        <v>51.9</v>
      </c>
      <c r="E287" s="209">
        <v>-21</v>
      </c>
      <c r="F287" s="472">
        <v>29.8</v>
      </c>
      <c r="H287" s="205"/>
      <c r="I287" s="114"/>
      <c r="K287" s="206"/>
    </row>
    <row r="288" spans="1:11">
      <c r="A288" s="470">
        <v>44208</v>
      </c>
      <c r="B288" s="203">
        <v>22</v>
      </c>
      <c r="C288" s="208">
        <v>147</v>
      </c>
      <c r="D288" s="471">
        <v>51.7</v>
      </c>
      <c r="E288" s="209">
        <v>-21</v>
      </c>
      <c r="F288" s="472">
        <v>29.3</v>
      </c>
      <c r="H288" s="205"/>
      <c r="I288" s="114"/>
      <c r="K288" s="206"/>
    </row>
    <row r="289" spans="1:11">
      <c r="A289" s="470">
        <v>44208</v>
      </c>
      <c r="B289" s="203">
        <v>23</v>
      </c>
      <c r="C289" s="208">
        <v>162</v>
      </c>
      <c r="D289" s="471">
        <v>51.5</v>
      </c>
      <c r="E289" s="209">
        <v>-21</v>
      </c>
      <c r="F289" s="472">
        <v>28.9</v>
      </c>
      <c r="H289" s="205"/>
      <c r="I289" s="114"/>
      <c r="K289" s="206"/>
    </row>
    <row r="290" spans="1:11">
      <c r="A290" s="470">
        <v>44209</v>
      </c>
      <c r="B290" s="203">
        <v>0</v>
      </c>
      <c r="C290" s="208">
        <v>177</v>
      </c>
      <c r="D290" s="471">
        <v>51.2</v>
      </c>
      <c r="E290" s="209">
        <v>-21</v>
      </c>
      <c r="F290" s="472">
        <v>28.5</v>
      </c>
      <c r="H290" s="205"/>
      <c r="I290" s="114"/>
      <c r="K290" s="206"/>
    </row>
    <row r="291" spans="1:11">
      <c r="A291" s="470">
        <v>44209</v>
      </c>
      <c r="B291" s="203">
        <v>1</v>
      </c>
      <c r="C291" s="208">
        <v>192</v>
      </c>
      <c r="D291" s="471">
        <v>51</v>
      </c>
      <c r="E291" s="209">
        <v>-21</v>
      </c>
      <c r="F291" s="472">
        <v>28.1</v>
      </c>
      <c r="H291" s="205"/>
      <c r="I291" s="114"/>
      <c r="K291" s="206"/>
    </row>
    <row r="292" spans="1:11">
      <c r="A292" s="470">
        <v>44209</v>
      </c>
      <c r="B292" s="203">
        <v>2</v>
      </c>
      <c r="C292" s="208">
        <v>207</v>
      </c>
      <c r="D292" s="471">
        <v>50.7</v>
      </c>
      <c r="E292" s="209">
        <v>-21</v>
      </c>
      <c r="F292" s="472">
        <v>27.6</v>
      </c>
      <c r="H292" s="205"/>
      <c r="I292" s="114"/>
      <c r="K292" s="206"/>
    </row>
    <row r="293" spans="1:11">
      <c r="A293" s="470">
        <v>44209</v>
      </c>
      <c r="B293" s="203">
        <v>3</v>
      </c>
      <c r="C293" s="208">
        <v>222</v>
      </c>
      <c r="D293" s="471">
        <v>50.5</v>
      </c>
      <c r="E293" s="209">
        <v>-21</v>
      </c>
      <c r="F293" s="472">
        <v>27.2</v>
      </c>
      <c r="H293" s="205"/>
      <c r="I293" s="114"/>
      <c r="K293" s="206"/>
    </row>
    <row r="294" spans="1:11">
      <c r="A294" s="470">
        <v>44209</v>
      </c>
      <c r="B294" s="203">
        <v>4</v>
      </c>
      <c r="C294" s="208">
        <v>237</v>
      </c>
      <c r="D294" s="471">
        <v>50.3</v>
      </c>
      <c r="E294" s="209">
        <v>-21</v>
      </c>
      <c r="F294" s="472">
        <v>26.8</v>
      </c>
      <c r="H294" s="205"/>
      <c r="I294" s="114"/>
      <c r="K294" s="206"/>
    </row>
    <row r="295" spans="1:11">
      <c r="A295" s="470">
        <v>44209</v>
      </c>
      <c r="B295" s="203">
        <v>5</v>
      </c>
      <c r="C295" s="208">
        <v>252</v>
      </c>
      <c r="D295" s="471">
        <v>50</v>
      </c>
      <c r="E295" s="209">
        <v>-21</v>
      </c>
      <c r="F295" s="472">
        <v>26.4</v>
      </c>
      <c r="H295" s="205"/>
      <c r="I295" s="114"/>
      <c r="K295" s="206"/>
    </row>
    <row r="296" spans="1:11">
      <c r="A296" s="470">
        <v>44209</v>
      </c>
      <c r="B296" s="203">
        <v>6</v>
      </c>
      <c r="C296" s="208">
        <v>267</v>
      </c>
      <c r="D296" s="471">
        <v>49.8</v>
      </c>
      <c r="E296" s="209">
        <v>-21</v>
      </c>
      <c r="F296" s="472">
        <v>25.9</v>
      </c>
      <c r="H296" s="205"/>
      <c r="I296" s="114"/>
      <c r="K296" s="206"/>
    </row>
    <row r="297" spans="1:11">
      <c r="A297" s="470">
        <v>44209</v>
      </c>
      <c r="B297" s="203">
        <v>7</v>
      </c>
      <c r="C297" s="208">
        <v>282</v>
      </c>
      <c r="D297" s="471">
        <v>49.6</v>
      </c>
      <c r="E297" s="209">
        <v>-21</v>
      </c>
      <c r="F297" s="472">
        <v>25.5</v>
      </c>
      <c r="H297" s="205"/>
      <c r="I297" s="114"/>
      <c r="K297" s="206"/>
    </row>
    <row r="298" spans="1:11">
      <c r="A298" s="470">
        <v>44209</v>
      </c>
      <c r="B298" s="203">
        <v>8</v>
      </c>
      <c r="C298" s="208">
        <v>297</v>
      </c>
      <c r="D298" s="471">
        <v>49.3</v>
      </c>
      <c r="E298" s="209">
        <v>-21</v>
      </c>
      <c r="F298" s="472">
        <v>25.1</v>
      </c>
      <c r="H298" s="205"/>
      <c r="I298" s="114"/>
      <c r="K298" s="206"/>
    </row>
    <row r="299" spans="1:11">
      <c r="A299" s="470">
        <v>44209</v>
      </c>
      <c r="B299" s="203">
        <v>9</v>
      </c>
      <c r="C299" s="208">
        <v>312</v>
      </c>
      <c r="D299" s="471">
        <v>49.1</v>
      </c>
      <c r="E299" s="209">
        <v>-21</v>
      </c>
      <c r="F299" s="472">
        <v>24.6</v>
      </c>
      <c r="H299" s="205"/>
      <c r="I299" s="114"/>
      <c r="K299" s="206"/>
    </row>
    <row r="300" spans="1:11">
      <c r="A300" s="470">
        <v>44209</v>
      </c>
      <c r="B300" s="203">
        <v>10</v>
      </c>
      <c r="C300" s="208">
        <v>327</v>
      </c>
      <c r="D300" s="471">
        <v>48.9</v>
      </c>
      <c r="E300" s="209">
        <v>-21</v>
      </c>
      <c r="F300" s="472">
        <v>24.2</v>
      </c>
      <c r="H300" s="205"/>
      <c r="I300" s="114"/>
      <c r="K300" s="206"/>
    </row>
    <row r="301" spans="1:11">
      <c r="A301" s="470">
        <v>44209</v>
      </c>
      <c r="B301" s="203">
        <v>11</v>
      </c>
      <c r="C301" s="208">
        <v>342</v>
      </c>
      <c r="D301" s="471">
        <v>48.6</v>
      </c>
      <c r="E301" s="209">
        <v>-21</v>
      </c>
      <c r="F301" s="472">
        <v>23.8</v>
      </c>
      <c r="H301" s="205"/>
      <c r="I301" s="114"/>
      <c r="K301" s="206"/>
    </row>
    <row r="302" spans="1:11">
      <c r="A302" s="470">
        <v>44209</v>
      </c>
      <c r="B302" s="203">
        <v>12</v>
      </c>
      <c r="C302" s="208">
        <v>357</v>
      </c>
      <c r="D302" s="471">
        <v>48.4</v>
      </c>
      <c r="E302" s="209">
        <v>-21</v>
      </c>
      <c r="F302" s="472">
        <v>23.3</v>
      </c>
      <c r="H302" s="205"/>
      <c r="I302" s="114"/>
      <c r="K302" s="206"/>
    </row>
    <row r="303" spans="1:11">
      <c r="A303" s="470">
        <v>44209</v>
      </c>
      <c r="B303" s="203">
        <v>13</v>
      </c>
      <c r="C303" s="208">
        <v>12</v>
      </c>
      <c r="D303" s="471">
        <v>48.2</v>
      </c>
      <c r="E303" s="209">
        <v>-21</v>
      </c>
      <c r="F303" s="472">
        <v>22.9</v>
      </c>
      <c r="H303" s="205"/>
      <c r="I303" s="114"/>
      <c r="K303" s="206"/>
    </row>
    <row r="304" spans="1:11">
      <c r="A304" s="470">
        <v>44209</v>
      </c>
      <c r="B304" s="203">
        <v>14</v>
      </c>
      <c r="C304" s="208">
        <v>27</v>
      </c>
      <c r="D304" s="471">
        <v>47.9</v>
      </c>
      <c r="E304" s="209">
        <v>-21</v>
      </c>
      <c r="F304" s="472">
        <v>22.5</v>
      </c>
      <c r="H304" s="205"/>
      <c r="I304" s="114"/>
      <c r="K304" s="206"/>
    </row>
    <row r="305" spans="1:11">
      <c r="A305" s="470">
        <v>44209</v>
      </c>
      <c r="B305" s="203">
        <v>15</v>
      </c>
      <c r="C305" s="208">
        <v>42</v>
      </c>
      <c r="D305" s="471">
        <v>47.7</v>
      </c>
      <c r="E305" s="209">
        <v>-21</v>
      </c>
      <c r="F305" s="472">
        <v>22</v>
      </c>
      <c r="H305" s="205"/>
      <c r="I305" s="114"/>
      <c r="K305" s="206"/>
    </row>
    <row r="306" spans="1:11">
      <c r="A306" s="470">
        <v>44209</v>
      </c>
      <c r="B306" s="203">
        <v>16</v>
      </c>
      <c r="C306" s="208">
        <v>57</v>
      </c>
      <c r="D306" s="471">
        <v>47.5</v>
      </c>
      <c r="E306" s="209">
        <v>-21</v>
      </c>
      <c r="F306" s="472">
        <v>21.6</v>
      </c>
      <c r="H306" s="205"/>
      <c r="I306" s="114"/>
      <c r="K306" s="206"/>
    </row>
    <row r="307" spans="1:11">
      <c r="A307" s="470">
        <v>44209</v>
      </c>
      <c r="B307" s="203">
        <v>17</v>
      </c>
      <c r="C307" s="208">
        <v>72</v>
      </c>
      <c r="D307" s="471">
        <v>47.3</v>
      </c>
      <c r="E307" s="209">
        <v>-21</v>
      </c>
      <c r="F307" s="472">
        <v>21.2</v>
      </c>
      <c r="H307" s="205"/>
      <c r="I307" s="114"/>
      <c r="K307" s="206"/>
    </row>
    <row r="308" spans="1:11">
      <c r="A308" s="470">
        <v>44209</v>
      </c>
      <c r="B308" s="203">
        <v>18</v>
      </c>
      <c r="C308" s="208">
        <v>87</v>
      </c>
      <c r="D308" s="471">
        <v>47</v>
      </c>
      <c r="E308" s="209">
        <v>-21</v>
      </c>
      <c r="F308" s="472">
        <v>20.7</v>
      </c>
      <c r="H308" s="205"/>
      <c r="I308" s="114"/>
      <c r="K308" s="206"/>
    </row>
    <row r="309" spans="1:11">
      <c r="A309" s="470">
        <v>44209</v>
      </c>
      <c r="B309" s="203">
        <v>19</v>
      </c>
      <c r="C309" s="208">
        <v>102</v>
      </c>
      <c r="D309" s="471">
        <v>46.8</v>
      </c>
      <c r="E309" s="209">
        <v>-21</v>
      </c>
      <c r="F309" s="472">
        <v>20.3</v>
      </c>
      <c r="H309" s="205"/>
      <c r="I309" s="114"/>
      <c r="K309" s="206"/>
    </row>
    <row r="310" spans="1:11">
      <c r="A310" s="470">
        <v>44209</v>
      </c>
      <c r="B310" s="203">
        <v>20</v>
      </c>
      <c r="C310" s="208">
        <v>117</v>
      </c>
      <c r="D310" s="471">
        <v>46.6</v>
      </c>
      <c r="E310" s="209">
        <v>-21</v>
      </c>
      <c r="F310" s="472">
        <v>19.8</v>
      </c>
      <c r="H310" s="205"/>
      <c r="I310" s="114"/>
      <c r="K310" s="206"/>
    </row>
    <row r="311" spans="1:11">
      <c r="A311" s="470">
        <v>44209</v>
      </c>
      <c r="B311" s="203">
        <v>21</v>
      </c>
      <c r="C311" s="208">
        <v>132</v>
      </c>
      <c r="D311" s="471">
        <v>46.3</v>
      </c>
      <c r="E311" s="209">
        <v>-21</v>
      </c>
      <c r="F311" s="472">
        <v>19.399999999999999</v>
      </c>
      <c r="H311" s="205"/>
      <c r="I311" s="114"/>
      <c r="K311" s="206"/>
    </row>
    <row r="312" spans="1:11">
      <c r="A312" s="470">
        <v>44209</v>
      </c>
      <c r="B312" s="203">
        <v>22</v>
      </c>
      <c r="C312" s="208">
        <v>147</v>
      </c>
      <c r="D312" s="471">
        <v>46.1</v>
      </c>
      <c r="E312" s="209">
        <v>-21</v>
      </c>
      <c r="F312" s="472">
        <v>19</v>
      </c>
      <c r="H312" s="205"/>
      <c r="I312" s="114"/>
      <c r="K312" s="206"/>
    </row>
    <row r="313" spans="1:11">
      <c r="A313" s="470">
        <v>44209</v>
      </c>
      <c r="B313" s="203">
        <v>23</v>
      </c>
      <c r="C313" s="208">
        <v>162</v>
      </c>
      <c r="D313" s="471">
        <v>45.9</v>
      </c>
      <c r="E313" s="209">
        <v>-21</v>
      </c>
      <c r="F313" s="472">
        <v>18.5</v>
      </c>
      <c r="H313" s="205"/>
      <c r="I313" s="114"/>
      <c r="K313" s="206"/>
    </row>
    <row r="314" spans="1:11">
      <c r="A314" s="470">
        <v>44210</v>
      </c>
      <c r="B314" s="203">
        <v>0</v>
      </c>
      <c r="C314" s="208">
        <v>177</v>
      </c>
      <c r="D314" s="471">
        <v>45.6</v>
      </c>
      <c r="E314" s="209">
        <v>-21</v>
      </c>
      <c r="F314" s="472">
        <v>18.100000000000001</v>
      </c>
      <c r="H314" s="205"/>
      <c r="I314" s="114"/>
      <c r="K314" s="206"/>
    </row>
    <row r="315" spans="1:11">
      <c r="A315" s="470">
        <v>44210</v>
      </c>
      <c r="B315" s="203">
        <v>1</v>
      </c>
      <c r="C315" s="208">
        <v>192</v>
      </c>
      <c r="D315" s="471">
        <v>45.4</v>
      </c>
      <c r="E315" s="209">
        <v>-21</v>
      </c>
      <c r="F315" s="472">
        <v>17.600000000000001</v>
      </c>
      <c r="H315" s="205"/>
      <c r="I315" s="114"/>
      <c r="K315" s="206"/>
    </row>
    <row r="316" spans="1:11">
      <c r="A316" s="470">
        <v>44210</v>
      </c>
      <c r="B316" s="203">
        <v>2</v>
      </c>
      <c r="C316" s="208">
        <v>207</v>
      </c>
      <c r="D316" s="471">
        <v>45.2</v>
      </c>
      <c r="E316" s="209">
        <v>-21</v>
      </c>
      <c r="F316" s="472">
        <v>17.2</v>
      </c>
      <c r="H316" s="205"/>
      <c r="I316" s="114"/>
      <c r="K316" s="206"/>
    </row>
    <row r="317" spans="1:11">
      <c r="A317" s="470">
        <v>44210</v>
      </c>
      <c r="B317" s="203">
        <v>3</v>
      </c>
      <c r="C317" s="208">
        <v>222</v>
      </c>
      <c r="D317" s="471">
        <v>45</v>
      </c>
      <c r="E317" s="209">
        <v>-21</v>
      </c>
      <c r="F317" s="472">
        <v>16.7</v>
      </c>
      <c r="H317" s="205"/>
      <c r="I317" s="114"/>
      <c r="K317" s="206"/>
    </row>
    <row r="318" spans="1:11">
      <c r="A318" s="470">
        <v>44210</v>
      </c>
      <c r="B318" s="203">
        <v>4</v>
      </c>
      <c r="C318" s="208">
        <v>237</v>
      </c>
      <c r="D318" s="471">
        <v>44.7</v>
      </c>
      <c r="E318" s="209">
        <v>-21</v>
      </c>
      <c r="F318" s="472">
        <v>16.3</v>
      </c>
      <c r="H318" s="205"/>
      <c r="I318" s="114"/>
      <c r="K318" s="206"/>
    </row>
    <row r="319" spans="1:11">
      <c r="A319" s="470">
        <v>44210</v>
      </c>
      <c r="B319" s="203">
        <v>5</v>
      </c>
      <c r="C319" s="208">
        <v>252</v>
      </c>
      <c r="D319" s="471">
        <v>44.5</v>
      </c>
      <c r="E319" s="209">
        <v>-21</v>
      </c>
      <c r="F319" s="472">
        <v>15.8</v>
      </c>
      <c r="H319" s="205"/>
      <c r="I319" s="114"/>
      <c r="K319" s="206"/>
    </row>
    <row r="320" spans="1:11">
      <c r="A320" s="470">
        <v>44210</v>
      </c>
      <c r="B320" s="203">
        <v>6</v>
      </c>
      <c r="C320" s="208">
        <v>267</v>
      </c>
      <c r="D320" s="471">
        <v>44.3</v>
      </c>
      <c r="E320" s="209">
        <v>-21</v>
      </c>
      <c r="F320" s="472">
        <v>15.4</v>
      </c>
      <c r="H320" s="205"/>
      <c r="I320" s="114"/>
      <c r="K320" s="206"/>
    </row>
    <row r="321" spans="1:11">
      <c r="A321" s="470">
        <v>44210</v>
      </c>
      <c r="B321" s="203">
        <v>7</v>
      </c>
      <c r="C321" s="208">
        <v>282</v>
      </c>
      <c r="D321" s="471">
        <v>44.1</v>
      </c>
      <c r="E321" s="209">
        <v>-21</v>
      </c>
      <c r="F321" s="472">
        <v>15</v>
      </c>
      <c r="H321" s="205"/>
      <c r="I321" s="114"/>
      <c r="K321" s="206"/>
    </row>
    <row r="322" spans="1:11">
      <c r="A322" s="470">
        <v>44210</v>
      </c>
      <c r="B322" s="203">
        <v>8</v>
      </c>
      <c r="C322" s="208">
        <v>297</v>
      </c>
      <c r="D322" s="471">
        <v>43.8</v>
      </c>
      <c r="E322" s="209">
        <v>-21</v>
      </c>
      <c r="F322" s="472">
        <v>14.5</v>
      </c>
      <c r="H322" s="205"/>
      <c r="I322" s="114"/>
      <c r="K322" s="206"/>
    </row>
    <row r="323" spans="1:11">
      <c r="A323" s="470">
        <v>44210</v>
      </c>
      <c r="B323" s="203">
        <v>9</v>
      </c>
      <c r="C323" s="208">
        <v>312</v>
      </c>
      <c r="D323" s="471">
        <v>43.6</v>
      </c>
      <c r="E323" s="209">
        <v>-21</v>
      </c>
      <c r="F323" s="472">
        <v>14.1</v>
      </c>
      <c r="H323" s="205"/>
      <c r="I323" s="114"/>
      <c r="K323" s="206"/>
    </row>
    <row r="324" spans="1:11">
      <c r="A324" s="470">
        <v>44210</v>
      </c>
      <c r="B324" s="203">
        <v>10</v>
      </c>
      <c r="C324" s="208">
        <v>327</v>
      </c>
      <c r="D324" s="471">
        <v>43.4</v>
      </c>
      <c r="E324" s="209">
        <v>-21</v>
      </c>
      <c r="F324" s="472">
        <v>13.6</v>
      </c>
      <c r="H324" s="205"/>
      <c r="I324" s="114"/>
      <c r="K324" s="206"/>
    </row>
    <row r="325" spans="1:11">
      <c r="A325" s="470">
        <v>44210</v>
      </c>
      <c r="B325" s="203">
        <v>11</v>
      </c>
      <c r="C325" s="208">
        <v>342</v>
      </c>
      <c r="D325" s="471">
        <v>43.1</v>
      </c>
      <c r="E325" s="209">
        <v>-21</v>
      </c>
      <c r="F325" s="472">
        <v>13.2</v>
      </c>
      <c r="H325" s="205"/>
      <c r="I325" s="114"/>
      <c r="K325" s="206"/>
    </row>
    <row r="326" spans="1:11">
      <c r="A326" s="470">
        <v>44210</v>
      </c>
      <c r="B326" s="203">
        <v>12</v>
      </c>
      <c r="C326" s="208">
        <v>357</v>
      </c>
      <c r="D326" s="471">
        <v>42.9</v>
      </c>
      <c r="E326" s="209">
        <v>-21</v>
      </c>
      <c r="F326" s="472">
        <v>12.7</v>
      </c>
      <c r="H326" s="205"/>
      <c r="I326" s="114"/>
      <c r="K326" s="206"/>
    </row>
    <row r="327" spans="1:11">
      <c r="A327" s="470">
        <v>44210</v>
      </c>
      <c r="B327" s="203">
        <v>13</v>
      </c>
      <c r="C327" s="208">
        <v>12</v>
      </c>
      <c r="D327" s="471">
        <v>42.7</v>
      </c>
      <c r="E327" s="209">
        <v>-21</v>
      </c>
      <c r="F327" s="472">
        <v>12.3</v>
      </c>
      <c r="H327" s="205"/>
      <c r="I327" s="114"/>
      <c r="K327" s="206"/>
    </row>
    <row r="328" spans="1:11">
      <c r="A328" s="470">
        <v>44210</v>
      </c>
      <c r="B328" s="203">
        <v>14</v>
      </c>
      <c r="C328" s="208">
        <v>27</v>
      </c>
      <c r="D328" s="471">
        <v>42.5</v>
      </c>
      <c r="E328" s="209">
        <v>-21</v>
      </c>
      <c r="F328" s="472">
        <v>11.8</v>
      </c>
      <c r="H328" s="205"/>
      <c r="I328" s="114"/>
      <c r="K328" s="206"/>
    </row>
    <row r="329" spans="1:11">
      <c r="A329" s="470">
        <v>44210</v>
      </c>
      <c r="B329" s="203">
        <v>15</v>
      </c>
      <c r="C329" s="208">
        <v>42</v>
      </c>
      <c r="D329" s="471">
        <v>42.2</v>
      </c>
      <c r="E329" s="209">
        <v>-21</v>
      </c>
      <c r="F329" s="472">
        <v>11.3</v>
      </c>
      <c r="H329" s="205"/>
      <c r="I329" s="114"/>
      <c r="K329" s="206"/>
    </row>
    <row r="330" spans="1:11">
      <c r="A330" s="470">
        <v>44210</v>
      </c>
      <c r="B330" s="203">
        <v>16</v>
      </c>
      <c r="C330" s="208">
        <v>57</v>
      </c>
      <c r="D330" s="471">
        <v>42</v>
      </c>
      <c r="E330" s="209">
        <v>-21</v>
      </c>
      <c r="F330" s="472">
        <v>10.9</v>
      </c>
      <c r="H330" s="205"/>
      <c r="I330" s="114"/>
      <c r="K330" s="206"/>
    </row>
    <row r="331" spans="1:11">
      <c r="A331" s="470">
        <v>44210</v>
      </c>
      <c r="B331" s="203">
        <v>17</v>
      </c>
      <c r="C331" s="208">
        <v>72</v>
      </c>
      <c r="D331" s="471">
        <v>41.8</v>
      </c>
      <c r="E331" s="209">
        <v>-21</v>
      </c>
      <c r="F331" s="472">
        <v>10.4</v>
      </c>
      <c r="H331" s="205"/>
      <c r="I331" s="114"/>
      <c r="K331" s="206"/>
    </row>
    <row r="332" spans="1:11">
      <c r="A332" s="470">
        <v>44210</v>
      </c>
      <c r="B332" s="203">
        <v>18</v>
      </c>
      <c r="C332" s="208">
        <v>87</v>
      </c>
      <c r="D332" s="471">
        <v>41.6</v>
      </c>
      <c r="E332" s="209">
        <v>-21</v>
      </c>
      <c r="F332" s="472">
        <v>10</v>
      </c>
      <c r="H332" s="205"/>
      <c r="I332" s="114"/>
      <c r="K332" s="206"/>
    </row>
    <row r="333" spans="1:11">
      <c r="A333" s="470">
        <v>44210</v>
      </c>
      <c r="B333" s="203">
        <v>19</v>
      </c>
      <c r="C333" s="208">
        <v>102</v>
      </c>
      <c r="D333" s="471">
        <v>41.3</v>
      </c>
      <c r="E333" s="209">
        <v>-21</v>
      </c>
      <c r="F333" s="472">
        <v>9.5</v>
      </c>
      <c r="H333" s="205"/>
      <c r="I333" s="114"/>
      <c r="K333" s="206"/>
    </row>
    <row r="334" spans="1:11">
      <c r="A334" s="470">
        <v>44210</v>
      </c>
      <c r="B334" s="203">
        <v>20</v>
      </c>
      <c r="C334" s="208">
        <v>117</v>
      </c>
      <c r="D334" s="471">
        <v>41.1</v>
      </c>
      <c r="E334" s="209">
        <v>-21</v>
      </c>
      <c r="F334" s="472">
        <v>9.1</v>
      </c>
      <c r="H334" s="205"/>
      <c r="I334" s="114"/>
      <c r="K334" s="206"/>
    </row>
    <row r="335" spans="1:11">
      <c r="A335" s="470">
        <v>44210</v>
      </c>
      <c r="B335" s="203">
        <v>21</v>
      </c>
      <c r="C335" s="208">
        <v>132</v>
      </c>
      <c r="D335" s="471">
        <v>40.9</v>
      </c>
      <c r="E335" s="209">
        <v>-21</v>
      </c>
      <c r="F335" s="472">
        <v>8.6</v>
      </c>
      <c r="H335" s="205"/>
      <c r="I335" s="114"/>
      <c r="K335" s="206"/>
    </row>
    <row r="336" spans="1:11">
      <c r="A336" s="470">
        <v>44210</v>
      </c>
      <c r="B336" s="203">
        <v>22</v>
      </c>
      <c r="C336" s="208">
        <v>147</v>
      </c>
      <c r="D336" s="471">
        <v>40.700000000000003</v>
      </c>
      <c r="E336" s="209">
        <v>-21</v>
      </c>
      <c r="F336" s="472">
        <v>8.1999999999999993</v>
      </c>
      <c r="H336" s="205"/>
      <c r="I336" s="114"/>
      <c r="K336" s="206"/>
    </row>
    <row r="337" spans="1:11">
      <c r="A337" s="470">
        <v>44210</v>
      </c>
      <c r="B337" s="203">
        <v>23</v>
      </c>
      <c r="C337" s="208">
        <v>162</v>
      </c>
      <c r="D337" s="471">
        <v>40.5</v>
      </c>
      <c r="E337" s="209">
        <v>-21</v>
      </c>
      <c r="F337" s="472">
        <v>7.7</v>
      </c>
      <c r="H337" s="205"/>
      <c r="I337" s="114"/>
      <c r="K337" s="206"/>
    </row>
    <row r="338" spans="1:11">
      <c r="A338" s="470">
        <v>44211</v>
      </c>
      <c r="B338" s="203">
        <v>0</v>
      </c>
      <c r="C338" s="208">
        <v>177</v>
      </c>
      <c r="D338" s="471">
        <v>40.200000000000003</v>
      </c>
      <c r="E338" s="209">
        <v>-21</v>
      </c>
      <c r="F338" s="472">
        <v>7.2</v>
      </c>
      <c r="H338" s="205"/>
      <c r="I338" s="114"/>
      <c r="K338" s="206"/>
    </row>
    <row r="339" spans="1:11">
      <c r="A339" s="470">
        <v>44211</v>
      </c>
      <c r="B339" s="203">
        <v>1</v>
      </c>
      <c r="C339" s="208">
        <v>192</v>
      </c>
      <c r="D339" s="471">
        <v>40</v>
      </c>
      <c r="E339" s="209">
        <v>-21</v>
      </c>
      <c r="F339" s="472">
        <v>6.8</v>
      </c>
      <c r="H339" s="205"/>
      <c r="I339" s="114"/>
      <c r="K339" s="206"/>
    </row>
    <row r="340" spans="1:11">
      <c r="A340" s="470">
        <v>44211</v>
      </c>
      <c r="B340" s="203">
        <v>2</v>
      </c>
      <c r="C340" s="208">
        <v>207</v>
      </c>
      <c r="D340" s="471">
        <v>39.799999999999997</v>
      </c>
      <c r="E340" s="209">
        <v>-21</v>
      </c>
      <c r="F340" s="472">
        <v>6.3</v>
      </c>
      <c r="H340" s="205"/>
      <c r="I340" s="114"/>
      <c r="K340" s="206"/>
    </row>
    <row r="341" spans="1:11">
      <c r="A341" s="470">
        <v>44211</v>
      </c>
      <c r="B341" s="203">
        <v>3</v>
      </c>
      <c r="C341" s="208">
        <v>222</v>
      </c>
      <c r="D341" s="471">
        <v>39.6</v>
      </c>
      <c r="E341" s="209">
        <v>-21</v>
      </c>
      <c r="F341" s="472">
        <v>5.9</v>
      </c>
      <c r="H341" s="205"/>
      <c r="I341" s="114"/>
      <c r="K341" s="206"/>
    </row>
    <row r="342" spans="1:11">
      <c r="A342" s="470">
        <v>44211</v>
      </c>
      <c r="B342" s="203">
        <v>4</v>
      </c>
      <c r="C342" s="208">
        <v>237</v>
      </c>
      <c r="D342" s="471">
        <v>39.299999999999997</v>
      </c>
      <c r="E342" s="209">
        <v>-21</v>
      </c>
      <c r="F342" s="472">
        <v>5.4</v>
      </c>
      <c r="H342" s="205"/>
      <c r="I342" s="114"/>
      <c r="K342" s="206"/>
    </row>
    <row r="343" spans="1:11">
      <c r="A343" s="470">
        <v>44211</v>
      </c>
      <c r="B343" s="203">
        <v>5</v>
      </c>
      <c r="C343" s="208">
        <v>252</v>
      </c>
      <c r="D343" s="471">
        <v>39.1</v>
      </c>
      <c r="E343" s="209">
        <v>-21</v>
      </c>
      <c r="F343" s="472">
        <v>4.9000000000000004</v>
      </c>
      <c r="H343" s="205"/>
      <c r="I343" s="114"/>
      <c r="K343" s="206"/>
    </row>
    <row r="344" spans="1:11">
      <c r="A344" s="470">
        <v>44211</v>
      </c>
      <c r="B344" s="203">
        <v>6</v>
      </c>
      <c r="C344" s="208">
        <v>267</v>
      </c>
      <c r="D344" s="471">
        <v>38.9</v>
      </c>
      <c r="E344" s="209">
        <v>-21</v>
      </c>
      <c r="F344" s="472">
        <v>4.5</v>
      </c>
      <c r="H344" s="205"/>
      <c r="I344" s="114"/>
      <c r="K344" s="206"/>
    </row>
    <row r="345" spans="1:11">
      <c r="A345" s="470">
        <v>44211</v>
      </c>
      <c r="B345" s="203">
        <v>7</v>
      </c>
      <c r="C345" s="208">
        <v>282</v>
      </c>
      <c r="D345" s="471">
        <v>38.700000000000003</v>
      </c>
      <c r="E345" s="209">
        <v>-21</v>
      </c>
      <c r="F345" s="472">
        <v>4</v>
      </c>
      <c r="H345" s="205"/>
      <c r="I345" s="114"/>
      <c r="K345" s="206"/>
    </row>
    <row r="346" spans="1:11">
      <c r="A346" s="470">
        <v>44211</v>
      </c>
      <c r="B346" s="203">
        <v>8</v>
      </c>
      <c r="C346" s="208">
        <v>297</v>
      </c>
      <c r="D346" s="471">
        <v>38.5</v>
      </c>
      <c r="E346" s="209">
        <v>-21</v>
      </c>
      <c r="F346" s="472">
        <v>3.5</v>
      </c>
      <c r="H346" s="205"/>
      <c r="I346" s="114"/>
      <c r="K346" s="206"/>
    </row>
    <row r="347" spans="1:11">
      <c r="A347" s="470">
        <v>44211</v>
      </c>
      <c r="B347" s="203">
        <v>9</v>
      </c>
      <c r="C347" s="208">
        <v>312</v>
      </c>
      <c r="D347" s="471">
        <v>38.200000000000003</v>
      </c>
      <c r="E347" s="209">
        <v>-21</v>
      </c>
      <c r="F347" s="472">
        <v>3.1</v>
      </c>
      <c r="H347" s="205"/>
      <c r="I347" s="114"/>
      <c r="K347" s="206"/>
    </row>
    <row r="348" spans="1:11">
      <c r="A348" s="470">
        <v>44211</v>
      </c>
      <c r="B348" s="203">
        <v>10</v>
      </c>
      <c r="C348" s="208">
        <v>327</v>
      </c>
      <c r="D348" s="471">
        <v>38</v>
      </c>
      <c r="E348" s="209">
        <v>-21</v>
      </c>
      <c r="F348" s="472">
        <v>2.6</v>
      </c>
      <c r="H348" s="205"/>
      <c r="I348" s="114"/>
      <c r="K348" s="206"/>
    </row>
    <row r="349" spans="1:11">
      <c r="A349" s="470">
        <v>44211</v>
      </c>
      <c r="B349" s="203">
        <v>11</v>
      </c>
      <c r="C349" s="208">
        <v>342</v>
      </c>
      <c r="D349" s="471">
        <v>37.799999999999997</v>
      </c>
      <c r="E349" s="209">
        <v>-21</v>
      </c>
      <c r="F349" s="472">
        <v>2.1</v>
      </c>
      <c r="H349" s="205"/>
      <c r="I349" s="114"/>
      <c r="K349" s="206"/>
    </row>
    <row r="350" spans="1:11">
      <c r="A350" s="470">
        <v>44211</v>
      </c>
      <c r="B350" s="203">
        <v>12</v>
      </c>
      <c r="C350" s="208">
        <v>357</v>
      </c>
      <c r="D350" s="471">
        <v>37.6</v>
      </c>
      <c r="E350" s="209">
        <v>-21</v>
      </c>
      <c r="F350" s="472">
        <v>1.7</v>
      </c>
      <c r="H350" s="205"/>
      <c r="I350" s="114"/>
      <c r="K350" s="206"/>
    </row>
    <row r="351" spans="1:11">
      <c r="A351" s="470">
        <v>44211</v>
      </c>
      <c r="B351" s="203">
        <v>13</v>
      </c>
      <c r="C351" s="208">
        <v>12</v>
      </c>
      <c r="D351" s="471">
        <v>37.4</v>
      </c>
      <c r="E351" s="209">
        <v>-21</v>
      </c>
      <c r="F351" s="472">
        <v>1.2</v>
      </c>
      <c r="H351" s="205"/>
      <c r="I351" s="114"/>
      <c r="K351" s="206"/>
    </row>
    <row r="352" spans="1:11">
      <c r="A352" s="470">
        <v>44211</v>
      </c>
      <c r="B352" s="203">
        <v>14</v>
      </c>
      <c r="C352" s="208">
        <v>27</v>
      </c>
      <c r="D352" s="471">
        <v>37.200000000000003</v>
      </c>
      <c r="E352" s="209">
        <v>-21</v>
      </c>
      <c r="F352" s="472">
        <v>0.7</v>
      </c>
      <c r="H352" s="205"/>
      <c r="I352" s="114"/>
      <c r="K352" s="206"/>
    </row>
    <row r="353" spans="1:11">
      <c r="A353" s="470">
        <v>44211</v>
      </c>
      <c r="B353" s="203">
        <v>15</v>
      </c>
      <c r="C353" s="208">
        <v>42</v>
      </c>
      <c r="D353" s="471">
        <v>36.9</v>
      </c>
      <c r="E353" s="209">
        <v>-21</v>
      </c>
      <c r="F353" s="472">
        <v>0.3</v>
      </c>
      <c r="H353" s="205"/>
      <c r="I353" s="114"/>
      <c r="K353" s="206"/>
    </row>
    <row r="354" spans="1:11">
      <c r="A354" s="470">
        <v>44211</v>
      </c>
      <c r="B354" s="203">
        <v>16</v>
      </c>
      <c r="C354" s="208">
        <v>57</v>
      </c>
      <c r="D354" s="471">
        <v>36.700000000000003</v>
      </c>
      <c r="E354" s="209">
        <v>-20</v>
      </c>
      <c r="F354" s="472">
        <v>59.8</v>
      </c>
      <c r="H354" s="205"/>
      <c r="I354" s="114"/>
      <c r="K354" s="206"/>
    </row>
    <row r="355" spans="1:11">
      <c r="A355" s="470">
        <v>44211</v>
      </c>
      <c r="B355" s="203">
        <v>17</v>
      </c>
      <c r="C355" s="208">
        <v>72</v>
      </c>
      <c r="D355" s="471">
        <v>36.5</v>
      </c>
      <c r="E355" s="209">
        <v>-20</v>
      </c>
      <c r="F355" s="472">
        <v>59.3</v>
      </c>
      <c r="H355" s="205"/>
      <c r="I355" s="114"/>
      <c r="K355" s="206"/>
    </row>
    <row r="356" spans="1:11">
      <c r="A356" s="470">
        <v>44211</v>
      </c>
      <c r="B356" s="203">
        <v>18</v>
      </c>
      <c r="C356" s="208">
        <v>87</v>
      </c>
      <c r="D356" s="471">
        <v>36.299999999999997</v>
      </c>
      <c r="E356" s="209">
        <v>-20</v>
      </c>
      <c r="F356" s="472">
        <v>58.8</v>
      </c>
      <c r="H356" s="205"/>
      <c r="I356" s="114"/>
      <c r="K356" s="206"/>
    </row>
    <row r="357" spans="1:11">
      <c r="A357" s="470">
        <v>44211</v>
      </c>
      <c r="B357" s="203">
        <v>19</v>
      </c>
      <c r="C357" s="208">
        <v>102</v>
      </c>
      <c r="D357" s="471">
        <v>36.1</v>
      </c>
      <c r="E357" s="209">
        <v>-20</v>
      </c>
      <c r="F357" s="472">
        <v>58.4</v>
      </c>
      <c r="H357" s="205"/>
      <c r="I357" s="114"/>
      <c r="K357" s="206"/>
    </row>
    <row r="358" spans="1:11">
      <c r="A358" s="470">
        <v>44211</v>
      </c>
      <c r="B358" s="203">
        <v>20</v>
      </c>
      <c r="C358" s="208">
        <v>117</v>
      </c>
      <c r="D358" s="471">
        <v>35.9</v>
      </c>
      <c r="E358" s="209">
        <v>-20</v>
      </c>
      <c r="F358" s="472">
        <v>57.9</v>
      </c>
      <c r="H358" s="205"/>
      <c r="I358" s="114"/>
      <c r="K358" s="206"/>
    </row>
    <row r="359" spans="1:11">
      <c r="A359" s="470">
        <v>44211</v>
      </c>
      <c r="B359" s="203">
        <v>21</v>
      </c>
      <c r="C359" s="208">
        <v>132</v>
      </c>
      <c r="D359" s="471">
        <v>35.6</v>
      </c>
      <c r="E359" s="209">
        <v>-20</v>
      </c>
      <c r="F359" s="472">
        <v>57.4</v>
      </c>
      <c r="H359" s="205"/>
      <c r="I359" s="114"/>
      <c r="K359" s="206"/>
    </row>
    <row r="360" spans="1:11">
      <c r="A360" s="470">
        <v>44211</v>
      </c>
      <c r="B360" s="203">
        <v>22</v>
      </c>
      <c r="C360" s="208">
        <v>147</v>
      </c>
      <c r="D360" s="471">
        <v>35.4</v>
      </c>
      <c r="E360" s="209">
        <v>-20</v>
      </c>
      <c r="F360" s="472">
        <v>57</v>
      </c>
      <c r="H360" s="205"/>
      <c r="I360" s="114"/>
      <c r="K360" s="206"/>
    </row>
    <row r="361" spans="1:11">
      <c r="A361" s="470">
        <v>44211</v>
      </c>
      <c r="B361" s="203">
        <v>23</v>
      </c>
      <c r="C361" s="208">
        <v>162</v>
      </c>
      <c r="D361" s="471">
        <v>35.200000000000003</v>
      </c>
      <c r="E361" s="209">
        <v>-20</v>
      </c>
      <c r="F361" s="472">
        <v>56.5</v>
      </c>
      <c r="H361" s="205"/>
      <c r="I361" s="114"/>
      <c r="K361" s="206"/>
    </row>
    <row r="362" spans="1:11">
      <c r="A362" s="470">
        <v>44212</v>
      </c>
      <c r="B362" s="203">
        <v>0</v>
      </c>
      <c r="C362" s="208">
        <v>177</v>
      </c>
      <c r="D362" s="471">
        <v>35</v>
      </c>
      <c r="E362" s="209">
        <v>-20</v>
      </c>
      <c r="F362" s="472">
        <v>56</v>
      </c>
      <c r="H362" s="205"/>
      <c r="I362" s="114"/>
      <c r="K362" s="206"/>
    </row>
    <row r="363" spans="1:11">
      <c r="A363" s="470">
        <v>44212</v>
      </c>
      <c r="B363" s="203">
        <v>1</v>
      </c>
      <c r="C363" s="208">
        <v>192</v>
      </c>
      <c r="D363" s="471">
        <v>34.799999999999997</v>
      </c>
      <c r="E363" s="209">
        <v>-20</v>
      </c>
      <c r="F363" s="472">
        <v>55.5</v>
      </c>
      <c r="H363" s="205"/>
      <c r="I363" s="114"/>
      <c r="K363" s="206"/>
    </row>
    <row r="364" spans="1:11">
      <c r="A364" s="470">
        <v>44212</v>
      </c>
      <c r="B364" s="203">
        <v>2</v>
      </c>
      <c r="C364" s="208">
        <v>207</v>
      </c>
      <c r="D364" s="471">
        <v>34.6</v>
      </c>
      <c r="E364" s="209">
        <v>-20</v>
      </c>
      <c r="F364" s="472">
        <v>55</v>
      </c>
      <c r="H364" s="205"/>
      <c r="I364" s="114"/>
      <c r="K364" s="206"/>
    </row>
    <row r="365" spans="1:11">
      <c r="A365" s="470">
        <v>44212</v>
      </c>
      <c r="B365" s="203">
        <v>3</v>
      </c>
      <c r="C365" s="208">
        <v>222</v>
      </c>
      <c r="D365" s="471">
        <v>34.4</v>
      </c>
      <c r="E365" s="209">
        <v>-20</v>
      </c>
      <c r="F365" s="472">
        <v>54.6</v>
      </c>
      <c r="H365" s="205"/>
      <c r="I365" s="114"/>
      <c r="K365" s="206"/>
    </row>
    <row r="366" spans="1:11">
      <c r="A366" s="470">
        <v>44212</v>
      </c>
      <c r="B366" s="203">
        <v>4</v>
      </c>
      <c r="C366" s="208">
        <v>237</v>
      </c>
      <c r="D366" s="471">
        <v>34.1</v>
      </c>
      <c r="E366" s="209">
        <v>-20</v>
      </c>
      <c r="F366" s="472">
        <v>54.1</v>
      </c>
      <c r="H366" s="205"/>
      <c r="I366" s="114"/>
      <c r="K366" s="206"/>
    </row>
    <row r="367" spans="1:11">
      <c r="A367" s="470">
        <v>44212</v>
      </c>
      <c r="B367" s="203">
        <v>5</v>
      </c>
      <c r="C367" s="208">
        <v>252</v>
      </c>
      <c r="D367" s="471">
        <v>33.9</v>
      </c>
      <c r="E367" s="209">
        <v>-20</v>
      </c>
      <c r="F367" s="472">
        <v>53.6</v>
      </c>
      <c r="H367" s="205"/>
      <c r="I367" s="114"/>
      <c r="K367" s="206"/>
    </row>
    <row r="368" spans="1:11">
      <c r="A368" s="470">
        <v>44212</v>
      </c>
      <c r="B368" s="203">
        <v>6</v>
      </c>
      <c r="C368" s="208">
        <v>267</v>
      </c>
      <c r="D368" s="471">
        <v>33.700000000000003</v>
      </c>
      <c r="E368" s="209">
        <v>-20</v>
      </c>
      <c r="F368" s="472">
        <v>53.1</v>
      </c>
      <c r="H368" s="205"/>
      <c r="I368" s="114"/>
      <c r="K368" s="206"/>
    </row>
    <row r="369" spans="1:11">
      <c r="A369" s="470">
        <v>44212</v>
      </c>
      <c r="B369" s="203">
        <v>7</v>
      </c>
      <c r="C369" s="208">
        <v>282</v>
      </c>
      <c r="D369" s="471">
        <v>33.5</v>
      </c>
      <c r="E369" s="209">
        <v>-20</v>
      </c>
      <c r="F369" s="472">
        <v>52.6</v>
      </c>
      <c r="H369" s="205"/>
      <c r="I369" s="114"/>
      <c r="K369" s="206"/>
    </row>
    <row r="370" spans="1:11">
      <c r="A370" s="470">
        <v>44212</v>
      </c>
      <c r="B370" s="203">
        <v>8</v>
      </c>
      <c r="C370" s="208">
        <v>297</v>
      </c>
      <c r="D370" s="471">
        <v>33.299999999999997</v>
      </c>
      <c r="E370" s="209">
        <v>-20</v>
      </c>
      <c r="F370" s="472">
        <v>52.2</v>
      </c>
      <c r="H370" s="205"/>
      <c r="I370" s="114"/>
      <c r="K370" s="206"/>
    </row>
    <row r="371" spans="1:11">
      <c r="A371" s="470">
        <v>44212</v>
      </c>
      <c r="B371" s="203">
        <v>9</v>
      </c>
      <c r="C371" s="208">
        <v>312</v>
      </c>
      <c r="D371" s="471">
        <v>33.1</v>
      </c>
      <c r="E371" s="209">
        <v>-20</v>
      </c>
      <c r="F371" s="472">
        <v>51.7</v>
      </c>
      <c r="H371" s="205"/>
      <c r="I371" s="114"/>
      <c r="K371" s="206"/>
    </row>
    <row r="372" spans="1:11">
      <c r="A372" s="470">
        <v>44212</v>
      </c>
      <c r="B372" s="203">
        <v>10</v>
      </c>
      <c r="C372" s="208">
        <v>327</v>
      </c>
      <c r="D372" s="471">
        <v>32.9</v>
      </c>
      <c r="E372" s="209">
        <v>-20</v>
      </c>
      <c r="F372" s="472">
        <v>51.2</v>
      </c>
      <c r="H372" s="205"/>
      <c r="I372" s="114"/>
      <c r="K372" s="206"/>
    </row>
    <row r="373" spans="1:11">
      <c r="A373" s="470">
        <v>44212</v>
      </c>
      <c r="B373" s="203">
        <v>11</v>
      </c>
      <c r="C373" s="208">
        <v>342</v>
      </c>
      <c r="D373" s="471">
        <v>32.700000000000003</v>
      </c>
      <c r="E373" s="209">
        <v>-20</v>
      </c>
      <c r="F373" s="472">
        <v>50.7</v>
      </c>
      <c r="H373" s="205"/>
      <c r="I373" s="114"/>
      <c r="K373" s="206"/>
    </row>
    <row r="374" spans="1:11">
      <c r="A374" s="470">
        <v>44212</v>
      </c>
      <c r="B374" s="203">
        <v>12</v>
      </c>
      <c r="C374" s="208">
        <v>357</v>
      </c>
      <c r="D374" s="471">
        <v>32.4</v>
      </c>
      <c r="E374" s="209">
        <v>-20</v>
      </c>
      <c r="F374" s="472">
        <v>50.2</v>
      </c>
      <c r="H374" s="205"/>
      <c r="I374" s="114"/>
      <c r="K374" s="206"/>
    </row>
    <row r="375" spans="1:11">
      <c r="A375" s="470">
        <v>44212</v>
      </c>
      <c r="B375" s="203">
        <v>13</v>
      </c>
      <c r="C375" s="208">
        <v>12</v>
      </c>
      <c r="D375" s="471">
        <v>32.200000000000003</v>
      </c>
      <c r="E375" s="209">
        <v>-20</v>
      </c>
      <c r="F375" s="472">
        <v>49.7</v>
      </c>
      <c r="H375" s="205"/>
      <c r="I375" s="114"/>
      <c r="K375" s="206"/>
    </row>
    <row r="376" spans="1:11">
      <c r="A376" s="470">
        <v>44212</v>
      </c>
      <c r="B376" s="203">
        <v>14</v>
      </c>
      <c r="C376" s="208">
        <v>27</v>
      </c>
      <c r="D376" s="471">
        <v>32</v>
      </c>
      <c r="E376" s="209">
        <v>-20</v>
      </c>
      <c r="F376" s="472">
        <v>49.3</v>
      </c>
      <c r="H376" s="205"/>
      <c r="I376" s="114"/>
      <c r="K376" s="206"/>
    </row>
    <row r="377" spans="1:11">
      <c r="A377" s="470">
        <v>44212</v>
      </c>
      <c r="B377" s="203">
        <v>15</v>
      </c>
      <c r="C377" s="208">
        <v>42</v>
      </c>
      <c r="D377" s="471">
        <v>31.8</v>
      </c>
      <c r="E377" s="209">
        <v>-20</v>
      </c>
      <c r="F377" s="472">
        <v>48.8</v>
      </c>
      <c r="H377" s="205"/>
      <c r="I377" s="114"/>
      <c r="K377" s="206"/>
    </row>
    <row r="378" spans="1:11">
      <c r="A378" s="470">
        <v>44212</v>
      </c>
      <c r="B378" s="203">
        <v>16</v>
      </c>
      <c r="C378" s="208">
        <v>57</v>
      </c>
      <c r="D378" s="471">
        <v>31.6</v>
      </c>
      <c r="E378" s="209">
        <v>-20</v>
      </c>
      <c r="F378" s="472">
        <v>48.3</v>
      </c>
      <c r="H378" s="205"/>
      <c r="I378" s="114"/>
      <c r="K378" s="206"/>
    </row>
    <row r="379" spans="1:11">
      <c r="A379" s="470">
        <v>44212</v>
      </c>
      <c r="B379" s="203">
        <v>17</v>
      </c>
      <c r="C379" s="208">
        <v>72</v>
      </c>
      <c r="D379" s="471">
        <v>31.4</v>
      </c>
      <c r="E379" s="209">
        <v>-20</v>
      </c>
      <c r="F379" s="472">
        <v>47.8</v>
      </c>
      <c r="H379" s="205"/>
      <c r="I379" s="114"/>
      <c r="K379" s="206"/>
    </row>
    <row r="380" spans="1:11">
      <c r="A380" s="470">
        <v>44212</v>
      </c>
      <c r="B380" s="203">
        <v>18</v>
      </c>
      <c r="C380" s="208">
        <v>87</v>
      </c>
      <c r="D380" s="471">
        <v>31.2</v>
      </c>
      <c r="E380" s="209">
        <v>-20</v>
      </c>
      <c r="F380" s="472">
        <v>47.3</v>
      </c>
      <c r="H380" s="205"/>
      <c r="I380" s="114"/>
      <c r="K380" s="206"/>
    </row>
    <row r="381" spans="1:11">
      <c r="A381" s="470">
        <v>44212</v>
      </c>
      <c r="B381" s="203">
        <v>19</v>
      </c>
      <c r="C381" s="208">
        <v>102</v>
      </c>
      <c r="D381" s="471">
        <v>31</v>
      </c>
      <c r="E381" s="209">
        <v>-20</v>
      </c>
      <c r="F381" s="472">
        <v>46.8</v>
      </c>
      <c r="H381" s="205"/>
      <c r="I381" s="114"/>
      <c r="K381" s="206"/>
    </row>
    <row r="382" spans="1:11">
      <c r="A382" s="470">
        <v>44212</v>
      </c>
      <c r="B382" s="203">
        <v>20</v>
      </c>
      <c r="C382" s="208">
        <v>117</v>
      </c>
      <c r="D382" s="471">
        <v>30.8</v>
      </c>
      <c r="E382" s="209">
        <v>-20</v>
      </c>
      <c r="F382" s="472">
        <v>46.3</v>
      </c>
      <c r="H382" s="205"/>
      <c r="I382" s="114"/>
      <c r="K382" s="206"/>
    </row>
    <row r="383" spans="1:11">
      <c r="A383" s="470">
        <v>44212</v>
      </c>
      <c r="B383" s="203">
        <v>21</v>
      </c>
      <c r="C383" s="208">
        <v>132</v>
      </c>
      <c r="D383" s="471">
        <v>30.6</v>
      </c>
      <c r="E383" s="209">
        <v>-20</v>
      </c>
      <c r="F383" s="472">
        <v>45.8</v>
      </c>
      <c r="H383" s="205"/>
      <c r="I383" s="114"/>
      <c r="K383" s="206"/>
    </row>
    <row r="384" spans="1:11">
      <c r="A384" s="470">
        <v>44212</v>
      </c>
      <c r="B384" s="203">
        <v>22</v>
      </c>
      <c r="C384" s="208">
        <v>147</v>
      </c>
      <c r="D384" s="471">
        <v>30.3</v>
      </c>
      <c r="E384" s="209">
        <v>-20</v>
      </c>
      <c r="F384" s="472">
        <v>45.4</v>
      </c>
      <c r="H384" s="205"/>
      <c r="I384" s="114"/>
      <c r="K384" s="206"/>
    </row>
    <row r="385" spans="1:11">
      <c r="A385" s="470">
        <v>44212</v>
      </c>
      <c r="B385" s="203">
        <v>23</v>
      </c>
      <c r="C385" s="208">
        <v>162</v>
      </c>
      <c r="D385" s="471">
        <v>30.1</v>
      </c>
      <c r="E385" s="209">
        <v>-20</v>
      </c>
      <c r="F385" s="472">
        <v>44.9</v>
      </c>
      <c r="H385" s="205"/>
      <c r="I385" s="114"/>
      <c r="K385" s="206"/>
    </row>
    <row r="386" spans="1:11">
      <c r="A386" s="470">
        <v>44213</v>
      </c>
      <c r="B386" s="203">
        <v>0</v>
      </c>
      <c r="C386" s="208">
        <v>177</v>
      </c>
      <c r="D386" s="471">
        <v>29.9</v>
      </c>
      <c r="E386" s="209">
        <v>-20</v>
      </c>
      <c r="F386" s="472">
        <v>44.4</v>
      </c>
      <c r="H386" s="205"/>
      <c r="I386" s="114"/>
      <c r="K386" s="206"/>
    </row>
    <row r="387" spans="1:11">
      <c r="A387" s="470">
        <v>44213</v>
      </c>
      <c r="B387" s="203">
        <v>1</v>
      </c>
      <c r="C387" s="208">
        <v>192</v>
      </c>
      <c r="D387" s="471">
        <v>29.7</v>
      </c>
      <c r="E387" s="209">
        <v>-20</v>
      </c>
      <c r="F387" s="472">
        <v>43.9</v>
      </c>
      <c r="H387" s="205"/>
      <c r="I387" s="114"/>
      <c r="K387" s="206"/>
    </row>
    <row r="388" spans="1:11">
      <c r="A388" s="470">
        <v>44213</v>
      </c>
      <c r="B388" s="203">
        <v>2</v>
      </c>
      <c r="C388" s="208">
        <v>207</v>
      </c>
      <c r="D388" s="471">
        <v>29.5</v>
      </c>
      <c r="E388" s="209">
        <v>-20</v>
      </c>
      <c r="F388" s="472">
        <v>43.4</v>
      </c>
      <c r="H388" s="205"/>
      <c r="I388" s="114"/>
      <c r="K388" s="206"/>
    </row>
    <row r="389" spans="1:11">
      <c r="A389" s="470">
        <v>44213</v>
      </c>
      <c r="B389" s="203">
        <v>3</v>
      </c>
      <c r="C389" s="208">
        <v>222</v>
      </c>
      <c r="D389" s="471">
        <v>29.3</v>
      </c>
      <c r="E389" s="209">
        <v>-20</v>
      </c>
      <c r="F389" s="472">
        <v>42.9</v>
      </c>
      <c r="H389" s="205"/>
      <c r="I389" s="114"/>
      <c r="K389" s="206"/>
    </row>
    <row r="390" spans="1:11">
      <c r="A390" s="470">
        <v>44213</v>
      </c>
      <c r="B390" s="203">
        <v>4</v>
      </c>
      <c r="C390" s="208">
        <v>237</v>
      </c>
      <c r="D390" s="471">
        <v>29.1</v>
      </c>
      <c r="E390" s="209">
        <v>-20</v>
      </c>
      <c r="F390" s="472">
        <v>42.4</v>
      </c>
      <c r="H390" s="205"/>
      <c r="I390" s="114"/>
      <c r="K390" s="206"/>
    </row>
    <row r="391" spans="1:11">
      <c r="A391" s="470">
        <v>44213</v>
      </c>
      <c r="B391" s="203">
        <v>5</v>
      </c>
      <c r="C391" s="208">
        <v>252</v>
      </c>
      <c r="D391" s="471">
        <v>28.9</v>
      </c>
      <c r="E391" s="209">
        <v>-20</v>
      </c>
      <c r="F391" s="472">
        <v>41.9</v>
      </c>
      <c r="H391" s="205"/>
      <c r="I391" s="114"/>
      <c r="K391" s="206"/>
    </row>
    <row r="392" spans="1:11">
      <c r="A392" s="470">
        <v>44213</v>
      </c>
      <c r="B392" s="203">
        <v>6</v>
      </c>
      <c r="C392" s="208">
        <v>267</v>
      </c>
      <c r="D392" s="471">
        <v>28.7</v>
      </c>
      <c r="E392" s="209">
        <v>-20</v>
      </c>
      <c r="F392" s="472">
        <v>41.4</v>
      </c>
      <c r="H392" s="205"/>
      <c r="I392" s="114"/>
      <c r="K392" s="206"/>
    </row>
    <row r="393" spans="1:11">
      <c r="A393" s="470">
        <v>44213</v>
      </c>
      <c r="B393" s="203">
        <v>7</v>
      </c>
      <c r="C393" s="208">
        <v>282</v>
      </c>
      <c r="D393" s="471">
        <v>28.5</v>
      </c>
      <c r="E393" s="209">
        <v>-20</v>
      </c>
      <c r="F393" s="472">
        <v>40.9</v>
      </c>
      <c r="H393" s="205"/>
      <c r="I393" s="114"/>
      <c r="K393" s="206"/>
    </row>
    <row r="394" spans="1:11">
      <c r="A394" s="470">
        <v>44213</v>
      </c>
      <c r="B394" s="203">
        <v>8</v>
      </c>
      <c r="C394" s="208">
        <v>297</v>
      </c>
      <c r="D394" s="471">
        <v>28.3</v>
      </c>
      <c r="E394" s="209">
        <v>-20</v>
      </c>
      <c r="F394" s="472">
        <v>40.4</v>
      </c>
      <c r="H394" s="205"/>
      <c r="I394" s="114"/>
      <c r="K394" s="206"/>
    </row>
    <row r="395" spans="1:11">
      <c r="A395" s="470">
        <v>44213</v>
      </c>
      <c r="B395" s="203">
        <v>9</v>
      </c>
      <c r="C395" s="208">
        <v>312</v>
      </c>
      <c r="D395" s="471">
        <v>28.1</v>
      </c>
      <c r="E395" s="209">
        <v>-20</v>
      </c>
      <c r="F395" s="472">
        <v>39.9</v>
      </c>
      <c r="H395" s="205"/>
      <c r="I395" s="114"/>
      <c r="K395" s="206"/>
    </row>
    <row r="396" spans="1:11">
      <c r="A396" s="470">
        <v>44213</v>
      </c>
      <c r="B396" s="203">
        <v>10</v>
      </c>
      <c r="C396" s="208">
        <v>327</v>
      </c>
      <c r="D396" s="471">
        <v>27.9</v>
      </c>
      <c r="E396" s="209">
        <v>-20</v>
      </c>
      <c r="F396" s="472">
        <v>39.4</v>
      </c>
      <c r="H396" s="205"/>
      <c r="I396" s="114"/>
      <c r="K396" s="206"/>
    </row>
    <row r="397" spans="1:11">
      <c r="A397" s="470">
        <v>44213</v>
      </c>
      <c r="B397" s="203">
        <v>11</v>
      </c>
      <c r="C397" s="208">
        <v>342</v>
      </c>
      <c r="D397" s="471">
        <v>27.7</v>
      </c>
      <c r="E397" s="209">
        <v>-20</v>
      </c>
      <c r="F397" s="472">
        <v>38.9</v>
      </c>
      <c r="H397" s="205"/>
      <c r="I397" s="114"/>
      <c r="K397" s="206"/>
    </row>
    <row r="398" spans="1:11">
      <c r="A398" s="470">
        <v>44213</v>
      </c>
      <c r="B398" s="203">
        <v>12</v>
      </c>
      <c r="C398" s="208">
        <v>357</v>
      </c>
      <c r="D398" s="471">
        <v>27.5</v>
      </c>
      <c r="E398" s="209">
        <v>-20</v>
      </c>
      <c r="F398" s="472">
        <v>38.4</v>
      </c>
      <c r="H398" s="205"/>
      <c r="I398" s="114"/>
      <c r="K398" s="206"/>
    </row>
    <row r="399" spans="1:11">
      <c r="A399" s="470">
        <v>44213</v>
      </c>
      <c r="B399" s="203">
        <v>13</v>
      </c>
      <c r="C399" s="208">
        <v>12</v>
      </c>
      <c r="D399" s="471">
        <v>27.3</v>
      </c>
      <c r="E399" s="209">
        <v>-20</v>
      </c>
      <c r="F399" s="472">
        <v>37.9</v>
      </c>
      <c r="H399" s="205"/>
      <c r="I399" s="114"/>
      <c r="K399" s="206"/>
    </row>
    <row r="400" spans="1:11">
      <c r="A400" s="470">
        <v>44213</v>
      </c>
      <c r="B400" s="203">
        <v>14</v>
      </c>
      <c r="C400" s="208">
        <v>27</v>
      </c>
      <c r="D400" s="471">
        <v>27.1</v>
      </c>
      <c r="E400" s="209">
        <v>-20</v>
      </c>
      <c r="F400" s="472">
        <v>37.4</v>
      </c>
      <c r="H400" s="205"/>
      <c r="I400" s="114"/>
      <c r="K400" s="206"/>
    </row>
    <row r="401" spans="1:11">
      <c r="A401" s="470">
        <v>44213</v>
      </c>
      <c r="B401" s="203">
        <v>15</v>
      </c>
      <c r="C401" s="208">
        <v>42</v>
      </c>
      <c r="D401" s="471">
        <v>26.9</v>
      </c>
      <c r="E401" s="209">
        <v>-20</v>
      </c>
      <c r="F401" s="472">
        <v>36.9</v>
      </c>
      <c r="H401" s="205"/>
      <c r="I401" s="114"/>
      <c r="K401" s="206"/>
    </row>
    <row r="402" spans="1:11">
      <c r="A402" s="470">
        <v>44213</v>
      </c>
      <c r="B402" s="203">
        <v>16</v>
      </c>
      <c r="C402" s="208">
        <v>57</v>
      </c>
      <c r="D402" s="471">
        <v>26.7</v>
      </c>
      <c r="E402" s="209">
        <v>-20</v>
      </c>
      <c r="F402" s="472">
        <v>36.4</v>
      </c>
      <c r="H402" s="205"/>
      <c r="I402" s="114"/>
      <c r="K402" s="206"/>
    </row>
    <row r="403" spans="1:11">
      <c r="A403" s="470">
        <v>44213</v>
      </c>
      <c r="B403" s="203">
        <v>17</v>
      </c>
      <c r="C403" s="208">
        <v>72</v>
      </c>
      <c r="D403" s="471">
        <v>26.4</v>
      </c>
      <c r="E403" s="209">
        <v>-20</v>
      </c>
      <c r="F403" s="472">
        <v>35.9</v>
      </c>
      <c r="H403" s="205"/>
      <c r="I403" s="114"/>
      <c r="K403" s="206"/>
    </row>
    <row r="404" spans="1:11">
      <c r="A404" s="470">
        <v>44213</v>
      </c>
      <c r="B404" s="203">
        <v>18</v>
      </c>
      <c r="C404" s="208">
        <v>87</v>
      </c>
      <c r="D404" s="471">
        <v>26.2</v>
      </c>
      <c r="E404" s="209">
        <v>-20</v>
      </c>
      <c r="F404" s="472">
        <v>35.4</v>
      </c>
      <c r="H404" s="205"/>
      <c r="I404" s="114"/>
      <c r="K404" s="206"/>
    </row>
    <row r="405" spans="1:11">
      <c r="A405" s="470">
        <v>44213</v>
      </c>
      <c r="B405" s="203">
        <v>19</v>
      </c>
      <c r="C405" s="208">
        <v>102</v>
      </c>
      <c r="D405" s="471">
        <v>26</v>
      </c>
      <c r="E405" s="209">
        <v>-20</v>
      </c>
      <c r="F405" s="472">
        <v>34.9</v>
      </c>
      <c r="H405" s="205"/>
      <c r="I405" s="114"/>
      <c r="K405" s="206"/>
    </row>
    <row r="406" spans="1:11">
      <c r="A406" s="470">
        <v>44213</v>
      </c>
      <c r="B406" s="203">
        <v>20</v>
      </c>
      <c r="C406" s="208">
        <v>117</v>
      </c>
      <c r="D406" s="471">
        <v>25.8</v>
      </c>
      <c r="E406" s="209">
        <v>-20</v>
      </c>
      <c r="F406" s="472">
        <v>34.4</v>
      </c>
      <c r="H406" s="205"/>
      <c r="I406" s="114"/>
      <c r="K406" s="206"/>
    </row>
    <row r="407" spans="1:11">
      <c r="A407" s="470">
        <v>44213</v>
      </c>
      <c r="B407" s="203">
        <v>21</v>
      </c>
      <c r="C407" s="208">
        <v>132</v>
      </c>
      <c r="D407" s="471">
        <v>25.6</v>
      </c>
      <c r="E407" s="209">
        <v>-20</v>
      </c>
      <c r="F407" s="472">
        <v>33.9</v>
      </c>
      <c r="H407" s="205"/>
      <c r="I407" s="114"/>
      <c r="K407" s="206"/>
    </row>
    <row r="408" spans="1:11">
      <c r="A408" s="470">
        <v>44213</v>
      </c>
      <c r="B408" s="203">
        <v>22</v>
      </c>
      <c r="C408" s="208">
        <v>147</v>
      </c>
      <c r="D408" s="471">
        <v>25.4</v>
      </c>
      <c r="E408" s="209">
        <v>-20</v>
      </c>
      <c r="F408" s="472">
        <v>33.4</v>
      </c>
      <c r="H408" s="205"/>
      <c r="I408" s="114"/>
      <c r="K408" s="206"/>
    </row>
    <row r="409" spans="1:11">
      <c r="A409" s="470">
        <v>44213</v>
      </c>
      <c r="B409" s="203">
        <v>23</v>
      </c>
      <c r="C409" s="208">
        <v>162</v>
      </c>
      <c r="D409" s="471">
        <v>25.2</v>
      </c>
      <c r="E409" s="209">
        <v>-20</v>
      </c>
      <c r="F409" s="472">
        <v>32.799999999999997</v>
      </c>
      <c r="H409" s="205"/>
      <c r="I409" s="114"/>
      <c r="K409" s="206"/>
    </row>
    <row r="410" spans="1:11">
      <c r="A410" s="470">
        <v>44214</v>
      </c>
      <c r="B410" s="203">
        <v>0</v>
      </c>
      <c r="C410" s="208">
        <v>177</v>
      </c>
      <c r="D410" s="471">
        <v>25</v>
      </c>
      <c r="E410" s="209">
        <v>-20</v>
      </c>
      <c r="F410" s="472">
        <v>32.299999999999997</v>
      </c>
      <c r="H410" s="205"/>
      <c r="I410" s="114"/>
      <c r="K410" s="206"/>
    </row>
    <row r="411" spans="1:11">
      <c r="A411" s="470">
        <v>44214</v>
      </c>
      <c r="B411" s="203">
        <v>1</v>
      </c>
      <c r="C411" s="208">
        <v>192</v>
      </c>
      <c r="D411" s="471">
        <v>24.8</v>
      </c>
      <c r="E411" s="209">
        <v>-20</v>
      </c>
      <c r="F411" s="472">
        <v>31.8</v>
      </c>
      <c r="H411" s="205"/>
      <c r="I411" s="114"/>
      <c r="K411" s="206"/>
    </row>
    <row r="412" spans="1:11">
      <c r="A412" s="470">
        <v>44214</v>
      </c>
      <c r="B412" s="203">
        <v>2</v>
      </c>
      <c r="C412" s="208">
        <v>207</v>
      </c>
      <c r="D412" s="471">
        <v>24.6</v>
      </c>
      <c r="E412" s="209">
        <v>-20</v>
      </c>
      <c r="F412" s="472">
        <v>31.3</v>
      </c>
      <c r="H412" s="205"/>
      <c r="I412" s="114"/>
      <c r="K412" s="206"/>
    </row>
    <row r="413" spans="1:11">
      <c r="A413" s="470">
        <v>44214</v>
      </c>
      <c r="B413" s="203">
        <v>3</v>
      </c>
      <c r="C413" s="208">
        <v>222</v>
      </c>
      <c r="D413" s="471">
        <v>24.4</v>
      </c>
      <c r="E413" s="209">
        <v>-20</v>
      </c>
      <c r="F413" s="472">
        <v>30.8</v>
      </c>
      <c r="H413" s="205"/>
      <c r="I413" s="114"/>
      <c r="K413" s="206"/>
    </row>
    <row r="414" spans="1:11">
      <c r="A414" s="470">
        <v>44214</v>
      </c>
      <c r="B414" s="203">
        <v>4</v>
      </c>
      <c r="C414" s="208">
        <v>237</v>
      </c>
      <c r="D414" s="471">
        <v>24.2</v>
      </c>
      <c r="E414" s="209">
        <v>-20</v>
      </c>
      <c r="F414" s="472">
        <v>30.3</v>
      </c>
      <c r="H414" s="205"/>
      <c r="I414" s="114"/>
      <c r="K414" s="206"/>
    </row>
    <row r="415" spans="1:11">
      <c r="A415" s="470">
        <v>44214</v>
      </c>
      <c r="B415" s="203">
        <v>5</v>
      </c>
      <c r="C415" s="208">
        <v>252</v>
      </c>
      <c r="D415" s="471">
        <v>24</v>
      </c>
      <c r="E415" s="209">
        <v>-20</v>
      </c>
      <c r="F415" s="472">
        <v>29.8</v>
      </c>
      <c r="H415" s="205"/>
      <c r="I415" s="114"/>
      <c r="K415" s="206"/>
    </row>
    <row r="416" spans="1:11">
      <c r="A416" s="470">
        <v>44214</v>
      </c>
      <c r="B416" s="203">
        <v>6</v>
      </c>
      <c r="C416" s="208">
        <v>267</v>
      </c>
      <c r="D416" s="471">
        <v>23.9</v>
      </c>
      <c r="E416" s="209">
        <v>-20</v>
      </c>
      <c r="F416" s="472">
        <v>29.3</v>
      </c>
      <c r="H416" s="205"/>
      <c r="I416" s="114"/>
      <c r="K416" s="206"/>
    </row>
    <row r="417" spans="1:11">
      <c r="A417" s="470">
        <v>44214</v>
      </c>
      <c r="B417" s="203">
        <v>7</v>
      </c>
      <c r="C417" s="208">
        <v>282</v>
      </c>
      <c r="D417" s="471">
        <v>23.7</v>
      </c>
      <c r="E417" s="209">
        <v>-20</v>
      </c>
      <c r="F417" s="472">
        <v>28.8</v>
      </c>
      <c r="H417" s="205"/>
      <c r="I417" s="114"/>
      <c r="K417" s="206"/>
    </row>
    <row r="418" spans="1:11">
      <c r="A418" s="470">
        <v>44214</v>
      </c>
      <c r="B418" s="203">
        <v>8</v>
      </c>
      <c r="C418" s="208">
        <v>297</v>
      </c>
      <c r="D418" s="471">
        <v>23.5</v>
      </c>
      <c r="E418" s="209">
        <v>-20</v>
      </c>
      <c r="F418" s="472">
        <v>28.2</v>
      </c>
      <c r="H418" s="205"/>
      <c r="I418" s="114"/>
      <c r="K418" s="206"/>
    </row>
    <row r="419" spans="1:11">
      <c r="A419" s="470">
        <v>44214</v>
      </c>
      <c r="B419" s="203">
        <v>9</v>
      </c>
      <c r="C419" s="208">
        <v>312</v>
      </c>
      <c r="D419" s="471">
        <v>23.3</v>
      </c>
      <c r="E419" s="209">
        <v>-20</v>
      </c>
      <c r="F419" s="472">
        <v>27.7</v>
      </c>
      <c r="H419" s="205"/>
      <c r="I419" s="114"/>
      <c r="K419" s="206"/>
    </row>
    <row r="420" spans="1:11">
      <c r="A420" s="470">
        <v>44214</v>
      </c>
      <c r="B420" s="203">
        <v>10</v>
      </c>
      <c r="C420" s="208">
        <v>327</v>
      </c>
      <c r="D420" s="471">
        <v>23.1</v>
      </c>
      <c r="E420" s="209">
        <v>-20</v>
      </c>
      <c r="F420" s="472">
        <v>27.2</v>
      </c>
      <c r="H420" s="205"/>
      <c r="I420" s="114"/>
      <c r="K420" s="206"/>
    </row>
    <row r="421" spans="1:11">
      <c r="A421" s="470">
        <v>44214</v>
      </c>
      <c r="B421" s="203">
        <v>11</v>
      </c>
      <c r="C421" s="208">
        <v>342</v>
      </c>
      <c r="D421" s="471">
        <v>22.9</v>
      </c>
      <c r="E421" s="209">
        <v>-20</v>
      </c>
      <c r="F421" s="472">
        <v>26.7</v>
      </c>
      <c r="H421" s="205"/>
      <c r="I421" s="114"/>
      <c r="K421" s="206"/>
    </row>
    <row r="422" spans="1:11">
      <c r="A422" s="470">
        <v>44214</v>
      </c>
      <c r="B422" s="203">
        <v>12</v>
      </c>
      <c r="C422" s="208">
        <v>357</v>
      </c>
      <c r="D422" s="471">
        <v>22.7</v>
      </c>
      <c r="E422" s="209">
        <v>-20</v>
      </c>
      <c r="F422" s="472">
        <v>26.2</v>
      </c>
      <c r="H422" s="205"/>
      <c r="I422" s="114"/>
      <c r="K422" s="206"/>
    </row>
    <row r="423" spans="1:11">
      <c r="A423" s="470">
        <v>44214</v>
      </c>
      <c r="B423" s="203">
        <v>13</v>
      </c>
      <c r="C423" s="208">
        <v>12</v>
      </c>
      <c r="D423" s="471">
        <v>22.5</v>
      </c>
      <c r="E423" s="209">
        <v>-20</v>
      </c>
      <c r="F423" s="472">
        <v>25.7</v>
      </c>
      <c r="H423" s="205"/>
      <c r="I423" s="114"/>
      <c r="K423" s="206"/>
    </row>
    <row r="424" spans="1:11">
      <c r="A424" s="470">
        <v>44214</v>
      </c>
      <c r="B424" s="203">
        <v>14</v>
      </c>
      <c r="C424" s="208">
        <v>27</v>
      </c>
      <c r="D424" s="471">
        <v>22.3</v>
      </c>
      <c r="E424" s="209">
        <v>-20</v>
      </c>
      <c r="F424" s="472">
        <v>25.1</v>
      </c>
      <c r="H424" s="205"/>
      <c r="I424" s="114"/>
      <c r="K424" s="206"/>
    </row>
    <row r="425" spans="1:11">
      <c r="A425" s="470">
        <v>44214</v>
      </c>
      <c r="B425" s="203">
        <v>15</v>
      </c>
      <c r="C425" s="208">
        <v>42</v>
      </c>
      <c r="D425" s="471">
        <v>22.1</v>
      </c>
      <c r="E425" s="209">
        <v>-20</v>
      </c>
      <c r="F425" s="472">
        <v>24.6</v>
      </c>
      <c r="H425" s="205"/>
      <c r="I425" s="114"/>
      <c r="K425" s="206"/>
    </row>
    <row r="426" spans="1:11">
      <c r="A426" s="470">
        <v>44214</v>
      </c>
      <c r="B426" s="203">
        <v>16</v>
      </c>
      <c r="C426" s="208">
        <v>57</v>
      </c>
      <c r="D426" s="471">
        <v>21.9</v>
      </c>
      <c r="E426" s="209">
        <v>-20</v>
      </c>
      <c r="F426" s="472">
        <v>24.1</v>
      </c>
      <c r="H426" s="205"/>
      <c r="I426" s="114"/>
      <c r="K426" s="206"/>
    </row>
    <row r="427" spans="1:11">
      <c r="A427" s="470">
        <v>44214</v>
      </c>
      <c r="B427" s="203">
        <v>17</v>
      </c>
      <c r="C427" s="208">
        <v>72</v>
      </c>
      <c r="D427" s="471">
        <v>21.7</v>
      </c>
      <c r="E427" s="209">
        <v>-20</v>
      </c>
      <c r="F427" s="472">
        <v>23.6</v>
      </c>
      <c r="H427" s="205"/>
      <c r="I427" s="114"/>
      <c r="K427" s="206"/>
    </row>
    <row r="428" spans="1:11">
      <c r="A428" s="470">
        <v>44214</v>
      </c>
      <c r="B428" s="203">
        <v>18</v>
      </c>
      <c r="C428" s="208">
        <v>87</v>
      </c>
      <c r="D428" s="471">
        <v>21.5</v>
      </c>
      <c r="E428" s="209">
        <v>-20</v>
      </c>
      <c r="F428" s="472">
        <v>23.1</v>
      </c>
      <c r="H428" s="205"/>
      <c r="I428" s="114"/>
      <c r="K428" s="206"/>
    </row>
    <row r="429" spans="1:11">
      <c r="A429" s="470">
        <v>44214</v>
      </c>
      <c r="B429" s="203">
        <v>19</v>
      </c>
      <c r="C429" s="208">
        <v>102</v>
      </c>
      <c r="D429" s="471">
        <v>21.3</v>
      </c>
      <c r="E429" s="209">
        <v>-20</v>
      </c>
      <c r="F429" s="472">
        <v>22.5</v>
      </c>
      <c r="H429" s="205"/>
      <c r="I429" s="114"/>
      <c r="K429" s="206"/>
    </row>
    <row r="430" spans="1:11">
      <c r="A430" s="470">
        <v>44214</v>
      </c>
      <c r="B430" s="203">
        <v>20</v>
      </c>
      <c r="C430" s="208">
        <v>117</v>
      </c>
      <c r="D430" s="471">
        <v>21.1</v>
      </c>
      <c r="E430" s="209">
        <v>-20</v>
      </c>
      <c r="F430" s="472">
        <v>22</v>
      </c>
      <c r="H430" s="205"/>
      <c r="I430" s="114"/>
      <c r="K430" s="206"/>
    </row>
    <row r="431" spans="1:11">
      <c r="A431" s="470">
        <v>44214</v>
      </c>
      <c r="B431" s="203">
        <v>21</v>
      </c>
      <c r="C431" s="208">
        <v>132</v>
      </c>
      <c r="D431" s="471">
        <v>20.9</v>
      </c>
      <c r="E431" s="209">
        <v>-20</v>
      </c>
      <c r="F431" s="472">
        <v>21.5</v>
      </c>
      <c r="H431" s="205"/>
      <c r="I431" s="114"/>
      <c r="K431" s="206"/>
    </row>
    <row r="432" spans="1:11">
      <c r="A432" s="470">
        <v>44214</v>
      </c>
      <c r="B432" s="203">
        <v>22</v>
      </c>
      <c r="C432" s="208">
        <v>147</v>
      </c>
      <c r="D432" s="471">
        <v>20.7</v>
      </c>
      <c r="E432" s="209">
        <v>-20</v>
      </c>
      <c r="F432" s="472">
        <v>21</v>
      </c>
      <c r="H432" s="205"/>
      <c r="I432" s="114"/>
      <c r="K432" s="206"/>
    </row>
    <row r="433" spans="1:11">
      <c r="A433" s="470">
        <v>44214</v>
      </c>
      <c r="B433" s="203">
        <v>23</v>
      </c>
      <c r="C433" s="208">
        <v>162</v>
      </c>
      <c r="D433" s="471">
        <v>20.5</v>
      </c>
      <c r="E433" s="209">
        <v>-20</v>
      </c>
      <c r="F433" s="472">
        <v>20.399999999999999</v>
      </c>
      <c r="H433" s="205"/>
      <c r="I433" s="114"/>
      <c r="K433" s="206"/>
    </row>
    <row r="434" spans="1:11">
      <c r="A434" s="470">
        <v>44215</v>
      </c>
      <c r="B434" s="203">
        <v>0</v>
      </c>
      <c r="C434" s="208">
        <v>177</v>
      </c>
      <c r="D434" s="471">
        <v>20.3</v>
      </c>
      <c r="E434" s="209">
        <v>-20</v>
      </c>
      <c r="F434" s="472">
        <v>19.899999999999999</v>
      </c>
      <c r="H434" s="205"/>
      <c r="I434" s="114"/>
      <c r="K434" s="206"/>
    </row>
    <row r="435" spans="1:11">
      <c r="A435" s="470">
        <v>44215</v>
      </c>
      <c r="B435" s="203">
        <v>1</v>
      </c>
      <c r="C435" s="208">
        <v>192</v>
      </c>
      <c r="D435" s="471">
        <v>20.2</v>
      </c>
      <c r="E435" s="209">
        <v>-20</v>
      </c>
      <c r="F435" s="472">
        <v>19.399999999999999</v>
      </c>
      <c r="H435" s="205"/>
      <c r="I435" s="114"/>
      <c r="K435" s="206"/>
    </row>
    <row r="436" spans="1:11">
      <c r="A436" s="470">
        <v>44215</v>
      </c>
      <c r="B436" s="203">
        <v>2</v>
      </c>
      <c r="C436" s="208">
        <v>207</v>
      </c>
      <c r="D436" s="471">
        <v>20</v>
      </c>
      <c r="E436" s="209">
        <v>-20</v>
      </c>
      <c r="F436" s="472">
        <v>18.899999999999999</v>
      </c>
      <c r="H436" s="205"/>
      <c r="I436" s="114"/>
      <c r="K436" s="206"/>
    </row>
    <row r="437" spans="1:11">
      <c r="A437" s="470">
        <v>44215</v>
      </c>
      <c r="B437" s="203">
        <v>3</v>
      </c>
      <c r="C437" s="208">
        <v>222</v>
      </c>
      <c r="D437" s="471">
        <v>19.8</v>
      </c>
      <c r="E437" s="209">
        <v>-20</v>
      </c>
      <c r="F437" s="472">
        <v>18.3</v>
      </c>
      <c r="H437" s="205"/>
      <c r="I437" s="114"/>
      <c r="K437" s="206"/>
    </row>
    <row r="438" spans="1:11">
      <c r="A438" s="470">
        <v>44215</v>
      </c>
      <c r="B438" s="203">
        <v>4</v>
      </c>
      <c r="C438" s="208">
        <v>237</v>
      </c>
      <c r="D438" s="471">
        <v>19.600000000000001</v>
      </c>
      <c r="E438" s="209">
        <v>-20</v>
      </c>
      <c r="F438" s="472">
        <v>17.8</v>
      </c>
      <c r="H438" s="205"/>
      <c r="I438" s="114"/>
      <c r="K438" s="206"/>
    </row>
    <row r="439" spans="1:11">
      <c r="A439" s="470">
        <v>44215</v>
      </c>
      <c r="B439" s="203">
        <v>5</v>
      </c>
      <c r="C439" s="208">
        <v>252</v>
      </c>
      <c r="D439" s="471">
        <v>19.399999999999999</v>
      </c>
      <c r="E439" s="209">
        <v>-20</v>
      </c>
      <c r="F439" s="472">
        <v>17.3</v>
      </c>
      <c r="H439" s="205"/>
      <c r="I439" s="114"/>
      <c r="K439" s="206"/>
    </row>
    <row r="440" spans="1:11">
      <c r="A440" s="470">
        <v>44215</v>
      </c>
      <c r="B440" s="203">
        <v>6</v>
      </c>
      <c r="C440" s="208">
        <v>267</v>
      </c>
      <c r="D440" s="471">
        <v>19.2</v>
      </c>
      <c r="E440" s="209">
        <v>-20</v>
      </c>
      <c r="F440" s="472">
        <v>16.8</v>
      </c>
      <c r="H440" s="205"/>
      <c r="I440" s="114"/>
      <c r="K440" s="206"/>
    </row>
    <row r="441" spans="1:11">
      <c r="A441" s="470">
        <v>44215</v>
      </c>
      <c r="B441" s="203">
        <v>7</v>
      </c>
      <c r="C441" s="208">
        <v>282</v>
      </c>
      <c r="D441" s="471">
        <v>19</v>
      </c>
      <c r="E441" s="209">
        <v>-20</v>
      </c>
      <c r="F441" s="472">
        <v>16.2</v>
      </c>
      <c r="H441" s="205"/>
      <c r="I441" s="114"/>
      <c r="K441" s="206"/>
    </row>
    <row r="442" spans="1:11">
      <c r="A442" s="470">
        <v>44215</v>
      </c>
      <c r="B442" s="203">
        <v>8</v>
      </c>
      <c r="C442" s="208">
        <v>297</v>
      </c>
      <c r="D442" s="471">
        <v>18.8</v>
      </c>
      <c r="E442" s="209">
        <v>-20</v>
      </c>
      <c r="F442" s="472">
        <v>15.7</v>
      </c>
      <c r="H442" s="205"/>
      <c r="I442" s="114"/>
      <c r="K442" s="206"/>
    </row>
    <row r="443" spans="1:11">
      <c r="A443" s="470">
        <v>44215</v>
      </c>
      <c r="B443" s="203">
        <v>9</v>
      </c>
      <c r="C443" s="208">
        <v>312</v>
      </c>
      <c r="D443" s="471">
        <v>18.600000000000001</v>
      </c>
      <c r="E443" s="209">
        <v>-20</v>
      </c>
      <c r="F443" s="472">
        <v>15.2</v>
      </c>
      <c r="H443" s="205"/>
      <c r="I443" s="114"/>
      <c r="K443" s="206"/>
    </row>
    <row r="444" spans="1:11">
      <c r="A444" s="470">
        <v>44215</v>
      </c>
      <c r="B444" s="203">
        <v>10</v>
      </c>
      <c r="C444" s="208">
        <v>327</v>
      </c>
      <c r="D444" s="471">
        <v>18.399999999999999</v>
      </c>
      <c r="E444" s="209">
        <v>-20</v>
      </c>
      <c r="F444" s="472">
        <v>14.6</v>
      </c>
      <c r="H444" s="205"/>
      <c r="I444" s="114"/>
      <c r="K444" s="206"/>
    </row>
    <row r="445" spans="1:11">
      <c r="A445" s="470">
        <v>44215</v>
      </c>
      <c r="B445" s="203">
        <v>11</v>
      </c>
      <c r="C445" s="208">
        <v>342</v>
      </c>
      <c r="D445" s="471">
        <v>18.2</v>
      </c>
      <c r="E445" s="209">
        <v>-20</v>
      </c>
      <c r="F445" s="472">
        <v>14.1</v>
      </c>
      <c r="H445" s="205"/>
      <c r="I445" s="114"/>
      <c r="K445" s="206"/>
    </row>
    <row r="446" spans="1:11">
      <c r="A446" s="470">
        <v>44215</v>
      </c>
      <c r="B446" s="203">
        <v>12</v>
      </c>
      <c r="C446" s="208">
        <v>357</v>
      </c>
      <c r="D446" s="471">
        <v>18.100000000000001</v>
      </c>
      <c r="E446" s="209">
        <v>-20</v>
      </c>
      <c r="F446" s="472">
        <v>13.6</v>
      </c>
      <c r="H446" s="205"/>
      <c r="I446" s="114"/>
      <c r="K446" s="206"/>
    </row>
    <row r="447" spans="1:11">
      <c r="A447" s="470">
        <v>44215</v>
      </c>
      <c r="B447" s="203">
        <v>13</v>
      </c>
      <c r="C447" s="208">
        <v>12</v>
      </c>
      <c r="D447" s="471">
        <v>17.899999999999999</v>
      </c>
      <c r="E447" s="209">
        <v>-20</v>
      </c>
      <c r="F447" s="472">
        <v>13</v>
      </c>
      <c r="H447" s="205"/>
      <c r="I447" s="114"/>
      <c r="K447" s="206"/>
    </row>
    <row r="448" spans="1:11">
      <c r="A448" s="470">
        <v>44215</v>
      </c>
      <c r="B448" s="203">
        <v>14</v>
      </c>
      <c r="C448" s="208">
        <v>27</v>
      </c>
      <c r="D448" s="471">
        <v>17.7</v>
      </c>
      <c r="E448" s="209">
        <v>-20</v>
      </c>
      <c r="F448" s="472">
        <v>12.5</v>
      </c>
      <c r="H448" s="205"/>
      <c r="I448" s="114"/>
      <c r="K448" s="206"/>
    </row>
    <row r="449" spans="1:11">
      <c r="A449" s="470">
        <v>44215</v>
      </c>
      <c r="B449" s="203">
        <v>15</v>
      </c>
      <c r="C449" s="208">
        <v>42</v>
      </c>
      <c r="D449" s="471">
        <v>17.5</v>
      </c>
      <c r="E449" s="209">
        <v>-20</v>
      </c>
      <c r="F449" s="472">
        <v>12</v>
      </c>
      <c r="H449" s="205"/>
      <c r="I449" s="114"/>
      <c r="K449" s="206"/>
    </row>
    <row r="450" spans="1:11">
      <c r="A450" s="470">
        <v>44215</v>
      </c>
      <c r="B450" s="203">
        <v>16</v>
      </c>
      <c r="C450" s="208">
        <v>57</v>
      </c>
      <c r="D450" s="471">
        <v>17.3</v>
      </c>
      <c r="E450" s="209">
        <v>-20</v>
      </c>
      <c r="F450" s="472">
        <v>11.4</v>
      </c>
      <c r="H450" s="205"/>
      <c r="I450" s="114"/>
      <c r="K450" s="206"/>
    </row>
    <row r="451" spans="1:11">
      <c r="A451" s="470">
        <v>44215</v>
      </c>
      <c r="B451" s="203">
        <v>17</v>
      </c>
      <c r="C451" s="208">
        <v>72</v>
      </c>
      <c r="D451" s="471">
        <v>17.100000000000001</v>
      </c>
      <c r="E451" s="209">
        <v>-20</v>
      </c>
      <c r="F451" s="472">
        <v>10.9</v>
      </c>
      <c r="H451" s="205"/>
      <c r="I451" s="114"/>
      <c r="K451" s="206"/>
    </row>
    <row r="452" spans="1:11">
      <c r="A452" s="470">
        <v>44215</v>
      </c>
      <c r="B452" s="203">
        <v>18</v>
      </c>
      <c r="C452" s="208">
        <v>87</v>
      </c>
      <c r="D452" s="471">
        <v>16.899999999999999</v>
      </c>
      <c r="E452" s="209">
        <v>-20</v>
      </c>
      <c r="F452" s="472">
        <v>10.3</v>
      </c>
      <c r="H452" s="205"/>
      <c r="I452" s="114"/>
      <c r="K452" s="206"/>
    </row>
    <row r="453" spans="1:11">
      <c r="A453" s="470">
        <v>44215</v>
      </c>
      <c r="B453" s="203">
        <v>19</v>
      </c>
      <c r="C453" s="208">
        <v>102</v>
      </c>
      <c r="D453" s="471">
        <v>16.8</v>
      </c>
      <c r="E453" s="209">
        <v>-20</v>
      </c>
      <c r="F453" s="472">
        <v>9.8000000000000007</v>
      </c>
      <c r="H453" s="205"/>
      <c r="I453" s="114"/>
      <c r="K453" s="206"/>
    </row>
    <row r="454" spans="1:11">
      <c r="A454" s="470">
        <v>44215</v>
      </c>
      <c r="B454" s="203">
        <v>20</v>
      </c>
      <c r="C454" s="208">
        <v>117</v>
      </c>
      <c r="D454" s="471">
        <v>16.600000000000001</v>
      </c>
      <c r="E454" s="209">
        <v>-20</v>
      </c>
      <c r="F454" s="472">
        <v>9.3000000000000007</v>
      </c>
      <c r="H454" s="205"/>
      <c r="I454" s="114"/>
      <c r="K454" s="206"/>
    </row>
    <row r="455" spans="1:11">
      <c r="A455" s="470">
        <v>44215</v>
      </c>
      <c r="B455" s="203">
        <v>21</v>
      </c>
      <c r="C455" s="208">
        <v>132</v>
      </c>
      <c r="D455" s="471">
        <v>16.399999999999999</v>
      </c>
      <c r="E455" s="209">
        <v>-20</v>
      </c>
      <c r="F455" s="472">
        <v>8.6999999999999993</v>
      </c>
      <c r="H455" s="205"/>
      <c r="I455" s="114"/>
      <c r="K455" s="206"/>
    </row>
    <row r="456" spans="1:11">
      <c r="A456" s="470">
        <v>44215</v>
      </c>
      <c r="B456" s="203">
        <v>22</v>
      </c>
      <c r="C456" s="208">
        <v>147</v>
      </c>
      <c r="D456" s="471">
        <v>16.2</v>
      </c>
      <c r="E456" s="209">
        <v>-20</v>
      </c>
      <c r="F456" s="472">
        <v>8.1999999999999993</v>
      </c>
      <c r="H456" s="205"/>
      <c r="I456" s="114"/>
      <c r="K456" s="206"/>
    </row>
    <row r="457" spans="1:11">
      <c r="A457" s="470">
        <v>44215</v>
      </c>
      <c r="B457" s="203">
        <v>23</v>
      </c>
      <c r="C457" s="208">
        <v>162</v>
      </c>
      <c r="D457" s="471">
        <v>16</v>
      </c>
      <c r="E457" s="209">
        <v>-20</v>
      </c>
      <c r="F457" s="472">
        <v>7.7</v>
      </c>
      <c r="H457" s="205"/>
      <c r="I457" s="114"/>
      <c r="K457" s="206"/>
    </row>
    <row r="458" spans="1:11">
      <c r="A458" s="470">
        <v>44216</v>
      </c>
      <c r="B458" s="203">
        <v>0</v>
      </c>
      <c r="C458" s="208">
        <v>177</v>
      </c>
      <c r="D458" s="471">
        <v>15.8</v>
      </c>
      <c r="E458" s="209">
        <v>-20</v>
      </c>
      <c r="F458" s="472">
        <v>7.1</v>
      </c>
      <c r="H458" s="205"/>
      <c r="I458" s="114"/>
      <c r="K458" s="206"/>
    </row>
    <row r="459" spans="1:11">
      <c r="A459" s="470">
        <v>44216</v>
      </c>
      <c r="B459" s="203">
        <v>1</v>
      </c>
      <c r="C459" s="208">
        <v>192</v>
      </c>
      <c r="D459" s="471">
        <v>15.6</v>
      </c>
      <c r="E459" s="209">
        <v>-20</v>
      </c>
      <c r="F459" s="472">
        <v>6.6</v>
      </c>
      <c r="H459" s="205"/>
      <c r="I459" s="114"/>
      <c r="K459" s="206"/>
    </row>
    <row r="460" spans="1:11">
      <c r="A460" s="470">
        <v>44216</v>
      </c>
      <c r="B460" s="203">
        <v>2</v>
      </c>
      <c r="C460" s="208">
        <v>207</v>
      </c>
      <c r="D460" s="471">
        <v>15.5</v>
      </c>
      <c r="E460" s="209">
        <v>-20</v>
      </c>
      <c r="F460" s="472">
        <v>6</v>
      </c>
      <c r="H460" s="205"/>
      <c r="I460" s="114"/>
      <c r="K460" s="206"/>
    </row>
    <row r="461" spans="1:11">
      <c r="A461" s="470">
        <v>44216</v>
      </c>
      <c r="B461" s="203">
        <v>3</v>
      </c>
      <c r="C461" s="208">
        <v>222</v>
      </c>
      <c r="D461" s="471">
        <v>15.3</v>
      </c>
      <c r="E461" s="209">
        <v>-20</v>
      </c>
      <c r="F461" s="472">
        <v>5.5</v>
      </c>
      <c r="H461" s="205"/>
      <c r="I461" s="114"/>
      <c r="K461" s="206"/>
    </row>
    <row r="462" spans="1:11">
      <c r="A462" s="470">
        <v>44216</v>
      </c>
      <c r="B462" s="203">
        <v>4</v>
      </c>
      <c r="C462" s="208">
        <v>237</v>
      </c>
      <c r="D462" s="471">
        <v>15.1</v>
      </c>
      <c r="E462" s="209">
        <v>-20</v>
      </c>
      <c r="F462" s="472">
        <v>4.9000000000000004</v>
      </c>
      <c r="H462" s="205"/>
      <c r="I462" s="114"/>
      <c r="K462" s="206"/>
    </row>
    <row r="463" spans="1:11">
      <c r="A463" s="470">
        <v>44216</v>
      </c>
      <c r="B463" s="203">
        <v>5</v>
      </c>
      <c r="C463" s="208">
        <v>252</v>
      </c>
      <c r="D463" s="471">
        <v>14.9</v>
      </c>
      <c r="E463" s="209">
        <v>-20</v>
      </c>
      <c r="F463" s="472">
        <v>4.4000000000000004</v>
      </c>
      <c r="H463" s="205"/>
      <c r="I463" s="114"/>
      <c r="K463" s="206"/>
    </row>
    <row r="464" spans="1:11">
      <c r="A464" s="470">
        <v>44216</v>
      </c>
      <c r="B464" s="203">
        <v>6</v>
      </c>
      <c r="C464" s="208">
        <v>267</v>
      </c>
      <c r="D464" s="471">
        <v>14.7</v>
      </c>
      <c r="E464" s="209">
        <v>-20</v>
      </c>
      <c r="F464" s="472">
        <v>3.9</v>
      </c>
      <c r="H464" s="205"/>
      <c r="I464" s="114"/>
      <c r="K464" s="206"/>
    </row>
    <row r="465" spans="1:11">
      <c r="A465" s="470">
        <v>44216</v>
      </c>
      <c r="B465" s="203">
        <v>7</v>
      </c>
      <c r="C465" s="208">
        <v>282</v>
      </c>
      <c r="D465" s="471">
        <v>14.5</v>
      </c>
      <c r="E465" s="209">
        <v>-20</v>
      </c>
      <c r="F465" s="472">
        <v>3.3</v>
      </c>
      <c r="H465" s="205"/>
      <c r="I465" s="114"/>
      <c r="K465" s="206"/>
    </row>
    <row r="466" spans="1:11">
      <c r="A466" s="470">
        <v>44216</v>
      </c>
      <c r="B466" s="203">
        <v>8</v>
      </c>
      <c r="C466" s="208">
        <v>297</v>
      </c>
      <c r="D466" s="471">
        <v>14.4</v>
      </c>
      <c r="E466" s="209">
        <v>-20</v>
      </c>
      <c r="F466" s="472">
        <v>2.8</v>
      </c>
      <c r="H466" s="205"/>
      <c r="I466" s="114"/>
      <c r="K466" s="206"/>
    </row>
    <row r="467" spans="1:11">
      <c r="A467" s="470">
        <v>44216</v>
      </c>
      <c r="B467" s="203">
        <v>9</v>
      </c>
      <c r="C467" s="208">
        <v>312</v>
      </c>
      <c r="D467" s="471">
        <v>14.2</v>
      </c>
      <c r="E467" s="209">
        <v>-20</v>
      </c>
      <c r="F467" s="472">
        <v>2.2000000000000002</v>
      </c>
      <c r="H467" s="205"/>
      <c r="I467" s="114"/>
      <c r="K467" s="206"/>
    </row>
    <row r="468" spans="1:11">
      <c r="A468" s="470">
        <v>44216</v>
      </c>
      <c r="B468" s="203">
        <v>10</v>
      </c>
      <c r="C468" s="208">
        <v>327</v>
      </c>
      <c r="D468" s="471">
        <v>14</v>
      </c>
      <c r="E468" s="209">
        <v>-20</v>
      </c>
      <c r="F468" s="472">
        <v>1.7</v>
      </c>
      <c r="H468" s="205"/>
      <c r="I468" s="114"/>
      <c r="K468" s="206"/>
    </row>
    <row r="469" spans="1:11">
      <c r="A469" s="470">
        <v>44216</v>
      </c>
      <c r="B469" s="203">
        <v>11</v>
      </c>
      <c r="C469" s="208">
        <v>342</v>
      </c>
      <c r="D469" s="471">
        <v>13.8</v>
      </c>
      <c r="E469" s="209">
        <v>-20</v>
      </c>
      <c r="F469" s="472">
        <v>1.1000000000000001</v>
      </c>
      <c r="H469" s="205"/>
      <c r="I469" s="114"/>
      <c r="K469" s="206"/>
    </row>
    <row r="470" spans="1:11">
      <c r="A470" s="470">
        <v>44216</v>
      </c>
      <c r="B470" s="203">
        <v>12</v>
      </c>
      <c r="C470" s="208">
        <v>357</v>
      </c>
      <c r="D470" s="471">
        <v>13.6</v>
      </c>
      <c r="E470" s="209">
        <v>-20</v>
      </c>
      <c r="F470" s="472">
        <v>0.6</v>
      </c>
      <c r="H470" s="205"/>
      <c r="I470" s="114"/>
      <c r="K470" s="206"/>
    </row>
    <row r="471" spans="1:11">
      <c r="A471" s="470">
        <v>44216</v>
      </c>
      <c r="B471" s="203">
        <v>13</v>
      </c>
      <c r="C471" s="208">
        <v>12</v>
      </c>
      <c r="D471" s="471">
        <v>13.5</v>
      </c>
      <c r="E471" s="209">
        <v>-20</v>
      </c>
      <c r="F471" s="472">
        <v>0</v>
      </c>
      <c r="H471" s="205"/>
      <c r="I471" s="114"/>
      <c r="K471" s="206"/>
    </row>
    <row r="472" spans="1:11">
      <c r="A472" s="470">
        <v>44216</v>
      </c>
      <c r="B472" s="203">
        <v>14</v>
      </c>
      <c r="C472" s="208">
        <v>27</v>
      </c>
      <c r="D472" s="471">
        <v>13.3</v>
      </c>
      <c r="E472" s="209">
        <v>-19</v>
      </c>
      <c r="F472" s="472">
        <v>59.5</v>
      </c>
      <c r="H472" s="205"/>
      <c r="I472" s="114"/>
      <c r="K472" s="206"/>
    </row>
    <row r="473" spans="1:11">
      <c r="A473" s="470">
        <v>44216</v>
      </c>
      <c r="B473" s="203">
        <v>15</v>
      </c>
      <c r="C473" s="208">
        <v>42</v>
      </c>
      <c r="D473" s="471">
        <v>13.1</v>
      </c>
      <c r="E473" s="209">
        <v>-19</v>
      </c>
      <c r="F473" s="472">
        <v>58.9</v>
      </c>
      <c r="H473" s="205"/>
      <c r="I473" s="114"/>
      <c r="K473" s="206"/>
    </row>
    <row r="474" spans="1:11">
      <c r="A474" s="470">
        <v>44216</v>
      </c>
      <c r="B474" s="203">
        <v>16</v>
      </c>
      <c r="C474" s="208">
        <v>57</v>
      </c>
      <c r="D474" s="471">
        <v>12.9</v>
      </c>
      <c r="E474" s="209">
        <v>-19</v>
      </c>
      <c r="F474" s="472">
        <v>58.4</v>
      </c>
      <c r="H474" s="205"/>
      <c r="I474" s="114"/>
      <c r="K474" s="206"/>
    </row>
    <row r="475" spans="1:11">
      <c r="A475" s="470">
        <v>44216</v>
      </c>
      <c r="B475" s="203">
        <v>17</v>
      </c>
      <c r="C475" s="208">
        <v>72</v>
      </c>
      <c r="D475" s="471">
        <v>12.7</v>
      </c>
      <c r="E475" s="209">
        <v>-19</v>
      </c>
      <c r="F475" s="472">
        <v>57.8</v>
      </c>
      <c r="H475" s="205"/>
      <c r="I475" s="114"/>
      <c r="K475" s="206"/>
    </row>
    <row r="476" spans="1:11">
      <c r="A476" s="470">
        <v>44216</v>
      </c>
      <c r="B476" s="203">
        <v>18</v>
      </c>
      <c r="C476" s="208">
        <v>87</v>
      </c>
      <c r="D476" s="471">
        <v>12.6</v>
      </c>
      <c r="E476" s="209">
        <v>-19</v>
      </c>
      <c r="F476" s="472">
        <v>57.3</v>
      </c>
      <c r="H476" s="205"/>
      <c r="I476" s="114"/>
      <c r="K476" s="206"/>
    </row>
    <row r="477" spans="1:11">
      <c r="A477" s="470">
        <v>44216</v>
      </c>
      <c r="B477" s="203">
        <v>19</v>
      </c>
      <c r="C477" s="208">
        <v>102</v>
      </c>
      <c r="D477" s="471">
        <v>12.4</v>
      </c>
      <c r="E477" s="209">
        <v>-19</v>
      </c>
      <c r="F477" s="472">
        <v>56.7</v>
      </c>
      <c r="H477" s="205"/>
      <c r="I477" s="114"/>
      <c r="K477" s="206"/>
    </row>
    <row r="478" spans="1:11">
      <c r="A478" s="470">
        <v>44216</v>
      </c>
      <c r="B478" s="203">
        <v>20</v>
      </c>
      <c r="C478" s="208">
        <v>117</v>
      </c>
      <c r="D478" s="471">
        <v>12.2</v>
      </c>
      <c r="E478" s="209">
        <v>-19</v>
      </c>
      <c r="F478" s="472">
        <v>56.2</v>
      </c>
      <c r="H478" s="205"/>
      <c r="I478" s="114"/>
      <c r="K478" s="206"/>
    </row>
    <row r="479" spans="1:11">
      <c r="A479" s="470">
        <v>44216</v>
      </c>
      <c r="B479" s="203">
        <v>21</v>
      </c>
      <c r="C479" s="208">
        <v>132</v>
      </c>
      <c r="D479" s="471">
        <v>12</v>
      </c>
      <c r="E479" s="209">
        <v>-19</v>
      </c>
      <c r="F479" s="472">
        <v>55.6</v>
      </c>
      <c r="H479" s="205"/>
      <c r="I479" s="114"/>
      <c r="K479" s="206"/>
    </row>
    <row r="480" spans="1:11">
      <c r="A480" s="470">
        <v>44216</v>
      </c>
      <c r="B480" s="203">
        <v>22</v>
      </c>
      <c r="C480" s="208">
        <v>147</v>
      </c>
      <c r="D480" s="471">
        <v>11.9</v>
      </c>
      <c r="E480" s="209">
        <v>-19</v>
      </c>
      <c r="F480" s="472">
        <v>55</v>
      </c>
      <c r="H480" s="205"/>
      <c r="I480" s="114"/>
      <c r="K480" s="206"/>
    </row>
    <row r="481" spans="1:11">
      <c r="A481" s="470">
        <v>44216</v>
      </c>
      <c r="B481" s="203">
        <v>23</v>
      </c>
      <c r="C481" s="208">
        <v>162</v>
      </c>
      <c r="D481" s="471">
        <v>11.7</v>
      </c>
      <c r="E481" s="209">
        <v>-19</v>
      </c>
      <c r="F481" s="472">
        <v>54.5</v>
      </c>
      <c r="H481" s="205"/>
      <c r="I481" s="114"/>
      <c r="K481" s="206"/>
    </row>
    <row r="482" spans="1:11">
      <c r="A482" s="470">
        <v>44217</v>
      </c>
      <c r="B482" s="203">
        <v>0</v>
      </c>
      <c r="C482" s="208">
        <v>177</v>
      </c>
      <c r="D482" s="471">
        <v>11.5</v>
      </c>
      <c r="E482" s="209">
        <v>-19</v>
      </c>
      <c r="F482" s="472">
        <v>53.9</v>
      </c>
      <c r="H482" s="205"/>
      <c r="I482" s="114"/>
      <c r="K482" s="206"/>
    </row>
    <row r="483" spans="1:11">
      <c r="A483" s="470">
        <v>44217</v>
      </c>
      <c r="B483" s="203">
        <v>1</v>
      </c>
      <c r="C483" s="208">
        <v>192</v>
      </c>
      <c r="D483" s="471">
        <v>11.3</v>
      </c>
      <c r="E483" s="209">
        <v>-19</v>
      </c>
      <c r="F483" s="472">
        <v>53.4</v>
      </c>
      <c r="H483" s="205"/>
      <c r="I483" s="114"/>
      <c r="K483" s="206"/>
    </row>
    <row r="484" spans="1:11">
      <c r="A484" s="470">
        <v>44217</v>
      </c>
      <c r="B484" s="203">
        <v>2</v>
      </c>
      <c r="C484" s="208">
        <v>207</v>
      </c>
      <c r="D484" s="471">
        <v>11.2</v>
      </c>
      <c r="E484" s="209">
        <v>-19</v>
      </c>
      <c r="F484" s="472">
        <v>52.8</v>
      </c>
      <c r="H484" s="205"/>
      <c r="I484" s="114"/>
      <c r="K484" s="206"/>
    </row>
    <row r="485" spans="1:11">
      <c r="A485" s="470">
        <v>44217</v>
      </c>
      <c r="B485" s="203">
        <v>3</v>
      </c>
      <c r="C485" s="208">
        <v>222</v>
      </c>
      <c r="D485" s="471">
        <v>11</v>
      </c>
      <c r="E485" s="209">
        <v>-19</v>
      </c>
      <c r="F485" s="472">
        <v>52.3</v>
      </c>
      <c r="H485" s="205"/>
      <c r="I485" s="114"/>
      <c r="K485" s="206"/>
    </row>
    <row r="486" spans="1:11">
      <c r="A486" s="470">
        <v>44217</v>
      </c>
      <c r="B486" s="203">
        <v>4</v>
      </c>
      <c r="C486" s="208">
        <v>237</v>
      </c>
      <c r="D486" s="471">
        <v>10.8</v>
      </c>
      <c r="E486" s="209">
        <v>-19</v>
      </c>
      <c r="F486" s="472">
        <v>51.7</v>
      </c>
      <c r="H486" s="205"/>
      <c r="I486" s="114"/>
      <c r="K486" s="206"/>
    </row>
    <row r="487" spans="1:11">
      <c r="A487" s="470">
        <v>44217</v>
      </c>
      <c r="B487" s="203">
        <v>5</v>
      </c>
      <c r="C487" s="208">
        <v>252</v>
      </c>
      <c r="D487" s="471">
        <v>10.6</v>
      </c>
      <c r="E487" s="209">
        <v>-19</v>
      </c>
      <c r="F487" s="472">
        <v>51.1</v>
      </c>
      <c r="H487" s="205"/>
      <c r="I487" s="114"/>
      <c r="K487" s="206"/>
    </row>
    <row r="488" spans="1:11">
      <c r="A488" s="470">
        <v>44217</v>
      </c>
      <c r="B488" s="203">
        <v>6</v>
      </c>
      <c r="C488" s="208">
        <v>267</v>
      </c>
      <c r="D488" s="471">
        <v>10.5</v>
      </c>
      <c r="E488" s="209">
        <v>-19</v>
      </c>
      <c r="F488" s="472">
        <v>50.6</v>
      </c>
      <c r="H488" s="205"/>
      <c r="I488" s="114"/>
      <c r="K488" s="206"/>
    </row>
    <row r="489" spans="1:11">
      <c r="A489" s="470">
        <v>44217</v>
      </c>
      <c r="B489" s="203">
        <v>7</v>
      </c>
      <c r="C489" s="208">
        <v>282</v>
      </c>
      <c r="D489" s="471">
        <v>10.3</v>
      </c>
      <c r="E489" s="209">
        <v>-19</v>
      </c>
      <c r="F489" s="472">
        <v>50</v>
      </c>
      <c r="H489" s="205"/>
      <c r="I489" s="114"/>
      <c r="K489" s="206"/>
    </row>
    <row r="490" spans="1:11">
      <c r="A490" s="470">
        <v>44217</v>
      </c>
      <c r="B490" s="203">
        <v>8</v>
      </c>
      <c r="C490" s="208">
        <v>297</v>
      </c>
      <c r="D490" s="471">
        <v>10.1</v>
      </c>
      <c r="E490" s="209">
        <v>-19</v>
      </c>
      <c r="F490" s="472">
        <v>49.5</v>
      </c>
      <c r="H490" s="205"/>
      <c r="I490" s="114"/>
      <c r="K490" s="206"/>
    </row>
    <row r="491" spans="1:11">
      <c r="A491" s="470">
        <v>44217</v>
      </c>
      <c r="B491" s="203">
        <v>9</v>
      </c>
      <c r="C491" s="208">
        <v>312</v>
      </c>
      <c r="D491" s="471">
        <v>9.9</v>
      </c>
      <c r="E491" s="209">
        <v>-19</v>
      </c>
      <c r="F491" s="472">
        <v>48.9</v>
      </c>
      <c r="H491" s="205"/>
      <c r="I491" s="114"/>
      <c r="K491" s="206"/>
    </row>
    <row r="492" spans="1:11">
      <c r="A492" s="470">
        <v>44217</v>
      </c>
      <c r="B492" s="203">
        <v>10</v>
      </c>
      <c r="C492" s="208">
        <v>327</v>
      </c>
      <c r="D492" s="471">
        <v>9.8000000000000007</v>
      </c>
      <c r="E492" s="209">
        <v>-19</v>
      </c>
      <c r="F492" s="472">
        <v>48.3</v>
      </c>
      <c r="H492" s="205"/>
      <c r="I492" s="114"/>
      <c r="K492" s="206"/>
    </row>
    <row r="493" spans="1:11">
      <c r="A493" s="470">
        <v>44217</v>
      </c>
      <c r="B493" s="203">
        <v>11</v>
      </c>
      <c r="C493" s="208">
        <v>342</v>
      </c>
      <c r="D493" s="471">
        <v>9.6</v>
      </c>
      <c r="E493" s="209">
        <v>-19</v>
      </c>
      <c r="F493" s="472">
        <v>47.8</v>
      </c>
      <c r="H493" s="205"/>
      <c r="I493" s="114"/>
      <c r="K493" s="206"/>
    </row>
    <row r="494" spans="1:11">
      <c r="A494" s="470">
        <v>44217</v>
      </c>
      <c r="B494" s="203">
        <v>12</v>
      </c>
      <c r="C494" s="208">
        <v>357</v>
      </c>
      <c r="D494" s="471">
        <v>9.4</v>
      </c>
      <c r="E494" s="209">
        <v>-19</v>
      </c>
      <c r="F494" s="472">
        <v>47.2</v>
      </c>
      <c r="H494" s="205"/>
      <c r="I494" s="114"/>
      <c r="K494" s="206"/>
    </row>
    <row r="495" spans="1:11">
      <c r="A495" s="470">
        <v>44217</v>
      </c>
      <c r="B495" s="203">
        <v>13</v>
      </c>
      <c r="C495" s="208">
        <v>12</v>
      </c>
      <c r="D495" s="471">
        <v>9.1999999999999993</v>
      </c>
      <c r="E495" s="209">
        <v>-19</v>
      </c>
      <c r="F495" s="472">
        <v>46.6</v>
      </c>
      <c r="H495" s="205"/>
      <c r="I495" s="114"/>
      <c r="K495" s="206"/>
    </row>
    <row r="496" spans="1:11">
      <c r="A496" s="470">
        <v>44217</v>
      </c>
      <c r="B496" s="203">
        <v>14</v>
      </c>
      <c r="C496" s="208">
        <v>27</v>
      </c>
      <c r="D496" s="471">
        <v>9.1</v>
      </c>
      <c r="E496" s="209">
        <v>-19</v>
      </c>
      <c r="F496" s="472">
        <v>46.1</v>
      </c>
      <c r="H496" s="205"/>
      <c r="I496" s="114"/>
      <c r="K496" s="206"/>
    </row>
    <row r="497" spans="1:11">
      <c r="A497" s="470">
        <v>44217</v>
      </c>
      <c r="B497" s="203">
        <v>15</v>
      </c>
      <c r="C497" s="208">
        <v>42</v>
      </c>
      <c r="D497" s="471">
        <v>8.9</v>
      </c>
      <c r="E497" s="209">
        <v>-19</v>
      </c>
      <c r="F497" s="472">
        <v>45.5</v>
      </c>
      <c r="H497" s="205"/>
      <c r="I497" s="114"/>
      <c r="K497" s="206"/>
    </row>
    <row r="498" spans="1:11">
      <c r="A498" s="470">
        <v>44217</v>
      </c>
      <c r="B498" s="203">
        <v>16</v>
      </c>
      <c r="C498" s="208">
        <v>57</v>
      </c>
      <c r="D498" s="471">
        <v>8.6999999999999993</v>
      </c>
      <c r="E498" s="209">
        <v>-19</v>
      </c>
      <c r="F498" s="472">
        <v>44.9</v>
      </c>
      <c r="H498" s="205"/>
      <c r="I498" s="114"/>
      <c r="K498" s="206"/>
    </row>
    <row r="499" spans="1:11">
      <c r="A499" s="470">
        <v>44217</v>
      </c>
      <c r="B499" s="203">
        <v>17</v>
      </c>
      <c r="C499" s="208">
        <v>72</v>
      </c>
      <c r="D499" s="471">
        <v>8.6</v>
      </c>
      <c r="E499" s="209">
        <v>-19</v>
      </c>
      <c r="F499" s="472">
        <v>44.4</v>
      </c>
      <c r="H499" s="205"/>
      <c r="I499" s="114"/>
      <c r="K499" s="206"/>
    </row>
    <row r="500" spans="1:11">
      <c r="A500" s="470">
        <v>44217</v>
      </c>
      <c r="B500" s="203">
        <v>18</v>
      </c>
      <c r="C500" s="208">
        <v>87</v>
      </c>
      <c r="D500" s="471">
        <v>8.4</v>
      </c>
      <c r="E500" s="209">
        <v>-19</v>
      </c>
      <c r="F500" s="472">
        <v>43.8</v>
      </c>
      <c r="H500" s="205"/>
      <c r="I500" s="114"/>
      <c r="K500" s="206"/>
    </row>
    <row r="501" spans="1:11">
      <c r="A501" s="470">
        <v>44217</v>
      </c>
      <c r="B501" s="203">
        <v>19</v>
      </c>
      <c r="C501" s="208">
        <v>102</v>
      </c>
      <c r="D501" s="471">
        <v>8.1999999999999993</v>
      </c>
      <c r="E501" s="209">
        <v>-19</v>
      </c>
      <c r="F501" s="472">
        <v>43.2</v>
      </c>
      <c r="H501" s="205"/>
      <c r="I501" s="114"/>
      <c r="K501" s="206"/>
    </row>
    <row r="502" spans="1:11">
      <c r="A502" s="470">
        <v>44217</v>
      </c>
      <c r="B502" s="203">
        <v>20</v>
      </c>
      <c r="C502" s="208">
        <v>117</v>
      </c>
      <c r="D502" s="471">
        <v>8.1</v>
      </c>
      <c r="E502" s="209">
        <v>-19</v>
      </c>
      <c r="F502" s="472">
        <v>42.7</v>
      </c>
      <c r="H502" s="205"/>
      <c r="I502" s="114"/>
      <c r="K502" s="206"/>
    </row>
    <row r="503" spans="1:11">
      <c r="A503" s="470">
        <v>44217</v>
      </c>
      <c r="B503" s="203">
        <v>21</v>
      </c>
      <c r="C503" s="208">
        <v>132</v>
      </c>
      <c r="D503" s="471">
        <v>7.9</v>
      </c>
      <c r="E503" s="209">
        <v>-19</v>
      </c>
      <c r="F503" s="472">
        <v>42.1</v>
      </c>
      <c r="H503" s="205"/>
      <c r="I503" s="114"/>
      <c r="K503" s="206"/>
    </row>
    <row r="504" spans="1:11">
      <c r="A504" s="470">
        <v>44217</v>
      </c>
      <c r="B504" s="203">
        <v>22</v>
      </c>
      <c r="C504" s="208">
        <v>147</v>
      </c>
      <c r="D504" s="471">
        <v>7.7</v>
      </c>
      <c r="E504" s="209">
        <v>-19</v>
      </c>
      <c r="F504" s="472">
        <v>41.5</v>
      </c>
      <c r="H504" s="205"/>
      <c r="I504" s="114"/>
      <c r="K504" s="206"/>
    </row>
    <row r="505" spans="1:11">
      <c r="A505" s="470">
        <v>44217</v>
      </c>
      <c r="B505" s="203">
        <v>23</v>
      </c>
      <c r="C505" s="208">
        <v>162</v>
      </c>
      <c r="D505" s="471">
        <v>7.5</v>
      </c>
      <c r="E505" s="209">
        <v>-19</v>
      </c>
      <c r="F505" s="472">
        <v>41</v>
      </c>
      <c r="H505" s="205"/>
      <c r="I505" s="114"/>
      <c r="K505" s="206"/>
    </row>
    <row r="506" spans="1:11">
      <c r="A506" s="470">
        <v>44218</v>
      </c>
      <c r="B506" s="203">
        <v>0</v>
      </c>
      <c r="C506" s="208">
        <v>177</v>
      </c>
      <c r="D506" s="471">
        <v>7.4</v>
      </c>
      <c r="E506" s="209">
        <v>-19</v>
      </c>
      <c r="F506" s="472">
        <v>40.4</v>
      </c>
      <c r="H506" s="205"/>
      <c r="I506" s="114"/>
      <c r="K506" s="206"/>
    </row>
    <row r="507" spans="1:11">
      <c r="A507" s="470">
        <v>44218</v>
      </c>
      <c r="B507" s="203">
        <v>1</v>
      </c>
      <c r="C507" s="208">
        <v>192</v>
      </c>
      <c r="D507" s="471">
        <v>7.2</v>
      </c>
      <c r="E507" s="209">
        <v>-19</v>
      </c>
      <c r="F507" s="472">
        <v>39.799999999999997</v>
      </c>
      <c r="H507" s="205"/>
      <c r="I507" s="114"/>
      <c r="K507" s="206"/>
    </row>
    <row r="508" spans="1:11">
      <c r="A508" s="470">
        <v>44218</v>
      </c>
      <c r="B508" s="203">
        <v>2</v>
      </c>
      <c r="C508" s="208">
        <v>207</v>
      </c>
      <c r="D508" s="471">
        <v>7</v>
      </c>
      <c r="E508" s="209">
        <v>-19</v>
      </c>
      <c r="F508" s="472">
        <v>39.200000000000003</v>
      </c>
      <c r="H508" s="205"/>
      <c r="I508" s="114"/>
      <c r="K508" s="206"/>
    </row>
    <row r="509" spans="1:11">
      <c r="A509" s="470">
        <v>44218</v>
      </c>
      <c r="B509" s="203">
        <v>3</v>
      </c>
      <c r="C509" s="208">
        <v>222</v>
      </c>
      <c r="D509" s="471">
        <v>6.9</v>
      </c>
      <c r="E509" s="209">
        <v>-19</v>
      </c>
      <c r="F509" s="472">
        <v>38.700000000000003</v>
      </c>
      <c r="H509" s="205"/>
      <c r="I509" s="114"/>
      <c r="K509" s="206"/>
    </row>
    <row r="510" spans="1:11">
      <c r="A510" s="470">
        <v>44218</v>
      </c>
      <c r="B510" s="203">
        <v>4</v>
      </c>
      <c r="C510" s="208">
        <v>237</v>
      </c>
      <c r="D510" s="471">
        <v>6.7</v>
      </c>
      <c r="E510" s="209">
        <v>-19</v>
      </c>
      <c r="F510" s="472">
        <v>38.1</v>
      </c>
      <c r="H510" s="205"/>
      <c r="I510" s="114"/>
      <c r="K510" s="206"/>
    </row>
    <row r="511" spans="1:11">
      <c r="A511" s="470">
        <v>44218</v>
      </c>
      <c r="B511" s="203">
        <v>5</v>
      </c>
      <c r="C511" s="208">
        <v>252</v>
      </c>
      <c r="D511" s="471">
        <v>6.5</v>
      </c>
      <c r="E511" s="209">
        <v>-19</v>
      </c>
      <c r="F511" s="472">
        <v>37.5</v>
      </c>
      <c r="H511" s="205"/>
      <c r="I511" s="114"/>
      <c r="K511" s="206"/>
    </row>
    <row r="512" spans="1:11">
      <c r="A512" s="470">
        <v>44218</v>
      </c>
      <c r="B512" s="203">
        <v>6</v>
      </c>
      <c r="C512" s="208">
        <v>267</v>
      </c>
      <c r="D512" s="471">
        <v>6.4</v>
      </c>
      <c r="E512" s="209">
        <v>-19</v>
      </c>
      <c r="F512" s="472">
        <v>36.9</v>
      </c>
      <c r="H512" s="205"/>
      <c r="I512" s="114"/>
      <c r="K512" s="206"/>
    </row>
    <row r="513" spans="1:11">
      <c r="A513" s="470">
        <v>44218</v>
      </c>
      <c r="B513" s="203">
        <v>7</v>
      </c>
      <c r="C513" s="208">
        <v>282</v>
      </c>
      <c r="D513" s="471">
        <v>6.2</v>
      </c>
      <c r="E513" s="209">
        <v>-19</v>
      </c>
      <c r="F513" s="472">
        <v>36.4</v>
      </c>
      <c r="H513" s="205"/>
      <c r="I513" s="114"/>
      <c r="K513" s="206"/>
    </row>
    <row r="514" spans="1:11">
      <c r="A514" s="470">
        <v>44218</v>
      </c>
      <c r="B514" s="203">
        <v>8</v>
      </c>
      <c r="C514" s="208">
        <v>297</v>
      </c>
      <c r="D514" s="471">
        <v>6</v>
      </c>
      <c r="E514" s="209">
        <v>-19</v>
      </c>
      <c r="F514" s="472">
        <v>35.799999999999997</v>
      </c>
      <c r="H514" s="205"/>
      <c r="I514" s="114"/>
      <c r="K514" s="206"/>
    </row>
    <row r="515" spans="1:11">
      <c r="A515" s="470">
        <v>44218</v>
      </c>
      <c r="B515" s="203">
        <v>9</v>
      </c>
      <c r="C515" s="208">
        <v>312</v>
      </c>
      <c r="D515" s="471">
        <v>5.9</v>
      </c>
      <c r="E515" s="209">
        <v>-19</v>
      </c>
      <c r="F515" s="472">
        <v>35.200000000000003</v>
      </c>
      <c r="H515" s="205"/>
      <c r="I515" s="114"/>
      <c r="K515" s="206"/>
    </row>
    <row r="516" spans="1:11">
      <c r="A516" s="470">
        <v>44218</v>
      </c>
      <c r="B516" s="203">
        <v>10</v>
      </c>
      <c r="C516" s="208">
        <v>327</v>
      </c>
      <c r="D516" s="471">
        <v>5.7</v>
      </c>
      <c r="E516" s="209">
        <v>-19</v>
      </c>
      <c r="F516" s="472">
        <v>34.6</v>
      </c>
      <c r="H516" s="205"/>
      <c r="I516" s="114"/>
      <c r="K516" s="206"/>
    </row>
    <row r="517" spans="1:11">
      <c r="A517" s="470">
        <v>44218</v>
      </c>
      <c r="B517" s="203">
        <v>11</v>
      </c>
      <c r="C517" s="208">
        <v>342</v>
      </c>
      <c r="D517" s="471">
        <v>5.6</v>
      </c>
      <c r="E517" s="209">
        <v>-19</v>
      </c>
      <c r="F517" s="472">
        <v>34.1</v>
      </c>
      <c r="H517" s="205"/>
      <c r="I517" s="114"/>
      <c r="K517" s="206"/>
    </row>
    <row r="518" spans="1:11">
      <c r="A518" s="470">
        <v>44218</v>
      </c>
      <c r="B518" s="203">
        <v>12</v>
      </c>
      <c r="C518" s="208">
        <v>357</v>
      </c>
      <c r="D518" s="471">
        <v>5.4</v>
      </c>
      <c r="E518" s="209">
        <v>-19</v>
      </c>
      <c r="F518" s="472">
        <v>33.5</v>
      </c>
      <c r="H518" s="205"/>
      <c r="I518" s="114"/>
      <c r="K518" s="206"/>
    </row>
    <row r="519" spans="1:11">
      <c r="A519" s="470">
        <v>44218</v>
      </c>
      <c r="B519" s="203">
        <v>13</v>
      </c>
      <c r="C519" s="208">
        <v>12</v>
      </c>
      <c r="D519" s="471">
        <v>5.2</v>
      </c>
      <c r="E519" s="209">
        <v>-19</v>
      </c>
      <c r="F519" s="472">
        <v>32.9</v>
      </c>
      <c r="H519" s="205"/>
      <c r="I519" s="114"/>
      <c r="K519" s="206"/>
    </row>
    <row r="520" spans="1:11">
      <c r="A520" s="470">
        <v>44218</v>
      </c>
      <c r="B520" s="203">
        <v>14</v>
      </c>
      <c r="C520" s="208">
        <v>27</v>
      </c>
      <c r="D520" s="471">
        <v>5.0999999999999996</v>
      </c>
      <c r="E520" s="209">
        <v>-19</v>
      </c>
      <c r="F520" s="472">
        <v>32.299999999999997</v>
      </c>
      <c r="H520" s="205"/>
      <c r="I520" s="114"/>
      <c r="K520" s="206"/>
    </row>
    <row r="521" spans="1:11">
      <c r="A521" s="470">
        <v>44218</v>
      </c>
      <c r="B521" s="203">
        <v>15</v>
      </c>
      <c r="C521" s="208">
        <v>42</v>
      </c>
      <c r="D521" s="471">
        <v>4.9000000000000004</v>
      </c>
      <c r="E521" s="209">
        <v>-19</v>
      </c>
      <c r="F521" s="472">
        <v>31.7</v>
      </c>
      <c r="H521" s="205"/>
      <c r="I521" s="114"/>
      <c r="K521" s="206"/>
    </row>
    <row r="522" spans="1:11">
      <c r="A522" s="470">
        <v>44218</v>
      </c>
      <c r="B522" s="203">
        <v>16</v>
      </c>
      <c r="C522" s="208">
        <v>57</v>
      </c>
      <c r="D522" s="471">
        <v>4.7</v>
      </c>
      <c r="E522" s="209">
        <v>-19</v>
      </c>
      <c r="F522" s="472">
        <v>31.1</v>
      </c>
      <c r="H522" s="205"/>
      <c r="I522" s="114"/>
      <c r="K522" s="206"/>
    </row>
    <row r="523" spans="1:11">
      <c r="A523" s="470">
        <v>44218</v>
      </c>
      <c r="B523" s="203">
        <v>17</v>
      </c>
      <c r="C523" s="208">
        <v>72</v>
      </c>
      <c r="D523" s="471">
        <v>4.5999999999999996</v>
      </c>
      <c r="E523" s="209">
        <v>-19</v>
      </c>
      <c r="F523" s="472">
        <v>30.6</v>
      </c>
      <c r="H523" s="205"/>
      <c r="I523" s="114"/>
      <c r="K523" s="206"/>
    </row>
    <row r="524" spans="1:11">
      <c r="A524" s="470">
        <v>44218</v>
      </c>
      <c r="B524" s="203">
        <v>18</v>
      </c>
      <c r="C524" s="208">
        <v>87</v>
      </c>
      <c r="D524" s="471">
        <v>4.4000000000000004</v>
      </c>
      <c r="E524" s="209">
        <v>-19</v>
      </c>
      <c r="F524" s="472">
        <v>30</v>
      </c>
      <c r="H524" s="205"/>
      <c r="I524" s="114"/>
      <c r="K524" s="206"/>
    </row>
    <row r="525" spans="1:11">
      <c r="A525" s="470">
        <v>44218</v>
      </c>
      <c r="B525" s="203">
        <v>19</v>
      </c>
      <c r="C525" s="208">
        <v>102</v>
      </c>
      <c r="D525" s="471">
        <v>4.3</v>
      </c>
      <c r="E525" s="209">
        <v>-19</v>
      </c>
      <c r="F525" s="472">
        <v>29.4</v>
      </c>
      <c r="H525" s="205"/>
      <c r="I525" s="114"/>
      <c r="K525" s="206"/>
    </row>
    <row r="526" spans="1:11">
      <c r="A526" s="470">
        <v>44218</v>
      </c>
      <c r="B526" s="203">
        <v>20</v>
      </c>
      <c r="C526" s="208">
        <v>117</v>
      </c>
      <c r="D526" s="471">
        <v>4.0999999999999996</v>
      </c>
      <c r="E526" s="209">
        <v>-19</v>
      </c>
      <c r="F526" s="472">
        <v>28.8</v>
      </c>
      <c r="H526" s="205"/>
      <c r="I526" s="114"/>
      <c r="K526" s="206"/>
    </row>
    <row r="527" spans="1:11">
      <c r="A527" s="470">
        <v>44218</v>
      </c>
      <c r="B527" s="203">
        <v>21</v>
      </c>
      <c r="C527" s="208">
        <v>132</v>
      </c>
      <c r="D527" s="471">
        <v>3.9</v>
      </c>
      <c r="E527" s="209">
        <v>-19</v>
      </c>
      <c r="F527" s="472">
        <v>28.2</v>
      </c>
      <c r="H527" s="205"/>
      <c r="I527" s="114"/>
      <c r="K527" s="206"/>
    </row>
    <row r="528" spans="1:11">
      <c r="A528" s="470">
        <v>44218</v>
      </c>
      <c r="B528" s="203">
        <v>22</v>
      </c>
      <c r="C528" s="208">
        <v>147</v>
      </c>
      <c r="D528" s="471">
        <v>3.8</v>
      </c>
      <c r="E528" s="209">
        <v>-19</v>
      </c>
      <c r="F528" s="472">
        <v>27.6</v>
      </c>
      <c r="H528" s="205"/>
      <c r="I528" s="114"/>
      <c r="K528" s="206"/>
    </row>
    <row r="529" spans="1:11">
      <c r="A529" s="470">
        <v>44218</v>
      </c>
      <c r="B529" s="203">
        <v>23</v>
      </c>
      <c r="C529" s="208">
        <v>162</v>
      </c>
      <c r="D529" s="471">
        <v>3.6</v>
      </c>
      <c r="E529" s="209">
        <v>-19</v>
      </c>
      <c r="F529" s="472">
        <v>27.1</v>
      </c>
      <c r="H529" s="205"/>
      <c r="I529" s="114"/>
      <c r="K529" s="206"/>
    </row>
    <row r="530" spans="1:11">
      <c r="A530" s="470">
        <v>44219</v>
      </c>
      <c r="B530" s="203">
        <v>0</v>
      </c>
      <c r="C530" s="208">
        <v>177</v>
      </c>
      <c r="D530" s="471">
        <v>3.4</v>
      </c>
      <c r="E530" s="209">
        <v>-19</v>
      </c>
      <c r="F530" s="472">
        <v>26.5</v>
      </c>
      <c r="H530" s="205"/>
      <c r="I530" s="114"/>
      <c r="K530" s="206"/>
    </row>
    <row r="531" spans="1:11">
      <c r="A531" s="470">
        <v>44219</v>
      </c>
      <c r="B531" s="203">
        <v>1</v>
      </c>
      <c r="C531" s="208">
        <v>192</v>
      </c>
      <c r="D531" s="471">
        <v>3.3</v>
      </c>
      <c r="E531" s="209">
        <v>-19</v>
      </c>
      <c r="F531" s="472">
        <v>25.9</v>
      </c>
      <c r="H531" s="205"/>
      <c r="I531" s="114"/>
      <c r="K531" s="206"/>
    </row>
    <row r="532" spans="1:11">
      <c r="A532" s="470">
        <v>44219</v>
      </c>
      <c r="B532" s="203">
        <v>2</v>
      </c>
      <c r="C532" s="208">
        <v>207</v>
      </c>
      <c r="D532" s="471">
        <v>3.1</v>
      </c>
      <c r="E532" s="209">
        <v>-19</v>
      </c>
      <c r="F532" s="472">
        <v>25.3</v>
      </c>
      <c r="H532" s="205"/>
      <c r="I532" s="114"/>
      <c r="K532" s="206"/>
    </row>
    <row r="533" spans="1:11">
      <c r="A533" s="470">
        <v>44219</v>
      </c>
      <c r="B533" s="203">
        <v>3</v>
      </c>
      <c r="C533" s="208">
        <v>222</v>
      </c>
      <c r="D533" s="471">
        <v>3</v>
      </c>
      <c r="E533" s="209">
        <v>-19</v>
      </c>
      <c r="F533" s="472">
        <v>24.7</v>
      </c>
      <c r="H533" s="205"/>
      <c r="I533" s="114"/>
      <c r="K533" s="206"/>
    </row>
    <row r="534" spans="1:11">
      <c r="A534" s="470">
        <v>44219</v>
      </c>
      <c r="B534" s="203">
        <v>4</v>
      </c>
      <c r="C534" s="208">
        <v>237</v>
      </c>
      <c r="D534" s="471">
        <v>2.8</v>
      </c>
      <c r="E534" s="209">
        <v>-19</v>
      </c>
      <c r="F534" s="472">
        <v>24.1</v>
      </c>
      <c r="H534" s="205"/>
      <c r="I534" s="114"/>
      <c r="K534" s="206"/>
    </row>
    <row r="535" spans="1:11">
      <c r="A535" s="470">
        <v>44219</v>
      </c>
      <c r="B535" s="203">
        <v>5</v>
      </c>
      <c r="C535" s="208">
        <v>252</v>
      </c>
      <c r="D535" s="471">
        <v>2.7</v>
      </c>
      <c r="E535" s="209">
        <v>-19</v>
      </c>
      <c r="F535" s="472">
        <v>23.5</v>
      </c>
      <c r="H535" s="205"/>
      <c r="I535" s="114"/>
      <c r="K535" s="206"/>
    </row>
    <row r="536" spans="1:11">
      <c r="A536" s="470">
        <v>44219</v>
      </c>
      <c r="B536" s="203">
        <v>6</v>
      </c>
      <c r="C536" s="208">
        <v>267</v>
      </c>
      <c r="D536" s="471">
        <v>2.5</v>
      </c>
      <c r="E536" s="209">
        <v>-19</v>
      </c>
      <c r="F536" s="472">
        <v>22.9</v>
      </c>
      <c r="H536" s="205"/>
      <c r="I536" s="114"/>
      <c r="K536" s="206"/>
    </row>
    <row r="537" spans="1:11">
      <c r="A537" s="470">
        <v>44219</v>
      </c>
      <c r="B537" s="203">
        <v>7</v>
      </c>
      <c r="C537" s="208">
        <v>282</v>
      </c>
      <c r="D537" s="471">
        <v>2.2999999999999998</v>
      </c>
      <c r="E537" s="209">
        <v>-19</v>
      </c>
      <c r="F537" s="472">
        <v>22.3</v>
      </c>
      <c r="H537" s="205"/>
      <c r="I537" s="114"/>
      <c r="K537" s="206"/>
    </row>
    <row r="538" spans="1:11">
      <c r="A538" s="470">
        <v>44219</v>
      </c>
      <c r="B538" s="203">
        <v>8</v>
      </c>
      <c r="C538" s="208">
        <v>297</v>
      </c>
      <c r="D538" s="471">
        <v>2.2000000000000002</v>
      </c>
      <c r="E538" s="209">
        <v>-19</v>
      </c>
      <c r="F538" s="472">
        <v>21.8</v>
      </c>
      <c r="H538" s="205"/>
      <c r="I538" s="114"/>
      <c r="K538" s="206"/>
    </row>
    <row r="539" spans="1:11">
      <c r="A539" s="470">
        <v>44219</v>
      </c>
      <c r="B539" s="203">
        <v>9</v>
      </c>
      <c r="C539" s="208">
        <v>312</v>
      </c>
      <c r="D539" s="471">
        <v>2</v>
      </c>
      <c r="E539" s="209">
        <v>-19</v>
      </c>
      <c r="F539" s="472">
        <v>21.2</v>
      </c>
      <c r="H539" s="205"/>
      <c r="I539" s="114"/>
      <c r="K539" s="206"/>
    </row>
    <row r="540" spans="1:11">
      <c r="A540" s="470">
        <v>44219</v>
      </c>
      <c r="B540" s="203">
        <v>10</v>
      </c>
      <c r="C540" s="208">
        <v>327</v>
      </c>
      <c r="D540" s="471">
        <v>1.9</v>
      </c>
      <c r="E540" s="209">
        <v>-19</v>
      </c>
      <c r="F540" s="472">
        <v>20.6</v>
      </c>
      <c r="H540" s="205"/>
      <c r="I540" s="114"/>
      <c r="K540" s="206"/>
    </row>
    <row r="541" spans="1:11">
      <c r="A541" s="470">
        <v>44219</v>
      </c>
      <c r="B541" s="203">
        <v>11</v>
      </c>
      <c r="C541" s="208">
        <v>342</v>
      </c>
      <c r="D541" s="471">
        <v>1.7</v>
      </c>
      <c r="E541" s="209">
        <v>-19</v>
      </c>
      <c r="F541" s="472">
        <v>20</v>
      </c>
      <c r="H541" s="205"/>
      <c r="I541" s="114"/>
      <c r="K541" s="206"/>
    </row>
    <row r="542" spans="1:11">
      <c r="A542" s="470">
        <v>44219</v>
      </c>
      <c r="B542" s="203">
        <v>12</v>
      </c>
      <c r="C542" s="208">
        <v>357</v>
      </c>
      <c r="D542" s="471">
        <v>1.6</v>
      </c>
      <c r="E542" s="209">
        <v>-19</v>
      </c>
      <c r="F542" s="472">
        <v>19.399999999999999</v>
      </c>
      <c r="H542" s="205"/>
      <c r="I542" s="114"/>
      <c r="K542" s="206"/>
    </row>
    <row r="543" spans="1:11">
      <c r="A543" s="470">
        <v>44219</v>
      </c>
      <c r="B543" s="203">
        <v>13</v>
      </c>
      <c r="C543" s="208">
        <v>12</v>
      </c>
      <c r="D543" s="471">
        <v>1.4</v>
      </c>
      <c r="E543" s="209">
        <v>-19</v>
      </c>
      <c r="F543" s="472">
        <v>18.8</v>
      </c>
      <c r="H543" s="205"/>
      <c r="I543" s="114"/>
      <c r="K543" s="206"/>
    </row>
    <row r="544" spans="1:11">
      <c r="A544" s="470">
        <v>44219</v>
      </c>
      <c r="B544" s="203">
        <v>14</v>
      </c>
      <c r="C544" s="208">
        <v>27</v>
      </c>
      <c r="D544" s="471">
        <v>1.2</v>
      </c>
      <c r="E544" s="209">
        <v>-19</v>
      </c>
      <c r="F544" s="472">
        <v>18.2</v>
      </c>
      <c r="H544" s="205"/>
      <c r="I544" s="114"/>
      <c r="K544" s="206"/>
    </row>
    <row r="545" spans="1:11">
      <c r="A545" s="470">
        <v>44219</v>
      </c>
      <c r="B545" s="203">
        <v>15</v>
      </c>
      <c r="C545" s="208">
        <v>42</v>
      </c>
      <c r="D545" s="471">
        <v>1.1000000000000001</v>
      </c>
      <c r="E545" s="209">
        <v>-19</v>
      </c>
      <c r="F545" s="472">
        <v>17.600000000000001</v>
      </c>
      <c r="H545" s="205"/>
      <c r="I545" s="114"/>
      <c r="K545" s="206"/>
    </row>
    <row r="546" spans="1:11">
      <c r="A546" s="470">
        <v>44219</v>
      </c>
      <c r="B546" s="203">
        <v>16</v>
      </c>
      <c r="C546" s="208">
        <v>57</v>
      </c>
      <c r="D546" s="471">
        <v>0.9</v>
      </c>
      <c r="E546" s="209">
        <v>-19</v>
      </c>
      <c r="F546" s="472">
        <v>17</v>
      </c>
      <c r="H546" s="205"/>
      <c r="I546" s="114"/>
      <c r="K546" s="206"/>
    </row>
    <row r="547" spans="1:11">
      <c r="A547" s="470">
        <v>44219</v>
      </c>
      <c r="B547" s="203">
        <v>17</v>
      </c>
      <c r="C547" s="208">
        <v>72</v>
      </c>
      <c r="D547" s="471">
        <v>0.8</v>
      </c>
      <c r="E547" s="209">
        <v>-19</v>
      </c>
      <c r="F547" s="472">
        <v>16.399999999999999</v>
      </c>
      <c r="H547" s="205"/>
      <c r="I547" s="114"/>
      <c r="K547" s="206"/>
    </row>
    <row r="548" spans="1:11">
      <c r="A548" s="470">
        <v>44219</v>
      </c>
      <c r="B548" s="203">
        <v>18</v>
      </c>
      <c r="C548" s="208">
        <v>87</v>
      </c>
      <c r="D548" s="471">
        <v>0.6</v>
      </c>
      <c r="E548" s="209">
        <v>-19</v>
      </c>
      <c r="F548" s="472">
        <v>15.8</v>
      </c>
      <c r="H548" s="205"/>
      <c r="I548" s="114"/>
      <c r="K548" s="206"/>
    </row>
    <row r="549" spans="1:11">
      <c r="A549" s="470">
        <v>44219</v>
      </c>
      <c r="B549" s="203">
        <v>19</v>
      </c>
      <c r="C549" s="208">
        <v>102</v>
      </c>
      <c r="D549" s="471">
        <v>0.5</v>
      </c>
      <c r="E549" s="209">
        <v>-19</v>
      </c>
      <c r="F549" s="472">
        <v>15.2</v>
      </c>
      <c r="H549" s="205"/>
      <c r="I549" s="114"/>
      <c r="K549" s="206"/>
    </row>
    <row r="550" spans="1:11">
      <c r="A550" s="470">
        <v>44219</v>
      </c>
      <c r="B550" s="203">
        <v>20</v>
      </c>
      <c r="C550" s="208">
        <v>117</v>
      </c>
      <c r="D550" s="471">
        <v>0.3</v>
      </c>
      <c r="E550" s="209">
        <v>-19</v>
      </c>
      <c r="F550" s="472">
        <v>14.6</v>
      </c>
      <c r="H550" s="205"/>
      <c r="I550" s="114"/>
      <c r="K550" s="206"/>
    </row>
    <row r="551" spans="1:11">
      <c r="A551" s="470">
        <v>44219</v>
      </c>
      <c r="B551" s="203">
        <v>21</v>
      </c>
      <c r="C551" s="208">
        <v>132</v>
      </c>
      <c r="D551" s="471">
        <v>0.2</v>
      </c>
      <c r="E551" s="209">
        <v>-19</v>
      </c>
      <c r="F551" s="472">
        <v>14</v>
      </c>
      <c r="H551" s="205"/>
      <c r="I551" s="114"/>
      <c r="K551" s="206"/>
    </row>
    <row r="552" spans="1:11">
      <c r="A552" s="470">
        <v>44219</v>
      </c>
      <c r="B552" s="203">
        <v>22</v>
      </c>
      <c r="C552" s="208">
        <v>147</v>
      </c>
      <c r="D552" s="471">
        <v>0</v>
      </c>
      <c r="E552" s="209">
        <v>-19</v>
      </c>
      <c r="F552" s="472">
        <v>13.4</v>
      </c>
      <c r="H552" s="205"/>
      <c r="I552" s="114"/>
      <c r="K552" s="206"/>
    </row>
    <row r="553" spans="1:11">
      <c r="A553" s="470">
        <v>44219</v>
      </c>
      <c r="B553" s="203">
        <v>23</v>
      </c>
      <c r="C553" s="208">
        <v>161</v>
      </c>
      <c r="D553" s="471">
        <v>59.9</v>
      </c>
      <c r="E553" s="209">
        <v>-19</v>
      </c>
      <c r="F553" s="472">
        <v>12.8</v>
      </c>
      <c r="H553" s="205"/>
      <c r="I553" s="114"/>
      <c r="K553" s="206"/>
    </row>
    <row r="554" spans="1:11">
      <c r="A554" s="470">
        <v>44220</v>
      </c>
      <c r="B554" s="203">
        <v>0</v>
      </c>
      <c r="C554" s="208">
        <v>176</v>
      </c>
      <c r="D554" s="471">
        <v>59.7</v>
      </c>
      <c r="E554" s="209">
        <v>-19</v>
      </c>
      <c r="F554" s="472">
        <v>12.2</v>
      </c>
      <c r="H554" s="205"/>
      <c r="I554" s="114"/>
      <c r="K554" s="206"/>
    </row>
    <row r="555" spans="1:11">
      <c r="A555" s="470">
        <v>44220</v>
      </c>
      <c r="B555" s="203">
        <v>1</v>
      </c>
      <c r="C555" s="208">
        <v>191</v>
      </c>
      <c r="D555" s="471">
        <v>59.6</v>
      </c>
      <c r="E555" s="209">
        <v>-19</v>
      </c>
      <c r="F555" s="472">
        <v>11.6</v>
      </c>
      <c r="H555" s="205"/>
      <c r="I555" s="114"/>
      <c r="K555" s="206"/>
    </row>
    <row r="556" spans="1:11">
      <c r="A556" s="470">
        <v>44220</v>
      </c>
      <c r="B556" s="203">
        <v>2</v>
      </c>
      <c r="C556" s="208">
        <v>206</v>
      </c>
      <c r="D556" s="471">
        <v>59.4</v>
      </c>
      <c r="E556" s="209">
        <v>-19</v>
      </c>
      <c r="F556" s="472">
        <v>11</v>
      </c>
      <c r="H556" s="205"/>
      <c r="I556" s="114"/>
      <c r="K556" s="206"/>
    </row>
    <row r="557" spans="1:11">
      <c r="A557" s="470">
        <v>44220</v>
      </c>
      <c r="B557" s="203">
        <v>3</v>
      </c>
      <c r="C557" s="208">
        <v>221</v>
      </c>
      <c r="D557" s="471">
        <v>59.3</v>
      </c>
      <c r="E557" s="209">
        <v>-19</v>
      </c>
      <c r="F557" s="472">
        <v>10.4</v>
      </c>
      <c r="H557" s="205"/>
      <c r="I557" s="114"/>
      <c r="K557" s="206"/>
    </row>
    <row r="558" spans="1:11">
      <c r="A558" s="470">
        <v>44220</v>
      </c>
      <c r="B558" s="203">
        <v>4</v>
      </c>
      <c r="C558" s="208">
        <v>236</v>
      </c>
      <c r="D558" s="471">
        <v>59.1</v>
      </c>
      <c r="E558" s="209">
        <v>-19</v>
      </c>
      <c r="F558" s="472">
        <v>9.8000000000000007</v>
      </c>
      <c r="H558" s="205"/>
      <c r="I558" s="114"/>
      <c r="K558" s="206"/>
    </row>
    <row r="559" spans="1:11">
      <c r="A559" s="470">
        <v>44220</v>
      </c>
      <c r="B559" s="203">
        <v>5</v>
      </c>
      <c r="C559" s="208">
        <v>251</v>
      </c>
      <c r="D559" s="471">
        <v>59</v>
      </c>
      <c r="E559" s="209">
        <v>-19</v>
      </c>
      <c r="F559" s="472">
        <v>9.1999999999999993</v>
      </c>
      <c r="H559" s="205"/>
      <c r="I559" s="114"/>
      <c r="K559" s="206"/>
    </row>
    <row r="560" spans="1:11">
      <c r="A560" s="470">
        <v>44220</v>
      </c>
      <c r="B560" s="203">
        <v>6</v>
      </c>
      <c r="C560" s="208">
        <v>266</v>
      </c>
      <c r="D560" s="471">
        <v>58.8</v>
      </c>
      <c r="E560" s="209">
        <v>-19</v>
      </c>
      <c r="F560" s="472">
        <v>8.6</v>
      </c>
      <c r="H560" s="205"/>
      <c r="I560" s="114"/>
      <c r="K560" s="206"/>
    </row>
    <row r="561" spans="1:11">
      <c r="A561" s="470">
        <v>44220</v>
      </c>
      <c r="B561" s="203">
        <v>7</v>
      </c>
      <c r="C561" s="208">
        <v>281</v>
      </c>
      <c r="D561" s="471">
        <v>58.7</v>
      </c>
      <c r="E561" s="209">
        <v>-19</v>
      </c>
      <c r="F561" s="472">
        <v>8</v>
      </c>
      <c r="H561" s="205"/>
      <c r="I561" s="114"/>
      <c r="K561" s="206"/>
    </row>
    <row r="562" spans="1:11">
      <c r="A562" s="470">
        <v>44220</v>
      </c>
      <c r="B562" s="203">
        <v>8</v>
      </c>
      <c r="C562" s="208">
        <v>296</v>
      </c>
      <c r="D562" s="471">
        <v>58.5</v>
      </c>
      <c r="E562" s="209">
        <v>-19</v>
      </c>
      <c r="F562" s="472">
        <v>7.4</v>
      </c>
      <c r="H562" s="205"/>
      <c r="I562" s="114"/>
      <c r="K562" s="206"/>
    </row>
    <row r="563" spans="1:11">
      <c r="A563" s="470">
        <v>44220</v>
      </c>
      <c r="B563" s="203">
        <v>9</v>
      </c>
      <c r="C563" s="208">
        <v>311</v>
      </c>
      <c r="D563" s="471">
        <v>58.4</v>
      </c>
      <c r="E563" s="209">
        <v>-19</v>
      </c>
      <c r="F563" s="472">
        <v>6.8</v>
      </c>
      <c r="H563" s="205"/>
      <c r="I563" s="114"/>
      <c r="K563" s="206"/>
    </row>
    <row r="564" spans="1:11">
      <c r="A564" s="470">
        <v>44220</v>
      </c>
      <c r="B564" s="203">
        <v>10</v>
      </c>
      <c r="C564" s="208">
        <v>326</v>
      </c>
      <c r="D564" s="471">
        <v>58.2</v>
      </c>
      <c r="E564" s="209">
        <v>-19</v>
      </c>
      <c r="F564" s="472">
        <v>6.1</v>
      </c>
      <c r="H564" s="205"/>
      <c r="I564" s="114"/>
      <c r="K564" s="206"/>
    </row>
    <row r="565" spans="1:11">
      <c r="A565" s="470">
        <v>44220</v>
      </c>
      <c r="B565" s="203">
        <v>11</v>
      </c>
      <c r="C565" s="208">
        <v>341</v>
      </c>
      <c r="D565" s="471">
        <v>58.1</v>
      </c>
      <c r="E565" s="209">
        <v>-19</v>
      </c>
      <c r="F565" s="472">
        <v>5.5</v>
      </c>
      <c r="H565" s="205"/>
      <c r="I565" s="114"/>
      <c r="K565" s="206"/>
    </row>
    <row r="566" spans="1:11">
      <c r="A566" s="470">
        <v>44220</v>
      </c>
      <c r="B566" s="203">
        <v>12</v>
      </c>
      <c r="C566" s="208">
        <v>356</v>
      </c>
      <c r="D566" s="471">
        <v>57.9</v>
      </c>
      <c r="E566" s="209">
        <v>-19</v>
      </c>
      <c r="F566" s="472">
        <v>4.9000000000000004</v>
      </c>
      <c r="H566" s="205"/>
      <c r="I566" s="114"/>
      <c r="K566" s="206"/>
    </row>
    <row r="567" spans="1:11">
      <c r="A567" s="470">
        <v>44220</v>
      </c>
      <c r="B567" s="203">
        <v>13</v>
      </c>
      <c r="C567" s="208">
        <v>11</v>
      </c>
      <c r="D567" s="471">
        <v>57.8</v>
      </c>
      <c r="E567" s="209">
        <v>-19</v>
      </c>
      <c r="F567" s="472">
        <v>4.3</v>
      </c>
      <c r="H567" s="205"/>
      <c r="I567" s="114"/>
      <c r="K567" s="206"/>
    </row>
    <row r="568" spans="1:11">
      <c r="A568" s="470">
        <v>44220</v>
      </c>
      <c r="B568" s="203">
        <v>14</v>
      </c>
      <c r="C568" s="208">
        <v>26</v>
      </c>
      <c r="D568" s="471">
        <v>57.6</v>
      </c>
      <c r="E568" s="209">
        <v>-19</v>
      </c>
      <c r="F568" s="472">
        <v>3.7</v>
      </c>
      <c r="H568" s="205"/>
      <c r="I568" s="114"/>
      <c r="K568" s="206"/>
    </row>
    <row r="569" spans="1:11">
      <c r="A569" s="470">
        <v>44220</v>
      </c>
      <c r="B569" s="203">
        <v>15</v>
      </c>
      <c r="C569" s="208">
        <v>41</v>
      </c>
      <c r="D569" s="471">
        <v>57.5</v>
      </c>
      <c r="E569" s="209">
        <v>-19</v>
      </c>
      <c r="F569" s="472">
        <v>3.1</v>
      </c>
      <c r="H569" s="205"/>
      <c r="I569" s="114"/>
      <c r="K569" s="206"/>
    </row>
    <row r="570" spans="1:11">
      <c r="A570" s="470">
        <v>44220</v>
      </c>
      <c r="B570" s="203">
        <v>16</v>
      </c>
      <c r="C570" s="208">
        <v>56</v>
      </c>
      <c r="D570" s="471">
        <v>57.3</v>
      </c>
      <c r="E570" s="209">
        <v>-19</v>
      </c>
      <c r="F570" s="472">
        <v>2.5</v>
      </c>
      <c r="H570" s="205"/>
      <c r="I570" s="114"/>
      <c r="K570" s="206"/>
    </row>
    <row r="571" spans="1:11">
      <c r="A571" s="470">
        <v>44220</v>
      </c>
      <c r="B571" s="203">
        <v>17</v>
      </c>
      <c r="C571" s="208">
        <v>71</v>
      </c>
      <c r="D571" s="471">
        <v>57.2</v>
      </c>
      <c r="E571" s="209">
        <v>-19</v>
      </c>
      <c r="F571" s="472">
        <v>1.9</v>
      </c>
      <c r="H571" s="205"/>
      <c r="I571" s="114"/>
      <c r="K571" s="206"/>
    </row>
    <row r="572" spans="1:11">
      <c r="A572" s="470">
        <v>44220</v>
      </c>
      <c r="B572" s="203">
        <v>18</v>
      </c>
      <c r="C572" s="208">
        <v>86</v>
      </c>
      <c r="D572" s="471">
        <v>57</v>
      </c>
      <c r="E572" s="209">
        <v>-19</v>
      </c>
      <c r="F572" s="472">
        <v>1.3</v>
      </c>
      <c r="H572" s="205"/>
      <c r="I572" s="114"/>
      <c r="K572" s="206"/>
    </row>
    <row r="573" spans="1:11">
      <c r="A573" s="470">
        <v>44220</v>
      </c>
      <c r="B573" s="203">
        <v>19</v>
      </c>
      <c r="C573" s="208">
        <v>101</v>
      </c>
      <c r="D573" s="471">
        <v>56.9</v>
      </c>
      <c r="E573" s="209">
        <v>-19</v>
      </c>
      <c r="F573" s="472">
        <v>0.6</v>
      </c>
      <c r="H573" s="205"/>
      <c r="I573" s="114"/>
      <c r="K573" s="206"/>
    </row>
    <row r="574" spans="1:11">
      <c r="A574" s="470">
        <v>44220</v>
      </c>
      <c r="B574" s="203">
        <v>20</v>
      </c>
      <c r="C574" s="208">
        <v>116</v>
      </c>
      <c r="D574" s="471">
        <v>56.8</v>
      </c>
      <c r="E574" s="209">
        <v>-19</v>
      </c>
      <c r="F574" s="472">
        <v>0</v>
      </c>
      <c r="H574" s="205"/>
      <c r="I574" s="114"/>
      <c r="K574" s="206"/>
    </row>
    <row r="575" spans="1:11">
      <c r="A575" s="470">
        <v>44220</v>
      </c>
      <c r="B575" s="203">
        <v>21</v>
      </c>
      <c r="C575" s="208">
        <v>131</v>
      </c>
      <c r="D575" s="471">
        <v>56.6</v>
      </c>
      <c r="E575" s="209">
        <v>-18</v>
      </c>
      <c r="F575" s="472">
        <v>59.4</v>
      </c>
      <c r="H575" s="205"/>
      <c r="I575" s="114"/>
      <c r="K575" s="206"/>
    </row>
    <row r="576" spans="1:11">
      <c r="A576" s="470">
        <v>44220</v>
      </c>
      <c r="B576" s="203">
        <v>22</v>
      </c>
      <c r="C576" s="208">
        <v>146</v>
      </c>
      <c r="D576" s="471">
        <v>56.5</v>
      </c>
      <c r="E576" s="209">
        <v>-18</v>
      </c>
      <c r="F576" s="472">
        <v>58.8</v>
      </c>
      <c r="H576" s="205"/>
      <c r="I576" s="114"/>
      <c r="K576" s="206"/>
    </row>
    <row r="577" spans="1:11">
      <c r="A577" s="470">
        <v>44220</v>
      </c>
      <c r="B577" s="203">
        <v>23</v>
      </c>
      <c r="C577" s="208">
        <v>161</v>
      </c>
      <c r="D577" s="471">
        <v>56.3</v>
      </c>
      <c r="E577" s="209">
        <v>-18</v>
      </c>
      <c r="F577" s="472">
        <v>58.2</v>
      </c>
      <c r="H577" s="205"/>
      <c r="I577" s="114"/>
      <c r="K577" s="206"/>
    </row>
    <row r="578" spans="1:11">
      <c r="A578" s="470">
        <v>44221</v>
      </c>
      <c r="B578" s="203">
        <v>0</v>
      </c>
      <c r="C578" s="208">
        <v>176</v>
      </c>
      <c r="D578" s="471">
        <v>56.2</v>
      </c>
      <c r="E578" s="209">
        <v>-18</v>
      </c>
      <c r="F578" s="472">
        <v>57.6</v>
      </c>
      <c r="H578" s="205"/>
      <c r="I578" s="114"/>
      <c r="K578" s="206"/>
    </row>
    <row r="579" spans="1:11">
      <c r="A579" s="470">
        <v>44221</v>
      </c>
      <c r="B579" s="203">
        <v>1</v>
      </c>
      <c r="C579" s="208">
        <v>191</v>
      </c>
      <c r="D579" s="471">
        <v>56</v>
      </c>
      <c r="E579" s="209">
        <v>-18</v>
      </c>
      <c r="F579" s="472">
        <v>57</v>
      </c>
      <c r="H579" s="205"/>
      <c r="I579" s="114"/>
      <c r="K579" s="206"/>
    </row>
    <row r="580" spans="1:11">
      <c r="A580" s="470">
        <v>44221</v>
      </c>
      <c r="B580" s="203">
        <v>2</v>
      </c>
      <c r="C580" s="208">
        <v>206</v>
      </c>
      <c r="D580" s="471">
        <v>55.9</v>
      </c>
      <c r="E580" s="209">
        <v>-18</v>
      </c>
      <c r="F580" s="472">
        <v>56.3</v>
      </c>
      <c r="H580" s="205"/>
      <c r="I580" s="114"/>
      <c r="K580" s="206"/>
    </row>
    <row r="581" spans="1:11">
      <c r="A581" s="470">
        <v>44221</v>
      </c>
      <c r="B581" s="203">
        <v>3</v>
      </c>
      <c r="C581" s="208">
        <v>221</v>
      </c>
      <c r="D581" s="471">
        <v>55.8</v>
      </c>
      <c r="E581" s="209">
        <v>-18</v>
      </c>
      <c r="F581" s="472">
        <v>55.7</v>
      </c>
      <c r="H581" s="205"/>
      <c r="I581" s="114"/>
      <c r="K581" s="206"/>
    </row>
    <row r="582" spans="1:11">
      <c r="A582" s="470">
        <v>44221</v>
      </c>
      <c r="B582" s="203">
        <v>4</v>
      </c>
      <c r="C582" s="208">
        <v>236</v>
      </c>
      <c r="D582" s="471">
        <v>55.6</v>
      </c>
      <c r="E582" s="209">
        <v>-18</v>
      </c>
      <c r="F582" s="472">
        <v>55.1</v>
      </c>
      <c r="H582" s="205"/>
      <c r="I582" s="114"/>
      <c r="K582" s="206"/>
    </row>
    <row r="583" spans="1:11">
      <c r="A583" s="470">
        <v>44221</v>
      </c>
      <c r="B583" s="203">
        <v>5</v>
      </c>
      <c r="C583" s="208">
        <v>251</v>
      </c>
      <c r="D583" s="471">
        <v>55.5</v>
      </c>
      <c r="E583" s="209">
        <v>-18</v>
      </c>
      <c r="F583" s="472">
        <v>54.5</v>
      </c>
      <c r="H583" s="205"/>
      <c r="I583" s="114"/>
      <c r="K583" s="206"/>
    </row>
    <row r="584" spans="1:11">
      <c r="A584" s="470">
        <v>44221</v>
      </c>
      <c r="B584" s="203">
        <v>6</v>
      </c>
      <c r="C584" s="208">
        <v>266</v>
      </c>
      <c r="D584" s="471">
        <v>55.3</v>
      </c>
      <c r="E584" s="209">
        <v>-18</v>
      </c>
      <c r="F584" s="472">
        <v>53.9</v>
      </c>
      <c r="H584" s="205"/>
      <c r="I584" s="114"/>
      <c r="K584" s="206"/>
    </row>
    <row r="585" spans="1:11">
      <c r="A585" s="470">
        <v>44221</v>
      </c>
      <c r="B585" s="203">
        <v>7</v>
      </c>
      <c r="C585" s="208">
        <v>281</v>
      </c>
      <c r="D585" s="471">
        <v>55.2</v>
      </c>
      <c r="E585" s="209">
        <v>-18</v>
      </c>
      <c r="F585" s="472">
        <v>53.2</v>
      </c>
      <c r="H585" s="205"/>
      <c r="I585" s="114"/>
      <c r="K585" s="206"/>
    </row>
    <row r="586" spans="1:11">
      <c r="A586" s="470">
        <v>44221</v>
      </c>
      <c r="B586" s="203">
        <v>8</v>
      </c>
      <c r="C586" s="208">
        <v>296</v>
      </c>
      <c r="D586" s="471">
        <v>55.1</v>
      </c>
      <c r="E586" s="209">
        <v>-18</v>
      </c>
      <c r="F586" s="472">
        <v>52.6</v>
      </c>
      <c r="H586" s="205"/>
      <c r="I586" s="114"/>
      <c r="K586" s="206"/>
    </row>
    <row r="587" spans="1:11">
      <c r="A587" s="470">
        <v>44221</v>
      </c>
      <c r="B587" s="203">
        <v>9</v>
      </c>
      <c r="C587" s="208">
        <v>311</v>
      </c>
      <c r="D587" s="471">
        <v>54.9</v>
      </c>
      <c r="E587" s="209">
        <v>-18</v>
      </c>
      <c r="F587" s="472">
        <v>52</v>
      </c>
      <c r="H587" s="205"/>
      <c r="I587" s="114"/>
      <c r="K587" s="206"/>
    </row>
    <row r="588" spans="1:11">
      <c r="A588" s="470">
        <v>44221</v>
      </c>
      <c r="B588" s="203">
        <v>10</v>
      </c>
      <c r="C588" s="208">
        <v>326</v>
      </c>
      <c r="D588" s="471">
        <v>54.8</v>
      </c>
      <c r="E588" s="209">
        <v>-18</v>
      </c>
      <c r="F588" s="472">
        <v>51.4</v>
      </c>
      <c r="H588" s="205"/>
      <c r="I588" s="114"/>
      <c r="K588" s="206"/>
    </row>
    <row r="589" spans="1:11">
      <c r="A589" s="470">
        <v>44221</v>
      </c>
      <c r="B589" s="203">
        <v>11</v>
      </c>
      <c r="C589" s="208">
        <v>341</v>
      </c>
      <c r="D589" s="471">
        <v>54.6</v>
      </c>
      <c r="E589" s="209">
        <v>-18</v>
      </c>
      <c r="F589" s="472">
        <v>50.7</v>
      </c>
      <c r="H589" s="205"/>
      <c r="I589" s="114"/>
      <c r="K589" s="206"/>
    </row>
    <row r="590" spans="1:11">
      <c r="A590" s="470">
        <v>44221</v>
      </c>
      <c r="B590" s="203">
        <v>12</v>
      </c>
      <c r="C590" s="208">
        <v>356</v>
      </c>
      <c r="D590" s="471">
        <v>54.5</v>
      </c>
      <c r="E590" s="209">
        <v>-18</v>
      </c>
      <c r="F590" s="472">
        <v>50.1</v>
      </c>
      <c r="H590" s="205"/>
      <c r="I590" s="114"/>
      <c r="K590" s="206"/>
    </row>
    <row r="591" spans="1:11">
      <c r="A591" s="470">
        <v>44221</v>
      </c>
      <c r="B591" s="203">
        <v>13</v>
      </c>
      <c r="C591" s="208">
        <v>11</v>
      </c>
      <c r="D591" s="471">
        <v>54.4</v>
      </c>
      <c r="E591" s="209">
        <v>-18</v>
      </c>
      <c r="F591" s="472">
        <v>49.5</v>
      </c>
      <c r="H591" s="205"/>
      <c r="I591" s="114"/>
      <c r="K591" s="206"/>
    </row>
    <row r="592" spans="1:11">
      <c r="A592" s="470">
        <v>44221</v>
      </c>
      <c r="B592" s="203">
        <v>14</v>
      </c>
      <c r="C592" s="208">
        <v>26</v>
      </c>
      <c r="D592" s="471">
        <v>54.2</v>
      </c>
      <c r="E592" s="209">
        <v>-18</v>
      </c>
      <c r="F592" s="472">
        <v>48.9</v>
      </c>
      <c r="H592" s="205"/>
      <c r="I592" s="114"/>
      <c r="K592" s="206"/>
    </row>
    <row r="593" spans="1:11">
      <c r="A593" s="470">
        <v>44221</v>
      </c>
      <c r="B593" s="203">
        <v>15</v>
      </c>
      <c r="C593" s="208">
        <v>41</v>
      </c>
      <c r="D593" s="471">
        <v>54.1</v>
      </c>
      <c r="E593" s="209">
        <v>-18</v>
      </c>
      <c r="F593" s="472">
        <v>48.3</v>
      </c>
      <c r="H593" s="205"/>
      <c r="I593" s="114"/>
      <c r="K593" s="206"/>
    </row>
    <row r="594" spans="1:11">
      <c r="A594" s="470">
        <v>44221</v>
      </c>
      <c r="B594" s="203">
        <v>16</v>
      </c>
      <c r="C594" s="208">
        <v>56</v>
      </c>
      <c r="D594" s="471">
        <v>53.9</v>
      </c>
      <c r="E594" s="209">
        <v>-18</v>
      </c>
      <c r="F594" s="472">
        <v>47.6</v>
      </c>
      <c r="H594" s="205"/>
      <c r="I594" s="114"/>
      <c r="K594" s="206"/>
    </row>
    <row r="595" spans="1:11">
      <c r="A595" s="470">
        <v>44221</v>
      </c>
      <c r="B595" s="203">
        <v>17</v>
      </c>
      <c r="C595" s="208">
        <v>71</v>
      </c>
      <c r="D595" s="471">
        <v>53.8</v>
      </c>
      <c r="E595" s="209">
        <v>-18</v>
      </c>
      <c r="F595" s="472">
        <v>47</v>
      </c>
      <c r="H595" s="205"/>
      <c r="I595" s="114"/>
      <c r="K595" s="206"/>
    </row>
    <row r="596" spans="1:11">
      <c r="A596" s="470">
        <v>44221</v>
      </c>
      <c r="B596" s="203">
        <v>18</v>
      </c>
      <c r="C596" s="208">
        <v>86</v>
      </c>
      <c r="D596" s="471">
        <v>53.7</v>
      </c>
      <c r="E596" s="209">
        <v>-18</v>
      </c>
      <c r="F596" s="472">
        <v>46.4</v>
      </c>
      <c r="H596" s="205"/>
      <c r="I596" s="114"/>
      <c r="K596" s="206"/>
    </row>
    <row r="597" spans="1:11">
      <c r="A597" s="470">
        <v>44221</v>
      </c>
      <c r="B597" s="203">
        <v>19</v>
      </c>
      <c r="C597" s="208">
        <v>101</v>
      </c>
      <c r="D597" s="471">
        <v>53.5</v>
      </c>
      <c r="E597" s="209">
        <v>-18</v>
      </c>
      <c r="F597" s="472">
        <v>45.7</v>
      </c>
      <c r="H597" s="205"/>
      <c r="I597" s="114"/>
      <c r="K597" s="206"/>
    </row>
    <row r="598" spans="1:11">
      <c r="A598" s="470">
        <v>44221</v>
      </c>
      <c r="B598" s="203">
        <v>20</v>
      </c>
      <c r="C598" s="208">
        <v>116</v>
      </c>
      <c r="D598" s="471">
        <v>53.4</v>
      </c>
      <c r="E598" s="209">
        <v>-18</v>
      </c>
      <c r="F598" s="472">
        <v>45.1</v>
      </c>
      <c r="H598" s="205"/>
      <c r="I598" s="114"/>
      <c r="K598" s="206"/>
    </row>
    <row r="599" spans="1:11">
      <c r="A599" s="470">
        <v>44221</v>
      </c>
      <c r="B599" s="203">
        <v>21</v>
      </c>
      <c r="C599" s="208">
        <v>131</v>
      </c>
      <c r="D599" s="471">
        <v>53.3</v>
      </c>
      <c r="E599" s="209">
        <v>-18</v>
      </c>
      <c r="F599" s="472">
        <v>44.5</v>
      </c>
      <c r="H599" s="205"/>
      <c r="I599" s="114"/>
      <c r="K599" s="206"/>
    </row>
    <row r="600" spans="1:11">
      <c r="A600" s="470">
        <v>44221</v>
      </c>
      <c r="B600" s="203">
        <v>22</v>
      </c>
      <c r="C600" s="208">
        <v>146</v>
      </c>
      <c r="D600" s="471">
        <v>53.1</v>
      </c>
      <c r="E600" s="209">
        <v>-18</v>
      </c>
      <c r="F600" s="472">
        <v>43.9</v>
      </c>
      <c r="H600" s="205"/>
      <c r="I600" s="114"/>
      <c r="K600" s="206"/>
    </row>
    <row r="601" spans="1:11">
      <c r="A601" s="470">
        <v>44221</v>
      </c>
      <c r="B601" s="203">
        <v>23</v>
      </c>
      <c r="C601" s="208">
        <v>161</v>
      </c>
      <c r="D601" s="471">
        <v>53</v>
      </c>
      <c r="E601" s="209">
        <v>-18</v>
      </c>
      <c r="F601" s="472">
        <v>43.2</v>
      </c>
      <c r="H601" s="205"/>
      <c r="I601" s="114"/>
      <c r="K601" s="206"/>
    </row>
    <row r="602" spans="1:11">
      <c r="A602" s="470">
        <v>44222</v>
      </c>
      <c r="B602" s="203">
        <v>0</v>
      </c>
      <c r="C602" s="208">
        <v>176</v>
      </c>
      <c r="D602" s="471">
        <v>52.9</v>
      </c>
      <c r="E602" s="209">
        <v>-18</v>
      </c>
      <c r="F602" s="472">
        <v>42.6</v>
      </c>
      <c r="H602" s="205"/>
      <c r="I602" s="114"/>
      <c r="K602" s="206"/>
    </row>
    <row r="603" spans="1:11">
      <c r="A603" s="470">
        <v>44222</v>
      </c>
      <c r="B603" s="203">
        <v>1</v>
      </c>
      <c r="C603" s="208">
        <v>191</v>
      </c>
      <c r="D603" s="471">
        <v>52.7</v>
      </c>
      <c r="E603" s="209">
        <v>-18</v>
      </c>
      <c r="F603" s="472">
        <v>42</v>
      </c>
      <c r="H603" s="205"/>
      <c r="I603" s="114"/>
      <c r="K603" s="206"/>
    </row>
    <row r="604" spans="1:11">
      <c r="A604" s="470">
        <v>44222</v>
      </c>
      <c r="B604" s="203">
        <v>2</v>
      </c>
      <c r="C604" s="208">
        <v>206</v>
      </c>
      <c r="D604" s="471">
        <v>52.6</v>
      </c>
      <c r="E604" s="209">
        <v>-18</v>
      </c>
      <c r="F604" s="472">
        <v>41.3</v>
      </c>
      <c r="H604" s="205"/>
      <c r="I604" s="114"/>
      <c r="K604" s="206"/>
    </row>
    <row r="605" spans="1:11">
      <c r="A605" s="470">
        <v>44222</v>
      </c>
      <c r="B605" s="203">
        <v>3</v>
      </c>
      <c r="C605" s="208">
        <v>221</v>
      </c>
      <c r="D605" s="471">
        <v>52.5</v>
      </c>
      <c r="E605" s="209">
        <v>-18</v>
      </c>
      <c r="F605" s="472">
        <v>40.700000000000003</v>
      </c>
      <c r="H605" s="205"/>
      <c r="I605" s="114"/>
      <c r="K605" s="206"/>
    </row>
    <row r="606" spans="1:11">
      <c r="A606" s="470">
        <v>44222</v>
      </c>
      <c r="B606" s="203">
        <v>4</v>
      </c>
      <c r="C606" s="208">
        <v>236</v>
      </c>
      <c r="D606" s="471">
        <v>52.3</v>
      </c>
      <c r="E606" s="209">
        <v>-18</v>
      </c>
      <c r="F606" s="472">
        <v>40.1</v>
      </c>
      <c r="H606" s="205"/>
      <c r="I606" s="114"/>
      <c r="K606" s="206"/>
    </row>
    <row r="607" spans="1:11">
      <c r="A607" s="470">
        <v>44222</v>
      </c>
      <c r="B607" s="203">
        <v>5</v>
      </c>
      <c r="C607" s="208">
        <v>251</v>
      </c>
      <c r="D607" s="471">
        <v>52.2</v>
      </c>
      <c r="E607" s="209">
        <v>-18</v>
      </c>
      <c r="F607" s="472">
        <v>39.4</v>
      </c>
      <c r="H607" s="205"/>
      <c r="I607" s="114"/>
      <c r="K607" s="206"/>
    </row>
    <row r="608" spans="1:11">
      <c r="A608" s="470">
        <v>44222</v>
      </c>
      <c r="B608" s="203">
        <v>6</v>
      </c>
      <c r="C608" s="208">
        <v>266</v>
      </c>
      <c r="D608" s="471">
        <v>52.1</v>
      </c>
      <c r="E608" s="209">
        <v>-18</v>
      </c>
      <c r="F608" s="472">
        <v>38.799999999999997</v>
      </c>
      <c r="H608" s="205"/>
      <c r="I608" s="114"/>
      <c r="K608" s="206"/>
    </row>
    <row r="609" spans="1:11">
      <c r="A609" s="470">
        <v>44222</v>
      </c>
      <c r="B609" s="203">
        <v>7</v>
      </c>
      <c r="C609" s="208">
        <v>281</v>
      </c>
      <c r="D609" s="471">
        <v>51.9</v>
      </c>
      <c r="E609" s="209">
        <v>-18</v>
      </c>
      <c r="F609" s="472">
        <v>38.200000000000003</v>
      </c>
      <c r="H609" s="205"/>
      <c r="I609" s="114"/>
      <c r="K609" s="206"/>
    </row>
    <row r="610" spans="1:11">
      <c r="A610" s="470">
        <v>44222</v>
      </c>
      <c r="B610" s="203">
        <v>8</v>
      </c>
      <c r="C610" s="208">
        <v>296</v>
      </c>
      <c r="D610" s="471">
        <v>51.8</v>
      </c>
      <c r="E610" s="209">
        <v>-18</v>
      </c>
      <c r="F610" s="472">
        <v>37.5</v>
      </c>
      <c r="H610" s="205"/>
      <c r="I610" s="114"/>
      <c r="K610" s="206"/>
    </row>
    <row r="611" spans="1:11">
      <c r="A611" s="470">
        <v>44222</v>
      </c>
      <c r="B611" s="203">
        <v>9</v>
      </c>
      <c r="C611" s="208">
        <v>311</v>
      </c>
      <c r="D611" s="471">
        <v>51.7</v>
      </c>
      <c r="E611" s="209">
        <v>-18</v>
      </c>
      <c r="F611" s="472">
        <v>36.9</v>
      </c>
      <c r="H611" s="205"/>
      <c r="I611" s="114"/>
      <c r="K611" s="206"/>
    </row>
    <row r="612" spans="1:11">
      <c r="A612" s="470">
        <v>44222</v>
      </c>
      <c r="B612" s="203">
        <v>10</v>
      </c>
      <c r="C612" s="208">
        <v>326</v>
      </c>
      <c r="D612" s="471">
        <v>51.5</v>
      </c>
      <c r="E612" s="209">
        <v>-18</v>
      </c>
      <c r="F612" s="472">
        <v>36.299999999999997</v>
      </c>
      <c r="H612" s="205"/>
      <c r="I612" s="114"/>
      <c r="K612" s="206"/>
    </row>
    <row r="613" spans="1:11">
      <c r="A613" s="470">
        <v>44222</v>
      </c>
      <c r="B613" s="203">
        <v>11</v>
      </c>
      <c r="C613" s="208">
        <v>341</v>
      </c>
      <c r="D613" s="471">
        <v>51.4</v>
      </c>
      <c r="E613" s="209">
        <v>-18</v>
      </c>
      <c r="F613" s="472">
        <v>35.6</v>
      </c>
      <c r="H613" s="205"/>
      <c r="I613" s="114"/>
      <c r="K613" s="206"/>
    </row>
    <row r="614" spans="1:11">
      <c r="A614" s="470">
        <v>44222</v>
      </c>
      <c r="B614" s="203">
        <v>12</v>
      </c>
      <c r="C614" s="208">
        <v>356</v>
      </c>
      <c r="D614" s="471">
        <v>51.3</v>
      </c>
      <c r="E614" s="209">
        <v>-18</v>
      </c>
      <c r="F614" s="472">
        <v>35</v>
      </c>
      <c r="H614" s="205"/>
      <c r="I614" s="114"/>
      <c r="K614" s="206"/>
    </row>
    <row r="615" spans="1:11">
      <c r="A615" s="470">
        <v>44222</v>
      </c>
      <c r="B615" s="203">
        <v>13</v>
      </c>
      <c r="C615" s="208">
        <v>11</v>
      </c>
      <c r="D615" s="471">
        <v>51.1</v>
      </c>
      <c r="E615" s="209">
        <v>-18</v>
      </c>
      <c r="F615" s="472">
        <v>34.299999999999997</v>
      </c>
      <c r="H615" s="205"/>
      <c r="I615" s="114"/>
      <c r="K615" s="206"/>
    </row>
    <row r="616" spans="1:11">
      <c r="A616" s="470">
        <v>44222</v>
      </c>
      <c r="B616" s="203">
        <v>14</v>
      </c>
      <c r="C616" s="208">
        <v>26</v>
      </c>
      <c r="D616" s="471">
        <v>51</v>
      </c>
      <c r="E616" s="209">
        <v>-18</v>
      </c>
      <c r="F616" s="472">
        <v>33.700000000000003</v>
      </c>
      <c r="H616" s="205"/>
      <c r="I616" s="114"/>
      <c r="K616" s="206"/>
    </row>
    <row r="617" spans="1:11">
      <c r="A617" s="470">
        <v>44222</v>
      </c>
      <c r="B617" s="203">
        <v>15</v>
      </c>
      <c r="C617" s="208">
        <v>41</v>
      </c>
      <c r="D617" s="471">
        <v>50.9</v>
      </c>
      <c r="E617" s="209">
        <v>-18</v>
      </c>
      <c r="F617" s="472">
        <v>33.1</v>
      </c>
      <c r="H617" s="205"/>
      <c r="I617" s="114"/>
      <c r="K617" s="206"/>
    </row>
    <row r="618" spans="1:11">
      <c r="A618" s="470">
        <v>44222</v>
      </c>
      <c r="B618" s="203">
        <v>16</v>
      </c>
      <c r="C618" s="208">
        <v>56</v>
      </c>
      <c r="D618" s="471">
        <v>50.8</v>
      </c>
      <c r="E618" s="209">
        <v>-18</v>
      </c>
      <c r="F618" s="472">
        <v>32.4</v>
      </c>
      <c r="H618" s="205"/>
      <c r="I618" s="114"/>
      <c r="K618" s="206"/>
    </row>
    <row r="619" spans="1:11">
      <c r="A619" s="470">
        <v>44222</v>
      </c>
      <c r="B619" s="203">
        <v>17</v>
      </c>
      <c r="C619" s="208">
        <v>71</v>
      </c>
      <c r="D619" s="471">
        <v>50.6</v>
      </c>
      <c r="E619" s="209">
        <v>-18</v>
      </c>
      <c r="F619" s="472">
        <v>31.8</v>
      </c>
      <c r="H619" s="205"/>
      <c r="I619" s="114"/>
      <c r="K619" s="206"/>
    </row>
    <row r="620" spans="1:11">
      <c r="A620" s="470">
        <v>44222</v>
      </c>
      <c r="B620" s="203">
        <v>18</v>
      </c>
      <c r="C620" s="208">
        <v>86</v>
      </c>
      <c r="D620" s="471">
        <v>50.5</v>
      </c>
      <c r="E620" s="209">
        <v>-18</v>
      </c>
      <c r="F620" s="472">
        <v>31.1</v>
      </c>
      <c r="H620" s="205"/>
      <c r="I620" s="114"/>
      <c r="K620" s="206"/>
    </row>
    <row r="621" spans="1:11">
      <c r="A621" s="470">
        <v>44222</v>
      </c>
      <c r="B621" s="203">
        <v>19</v>
      </c>
      <c r="C621" s="208">
        <v>101</v>
      </c>
      <c r="D621" s="471">
        <v>50.4</v>
      </c>
      <c r="E621" s="209">
        <v>-18</v>
      </c>
      <c r="F621" s="472">
        <v>30.5</v>
      </c>
      <c r="H621" s="205"/>
      <c r="I621" s="114"/>
      <c r="K621" s="206"/>
    </row>
    <row r="622" spans="1:11">
      <c r="A622" s="470">
        <v>44222</v>
      </c>
      <c r="B622" s="203">
        <v>20</v>
      </c>
      <c r="C622" s="208">
        <v>116</v>
      </c>
      <c r="D622" s="471">
        <v>50.2</v>
      </c>
      <c r="E622" s="209">
        <v>-18</v>
      </c>
      <c r="F622" s="472">
        <v>29.9</v>
      </c>
      <c r="H622" s="205"/>
      <c r="I622" s="114"/>
      <c r="K622" s="206"/>
    </row>
    <row r="623" spans="1:11">
      <c r="A623" s="470">
        <v>44222</v>
      </c>
      <c r="B623" s="203">
        <v>21</v>
      </c>
      <c r="C623" s="208">
        <v>131</v>
      </c>
      <c r="D623" s="471">
        <v>50.1</v>
      </c>
      <c r="E623" s="209">
        <v>-18</v>
      </c>
      <c r="F623" s="472">
        <v>29.2</v>
      </c>
      <c r="H623" s="205"/>
      <c r="I623" s="114"/>
      <c r="K623" s="206"/>
    </row>
    <row r="624" spans="1:11">
      <c r="A624" s="470">
        <v>44222</v>
      </c>
      <c r="B624" s="203">
        <v>22</v>
      </c>
      <c r="C624" s="208">
        <v>146</v>
      </c>
      <c r="D624" s="471">
        <v>50</v>
      </c>
      <c r="E624" s="209">
        <v>-18</v>
      </c>
      <c r="F624" s="472">
        <v>28.6</v>
      </c>
      <c r="H624" s="205"/>
      <c r="I624" s="114"/>
      <c r="K624" s="206"/>
    </row>
    <row r="625" spans="1:11">
      <c r="A625" s="470">
        <v>44222</v>
      </c>
      <c r="B625" s="203">
        <v>23</v>
      </c>
      <c r="C625" s="208">
        <v>161</v>
      </c>
      <c r="D625" s="471">
        <v>49.9</v>
      </c>
      <c r="E625" s="209">
        <v>-18</v>
      </c>
      <c r="F625" s="472">
        <v>27.9</v>
      </c>
      <c r="H625" s="205"/>
      <c r="I625" s="114"/>
      <c r="K625" s="206"/>
    </row>
    <row r="626" spans="1:11">
      <c r="A626" s="470">
        <v>44223</v>
      </c>
      <c r="B626" s="203">
        <v>0</v>
      </c>
      <c r="C626" s="208">
        <v>176</v>
      </c>
      <c r="D626" s="471">
        <v>49.7</v>
      </c>
      <c r="E626" s="209">
        <v>-18</v>
      </c>
      <c r="F626" s="472">
        <v>27.3</v>
      </c>
      <c r="H626" s="205"/>
      <c r="I626" s="114"/>
      <c r="K626" s="206"/>
    </row>
    <row r="627" spans="1:11">
      <c r="A627" s="470">
        <v>44223</v>
      </c>
      <c r="B627" s="203">
        <v>1</v>
      </c>
      <c r="C627" s="208">
        <v>191</v>
      </c>
      <c r="D627" s="471">
        <v>49.6</v>
      </c>
      <c r="E627" s="209">
        <v>-18</v>
      </c>
      <c r="F627" s="472">
        <v>26.6</v>
      </c>
      <c r="H627" s="205"/>
      <c r="I627" s="114"/>
      <c r="K627" s="206"/>
    </row>
    <row r="628" spans="1:11">
      <c r="A628" s="470">
        <v>44223</v>
      </c>
      <c r="B628" s="203">
        <v>2</v>
      </c>
      <c r="C628" s="208">
        <v>206</v>
      </c>
      <c r="D628" s="471">
        <v>49.5</v>
      </c>
      <c r="E628" s="209">
        <v>-18</v>
      </c>
      <c r="F628" s="472">
        <v>26</v>
      </c>
      <c r="H628" s="205"/>
      <c r="I628" s="114"/>
      <c r="K628" s="206"/>
    </row>
    <row r="629" spans="1:11">
      <c r="A629" s="470">
        <v>44223</v>
      </c>
      <c r="B629" s="203">
        <v>3</v>
      </c>
      <c r="C629" s="208">
        <v>221</v>
      </c>
      <c r="D629" s="471">
        <v>49.4</v>
      </c>
      <c r="E629" s="209">
        <v>-18</v>
      </c>
      <c r="F629" s="472">
        <v>25.3</v>
      </c>
      <c r="H629" s="205"/>
      <c r="I629" s="114"/>
      <c r="K629" s="206"/>
    </row>
    <row r="630" spans="1:11">
      <c r="A630" s="470">
        <v>44223</v>
      </c>
      <c r="B630" s="203">
        <v>4</v>
      </c>
      <c r="C630" s="208">
        <v>236</v>
      </c>
      <c r="D630" s="471">
        <v>49.2</v>
      </c>
      <c r="E630" s="209">
        <v>-18</v>
      </c>
      <c r="F630" s="472">
        <v>24.7</v>
      </c>
      <c r="H630" s="205"/>
      <c r="I630" s="114"/>
      <c r="K630" s="206"/>
    </row>
    <row r="631" spans="1:11">
      <c r="A631" s="470">
        <v>44223</v>
      </c>
      <c r="B631" s="203">
        <v>5</v>
      </c>
      <c r="C631" s="208">
        <v>251</v>
      </c>
      <c r="D631" s="471">
        <v>49.1</v>
      </c>
      <c r="E631" s="209">
        <v>-18</v>
      </c>
      <c r="F631" s="472">
        <v>24.1</v>
      </c>
      <c r="H631" s="205"/>
      <c r="I631" s="114"/>
      <c r="K631" s="206"/>
    </row>
    <row r="632" spans="1:11">
      <c r="A632" s="470">
        <v>44223</v>
      </c>
      <c r="B632" s="203">
        <v>6</v>
      </c>
      <c r="C632" s="208">
        <v>266</v>
      </c>
      <c r="D632" s="471">
        <v>49</v>
      </c>
      <c r="E632" s="209">
        <v>-18</v>
      </c>
      <c r="F632" s="472">
        <v>23.4</v>
      </c>
      <c r="H632" s="205"/>
      <c r="I632" s="114"/>
      <c r="K632" s="206"/>
    </row>
    <row r="633" spans="1:11">
      <c r="A633" s="470">
        <v>44223</v>
      </c>
      <c r="B633" s="203">
        <v>7</v>
      </c>
      <c r="C633" s="208">
        <v>281</v>
      </c>
      <c r="D633" s="471">
        <v>48.9</v>
      </c>
      <c r="E633" s="209">
        <v>-18</v>
      </c>
      <c r="F633" s="472">
        <v>22.8</v>
      </c>
      <c r="H633" s="205"/>
      <c r="I633" s="114"/>
      <c r="K633" s="206"/>
    </row>
    <row r="634" spans="1:11">
      <c r="A634" s="470">
        <v>44223</v>
      </c>
      <c r="B634" s="203">
        <v>8</v>
      </c>
      <c r="C634" s="208">
        <v>296</v>
      </c>
      <c r="D634" s="471">
        <v>48.7</v>
      </c>
      <c r="E634" s="209">
        <v>-18</v>
      </c>
      <c r="F634" s="472">
        <v>22.1</v>
      </c>
      <c r="H634" s="205"/>
      <c r="I634" s="114"/>
      <c r="K634" s="206"/>
    </row>
    <row r="635" spans="1:11">
      <c r="A635" s="470">
        <v>44223</v>
      </c>
      <c r="B635" s="203">
        <v>9</v>
      </c>
      <c r="C635" s="208">
        <v>311</v>
      </c>
      <c r="D635" s="471">
        <v>48.6</v>
      </c>
      <c r="E635" s="209">
        <v>-18</v>
      </c>
      <c r="F635" s="472">
        <v>21.5</v>
      </c>
      <c r="H635" s="205"/>
      <c r="I635" s="114"/>
      <c r="K635" s="206"/>
    </row>
    <row r="636" spans="1:11">
      <c r="A636" s="470">
        <v>44223</v>
      </c>
      <c r="B636" s="203">
        <v>10</v>
      </c>
      <c r="C636" s="208">
        <v>326</v>
      </c>
      <c r="D636" s="471">
        <v>48.5</v>
      </c>
      <c r="E636" s="209">
        <v>-18</v>
      </c>
      <c r="F636" s="472">
        <v>20.8</v>
      </c>
      <c r="H636" s="205"/>
      <c r="I636" s="114"/>
      <c r="K636" s="206"/>
    </row>
    <row r="637" spans="1:11">
      <c r="A637" s="470">
        <v>44223</v>
      </c>
      <c r="B637" s="203">
        <v>11</v>
      </c>
      <c r="C637" s="208">
        <v>341</v>
      </c>
      <c r="D637" s="471">
        <v>48.4</v>
      </c>
      <c r="E637" s="209">
        <v>-18</v>
      </c>
      <c r="F637" s="472">
        <v>20.2</v>
      </c>
      <c r="H637" s="205"/>
      <c r="I637" s="114"/>
      <c r="K637" s="206"/>
    </row>
    <row r="638" spans="1:11">
      <c r="A638" s="470">
        <v>44223</v>
      </c>
      <c r="B638" s="203">
        <v>12</v>
      </c>
      <c r="C638" s="208">
        <v>356</v>
      </c>
      <c r="D638" s="471">
        <v>48.2</v>
      </c>
      <c r="E638" s="209">
        <v>-18</v>
      </c>
      <c r="F638" s="472">
        <v>19.5</v>
      </c>
      <c r="H638" s="205"/>
      <c r="I638" s="114"/>
      <c r="K638" s="206"/>
    </row>
    <row r="639" spans="1:11">
      <c r="A639" s="470">
        <v>44223</v>
      </c>
      <c r="B639" s="203">
        <v>13</v>
      </c>
      <c r="C639" s="208">
        <v>11</v>
      </c>
      <c r="D639" s="471">
        <v>48.1</v>
      </c>
      <c r="E639" s="209">
        <v>-18</v>
      </c>
      <c r="F639" s="472">
        <v>18.899999999999999</v>
      </c>
      <c r="H639" s="205"/>
      <c r="I639" s="114"/>
      <c r="K639" s="206"/>
    </row>
    <row r="640" spans="1:11">
      <c r="A640" s="470">
        <v>44223</v>
      </c>
      <c r="B640" s="203">
        <v>14</v>
      </c>
      <c r="C640" s="208">
        <v>26</v>
      </c>
      <c r="D640" s="471">
        <v>48</v>
      </c>
      <c r="E640" s="209">
        <v>-18</v>
      </c>
      <c r="F640" s="472">
        <v>18.2</v>
      </c>
      <c r="H640" s="205"/>
      <c r="I640" s="114"/>
      <c r="K640" s="206"/>
    </row>
    <row r="641" spans="1:11">
      <c r="A641" s="470">
        <v>44223</v>
      </c>
      <c r="B641" s="203">
        <v>15</v>
      </c>
      <c r="C641" s="208">
        <v>41</v>
      </c>
      <c r="D641" s="471">
        <v>47.9</v>
      </c>
      <c r="E641" s="209">
        <v>-18</v>
      </c>
      <c r="F641" s="472">
        <v>17.5</v>
      </c>
      <c r="H641" s="205"/>
      <c r="I641" s="114"/>
      <c r="K641" s="206"/>
    </row>
    <row r="642" spans="1:11">
      <c r="A642" s="470">
        <v>44223</v>
      </c>
      <c r="B642" s="203">
        <v>16</v>
      </c>
      <c r="C642" s="208">
        <v>56</v>
      </c>
      <c r="D642" s="471">
        <v>47.8</v>
      </c>
      <c r="E642" s="209">
        <v>-18</v>
      </c>
      <c r="F642" s="472">
        <v>16.899999999999999</v>
      </c>
      <c r="H642" s="205"/>
      <c r="I642" s="114"/>
      <c r="K642" s="206"/>
    </row>
    <row r="643" spans="1:11">
      <c r="A643" s="470">
        <v>44223</v>
      </c>
      <c r="B643" s="203">
        <v>17</v>
      </c>
      <c r="C643" s="208">
        <v>71</v>
      </c>
      <c r="D643" s="471">
        <v>47.6</v>
      </c>
      <c r="E643" s="209">
        <v>-18</v>
      </c>
      <c r="F643" s="472">
        <v>16.2</v>
      </c>
      <c r="H643" s="205"/>
      <c r="I643" s="114"/>
      <c r="K643" s="206"/>
    </row>
    <row r="644" spans="1:11">
      <c r="A644" s="470">
        <v>44223</v>
      </c>
      <c r="B644" s="203">
        <v>18</v>
      </c>
      <c r="C644" s="208">
        <v>86</v>
      </c>
      <c r="D644" s="471">
        <v>47.5</v>
      </c>
      <c r="E644" s="209">
        <v>-18</v>
      </c>
      <c r="F644" s="472">
        <v>15.6</v>
      </c>
      <c r="H644" s="205"/>
      <c r="I644" s="114"/>
      <c r="K644" s="206"/>
    </row>
    <row r="645" spans="1:11">
      <c r="A645" s="470">
        <v>44223</v>
      </c>
      <c r="B645" s="203">
        <v>19</v>
      </c>
      <c r="C645" s="208">
        <v>101</v>
      </c>
      <c r="D645" s="471">
        <v>47.4</v>
      </c>
      <c r="E645" s="209">
        <v>-18</v>
      </c>
      <c r="F645" s="472">
        <v>14.9</v>
      </c>
      <c r="H645" s="205"/>
      <c r="I645" s="114"/>
      <c r="K645" s="206"/>
    </row>
    <row r="646" spans="1:11">
      <c r="A646" s="470">
        <v>44223</v>
      </c>
      <c r="B646" s="203">
        <v>20</v>
      </c>
      <c r="C646" s="208">
        <v>116</v>
      </c>
      <c r="D646" s="471">
        <v>47.3</v>
      </c>
      <c r="E646" s="209">
        <v>-18</v>
      </c>
      <c r="F646" s="472">
        <v>14.3</v>
      </c>
      <c r="H646" s="205"/>
      <c r="I646" s="114"/>
      <c r="K646" s="206"/>
    </row>
    <row r="647" spans="1:11">
      <c r="A647" s="470">
        <v>44223</v>
      </c>
      <c r="B647" s="203">
        <v>21</v>
      </c>
      <c r="C647" s="208">
        <v>131</v>
      </c>
      <c r="D647" s="471">
        <v>47.2</v>
      </c>
      <c r="E647" s="209">
        <v>-18</v>
      </c>
      <c r="F647" s="472">
        <v>13.6</v>
      </c>
      <c r="H647" s="205"/>
      <c r="I647" s="114"/>
      <c r="K647" s="206"/>
    </row>
    <row r="648" spans="1:11">
      <c r="A648" s="470">
        <v>44223</v>
      </c>
      <c r="B648" s="203">
        <v>22</v>
      </c>
      <c r="C648" s="208">
        <v>146</v>
      </c>
      <c r="D648" s="471">
        <v>47</v>
      </c>
      <c r="E648" s="209">
        <v>-18</v>
      </c>
      <c r="F648" s="472">
        <v>13</v>
      </c>
      <c r="H648" s="205"/>
      <c r="I648" s="114"/>
      <c r="K648" s="206"/>
    </row>
    <row r="649" spans="1:11">
      <c r="A649" s="470">
        <v>44223</v>
      </c>
      <c r="B649" s="203">
        <v>23</v>
      </c>
      <c r="C649" s="208">
        <v>161</v>
      </c>
      <c r="D649" s="471">
        <v>46.9</v>
      </c>
      <c r="E649" s="209">
        <v>-18</v>
      </c>
      <c r="F649" s="472">
        <v>12.3</v>
      </c>
      <c r="H649" s="205"/>
      <c r="I649" s="114"/>
      <c r="K649" s="206"/>
    </row>
    <row r="650" spans="1:11">
      <c r="A650" s="470">
        <v>44224</v>
      </c>
      <c r="B650" s="203">
        <v>0</v>
      </c>
      <c r="C650" s="208">
        <v>176</v>
      </c>
      <c r="D650" s="471">
        <v>46.8</v>
      </c>
      <c r="E650" s="209">
        <v>-18</v>
      </c>
      <c r="F650" s="472">
        <v>11.6</v>
      </c>
      <c r="H650" s="205"/>
      <c r="I650" s="114"/>
      <c r="K650" s="206"/>
    </row>
    <row r="651" spans="1:11">
      <c r="A651" s="470">
        <v>44224</v>
      </c>
      <c r="B651" s="203">
        <v>1</v>
      </c>
      <c r="C651" s="208">
        <v>191</v>
      </c>
      <c r="D651" s="471">
        <v>46.7</v>
      </c>
      <c r="E651" s="209">
        <v>-18</v>
      </c>
      <c r="F651" s="472">
        <v>11</v>
      </c>
      <c r="H651" s="205"/>
      <c r="I651" s="114"/>
      <c r="K651" s="206"/>
    </row>
    <row r="652" spans="1:11">
      <c r="A652" s="470">
        <v>44224</v>
      </c>
      <c r="B652" s="203">
        <v>2</v>
      </c>
      <c r="C652" s="208">
        <v>206</v>
      </c>
      <c r="D652" s="471">
        <v>46.6</v>
      </c>
      <c r="E652" s="209">
        <v>-18</v>
      </c>
      <c r="F652" s="472">
        <v>10.3</v>
      </c>
      <c r="H652" s="205"/>
      <c r="I652" s="114"/>
      <c r="K652" s="206"/>
    </row>
    <row r="653" spans="1:11">
      <c r="A653" s="470">
        <v>44224</v>
      </c>
      <c r="B653" s="203">
        <v>3</v>
      </c>
      <c r="C653" s="208">
        <v>221</v>
      </c>
      <c r="D653" s="471">
        <v>46.5</v>
      </c>
      <c r="E653" s="209">
        <v>-18</v>
      </c>
      <c r="F653" s="472">
        <v>9.6999999999999993</v>
      </c>
      <c r="H653" s="205"/>
      <c r="I653" s="114"/>
      <c r="K653" s="206"/>
    </row>
    <row r="654" spans="1:11">
      <c r="A654" s="470">
        <v>44224</v>
      </c>
      <c r="B654" s="203">
        <v>4</v>
      </c>
      <c r="C654" s="208">
        <v>236</v>
      </c>
      <c r="D654" s="471">
        <v>46.3</v>
      </c>
      <c r="E654" s="209">
        <v>-18</v>
      </c>
      <c r="F654" s="472">
        <v>9</v>
      </c>
      <c r="H654" s="205"/>
      <c r="I654" s="114"/>
      <c r="K654" s="206"/>
    </row>
    <row r="655" spans="1:11">
      <c r="A655" s="470">
        <v>44224</v>
      </c>
      <c r="B655" s="203">
        <v>5</v>
      </c>
      <c r="C655" s="208">
        <v>251</v>
      </c>
      <c r="D655" s="471">
        <v>46.2</v>
      </c>
      <c r="E655" s="209">
        <v>-18</v>
      </c>
      <c r="F655" s="472">
        <v>8.3000000000000007</v>
      </c>
      <c r="H655" s="205"/>
      <c r="I655" s="114"/>
      <c r="K655" s="206"/>
    </row>
    <row r="656" spans="1:11">
      <c r="A656" s="470">
        <v>44224</v>
      </c>
      <c r="B656" s="203">
        <v>6</v>
      </c>
      <c r="C656" s="208">
        <v>266</v>
      </c>
      <c r="D656" s="471">
        <v>46.1</v>
      </c>
      <c r="E656" s="209">
        <v>-18</v>
      </c>
      <c r="F656" s="472">
        <v>7.7</v>
      </c>
      <c r="H656" s="205"/>
      <c r="I656" s="114"/>
      <c r="K656" s="206"/>
    </row>
    <row r="657" spans="1:11">
      <c r="A657" s="470">
        <v>44224</v>
      </c>
      <c r="B657" s="203">
        <v>7</v>
      </c>
      <c r="C657" s="208">
        <v>281</v>
      </c>
      <c r="D657" s="471">
        <v>46</v>
      </c>
      <c r="E657" s="209">
        <v>-18</v>
      </c>
      <c r="F657" s="472">
        <v>7</v>
      </c>
      <c r="H657" s="205"/>
      <c r="I657" s="114"/>
      <c r="K657" s="206"/>
    </row>
    <row r="658" spans="1:11">
      <c r="A658" s="470">
        <v>44224</v>
      </c>
      <c r="B658" s="203">
        <v>8</v>
      </c>
      <c r="C658" s="208">
        <v>296</v>
      </c>
      <c r="D658" s="471">
        <v>45.9</v>
      </c>
      <c r="E658" s="209">
        <v>-18</v>
      </c>
      <c r="F658" s="472">
        <v>6.4</v>
      </c>
      <c r="H658" s="205"/>
      <c r="I658" s="114"/>
      <c r="K658" s="206"/>
    </row>
    <row r="659" spans="1:11">
      <c r="A659" s="470">
        <v>44224</v>
      </c>
      <c r="B659" s="203">
        <v>9</v>
      </c>
      <c r="C659" s="208">
        <v>311</v>
      </c>
      <c r="D659" s="471">
        <v>45.8</v>
      </c>
      <c r="E659" s="209">
        <v>-18</v>
      </c>
      <c r="F659" s="472">
        <v>5.7</v>
      </c>
      <c r="H659" s="205"/>
      <c r="I659" s="114"/>
      <c r="K659" s="206"/>
    </row>
    <row r="660" spans="1:11">
      <c r="A660" s="470">
        <v>44224</v>
      </c>
      <c r="B660" s="203">
        <v>10</v>
      </c>
      <c r="C660" s="208">
        <v>326</v>
      </c>
      <c r="D660" s="471">
        <v>45.7</v>
      </c>
      <c r="E660" s="209">
        <v>-18</v>
      </c>
      <c r="F660" s="472">
        <v>5</v>
      </c>
      <c r="H660" s="205"/>
      <c r="I660" s="114"/>
      <c r="K660" s="206"/>
    </row>
    <row r="661" spans="1:11">
      <c r="A661" s="470">
        <v>44224</v>
      </c>
      <c r="B661" s="203">
        <v>11</v>
      </c>
      <c r="C661" s="208">
        <v>341</v>
      </c>
      <c r="D661" s="471">
        <v>45.5</v>
      </c>
      <c r="E661" s="209">
        <v>-18</v>
      </c>
      <c r="F661" s="472">
        <v>4.4000000000000004</v>
      </c>
      <c r="H661" s="205"/>
      <c r="I661" s="114"/>
      <c r="K661" s="206"/>
    </row>
    <row r="662" spans="1:11">
      <c r="A662" s="470">
        <v>44224</v>
      </c>
      <c r="B662" s="203">
        <v>12</v>
      </c>
      <c r="C662" s="208">
        <v>356</v>
      </c>
      <c r="D662" s="471">
        <v>45.4</v>
      </c>
      <c r="E662" s="209">
        <v>-18</v>
      </c>
      <c r="F662" s="472">
        <v>3.7</v>
      </c>
      <c r="H662" s="205"/>
      <c r="I662" s="114"/>
      <c r="K662" s="206"/>
    </row>
    <row r="663" spans="1:11">
      <c r="A663" s="470">
        <v>44224</v>
      </c>
      <c r="B663" s="203">
        <v>13</v>
      </c>
      <c r="C663" s="208">
        <v>11</v>
      </c>
      <c r="D663" s="471">
        <v>45.3</v>
      </c>
      <c r="E663" s="209">
        <v>-18</v>
      </c>
      <c r="F663" s="472">
        <v>3</v>
      </c>
      <c r="H663" s="205"/>
      <c r="I663" s="114"/>
      <c r="K663" s="206"/>
    </row>
    <row r="664" spans="1:11">
      <c r="A664" s="470">
        <v>44224</v>
      </c>
      <c r="B664" s="203">
        <v>14</v>
      </c>
      <c r="C664" s="208">
        <v>26</v>
      </c>
      <c r="D664" s="471">
        <v>45.2</v>
      </c>
      <c r="E664" s="209">
        <v>-18</v>
      </c>
      <c r="F664" s="472">
        <v>2.4</v>
      </c>
      <c r="H664" s="205"/>
      <c r="I664" s="114"/>
      <c r="K664" s="206"/>
    </row>
    <row r="665" spans="1:11">
      <c r="A665" s="470">
        <v>44224</v>
      </c>
      <c r="B665" s="203">
        <v>15</v>
      </c>
      <c r="C665" s="208">
        <v>41</v>
      </c>
      <c r="D665" s="471">
        <v>45.1</v>
      </c>
      <c r="E665" s="209">
        <v>-18</v>
      </c>
      <c r="F665" s="472">
        <v>1.7</v>
      </c>
      <c r="H665" s="205"/>
      <c r="I665" s="114"/>
      <c r="K665" s="206"/>
    </row>
    <row r="666" spans="1:11">
      <c r="A666" s="470">
        <v>44224</v>
      </c>
      <c r="B666" s="203">
        <v>16</v>
      </c>
      <c r="C666" s="208">
        <v>56</v>
      </c>
      <c r="D666" s="471">
        <v>45</v>
      </c>
      <c r="E666" s="209">
        <v>-18</v>
      </c>
      <c r="F666" s="472">
        <v>1</v>
      </c>
      <c r="H666" s="205"/>
      <c r="I666" s="114"/>
      <c r="K666" s="206"/>
    </row>
    <row r="667" spans="1:11">
      <c r="A667" s="470">
        <v>44224</v>
      </c>
      <c r="B667" s="203">
        <v>17</v>
      </c>
      <c r="C667" s="208">
        <v>71</v>
      </c>
      <c r="D667" s="471">
        <v>44.9</v>
      </c>
      <c r="E667" s="209">
        <v>-18</v>
      </c>
      <c r="F667" s="472">
        <v>0.4</v>
      </c>
      <c r="H667" s="205"/>
      <c r="I667" s="114"/>
      <c r="K667" s="206"/>
    </row>
    <row r="668" spans="1:11">
      <c r="A668" s="470">
        <v>44224</v>
      </c>
      <c r="B668" s="203">
        <v>18</v>
      </c>
      <c r="C668" s="208">
        <v>86</v>
      </c>
      <c r="D668" s="471">
        <v>44.7</v>
      </c>
      <c r="E668" s="209">
        <v>-17</v>
      </c>
      <c r="F668" s="472">
        <v>59.7</v>
      </c>
      <c r="H668" s="205"/>
      <c r="I668" s="114"/>
      <c r="K668" s="206"/>
    </row>
    <row r="669" spans="1:11">
      <c r="A669" s="470">
        <v>44224</v>
      </c>
      <c r="B669" s="203">
        <v>19</v>
      </c>
      <c r="C669" s="208">
        <v>101</v>
      </c>
      <c r="D669" s="471">
        <v>44.6</v>
      </c>
      <c r="E669" s="209">
        <v>-17</v>
      </c>
      <c r="F669" s="472">
        <v>59</v>
      </c>
      <c r="H669" s="205"/>
      <c r="I669" s="114"/>
      <c r="K669" s="206"/>
    </row>
    <row r="670" spans="1:11">
      <c r="A670" s="470">
        <v>44224</v>
      </c>
      <c r="B670" s="203">
        <v>20</v>
      </c>
      <c r="C670" s="208">
        <v>116</v>
      </c>
      <c r="D670" s="471">
        <v>44.5</v>
      </c>
      <c r="E670" s="209">
        <v>-17</v>
      </c>
      <c r="F670" s="472">
        <v>58.4</v>
      </c>
      <c r="H670" s="205"/>
      <c r="I670" s="114"/>
      <c r="K670" s="206"/>
    </row>
    <row r="671" spans="1:11">
      <c r="A671" s="470">
        <v>44224</v>
      </c>
      <c r="B671" s="203">
        <v>21</v>
      </c>
      <c r="C671" s="208">
        <v>131</v>
      </c>
      <c r="D671" s="471">
        <v>44.4</v>
      </c>
      <c r="E671" s="209">
        <v>-17</v>
      </c>
      <c r="F671" s="472">
        <v>57.7</v>
      </c>
      <c r="H671" s="205"/>
      <c r="I671" s="114"/>
      <c r="K671" s="206"/>
    </row>
    <row r="672" spans="1:11">
      <c r="A672" s="470">
        <v>44224</v>
      </c>
      <c r="B672" s="203">
        <v>22</v>
      </c>
      <c r="C672" s="208">
        <v>146</v>
      </c>
      <c r="D672" s="471">
        <v>44.3</v>
      </c>
      <c r="E672" s="209">
        <v>-17</v>
      </c>
      <c r="F672" s="472">
        <v>57</v>
      </c>
      <c r="H672" s="205"/>
      <c r="I672" s="114"/>
      <c r="K672" s="206"/>
    </row>
    <row r="673" spans="1:11">
      <c r="A673" s="470">
        <v>44224</v>
      </c>
      <c r="B673" s="203">
        <v>23</v>
      </c>
      <c r="C673" s="208">
        <v>161</v>
      </c>
      <c r="D673" s="471">
        <v>44.2</v>
      </c>
      <c r="E673" s="209">
        <v>-17</v>
      </c>
      <c r="F673" s="472">
        <v>56.3</v>
      </c>
      <c r="H673" s="205"/>
      <c r="I673" s="114"/>
      <c r="K673" s="206"/>
    </row>
    <row r="674" spans="1:11">
      <c r="A674" s="470">
        <v>44225</v>
      </c>
      <c r="B674" s="203">
        <v>0</v>
      </c>
      <c r="C674" s="208">
        <v>176</v>
      </c>
      <c r="D674" s="471">
        <v>44.1</v>
      </c>
      <c r="E674" s="209">
        <v>-17</v>
      </c>
      <c r="F674" s="472">
        <v>55.7</v>
      </c>
      <c r="H674" s="205"/>
      <c r="I674" s="114"/>
      <c r="K674" s="206"/>
    </row>
    <row r="675" spans="1:11">
      <c r="A675" s="470">
        <v>44225</v>
      </c>
      <c r="B675" s="203">
        <v>1</v>
      </c>
      <c r="C675" s="208">
        <v>191</v>
      </c>
      <c r="D675" s="471">
        <v>44</v>
      </c>
      <c r="E675" s="209">
        <v>-17</v>
      </c>
      <c r="F675" s="472">
        <v>55</v>
      </c>
      <c r="H675" s="205"/>
      <c r="I675" s="114"/>
      <c r="K675" s="206"/>
    </row>
    <row r="676" spans="1:11">
      <c r="A676" s="470">
        <v>44225</v>
      </c>
      <c r="B676" s="203">
        <v>2</v>
      </c>
      <c r="C676" s="208">
        <v>206</v>
      </c>
      <c r="D676" s="471">
        <v>43.9</v>
      </c>
      <c r="E676" s="209">
        <v>-17</v>
      </c>
      <c r="F676" s="472">
        <v>54.3</v>
      </c>
      <c r="H676" s="205"/>
      <c r="I676" s="114"/>
      <c r="K676" s="206"/>
    </row>
    <row r="677" spans="1:11">
      <c r="A677" s="470">
        <v>44225</v>
      </c>
      <c r="B677" s="203">
        <v>3</v>
      </c>
      <c r="C677" s="208">
        <v>221</v>
      </c>
      <c r="D677" s="471">
        <v>43.8</v>
      </c>
      <c r="E677" s="209">
        <v>-17</v>
      </c>
      <c r="F677" s="472">
        <v>53.7</v>
      </c>
      <c r="H677" s="205"/>
      <c r="I677" s="114"/>
      <c r="K677" s="206"/>
    </row>
    <row r="678" spans="1:11">
      <c r="A678" s="470">
        <v>44225</v>
      </c>
      <c r="B678" s="203">
        <v>4</v>
      </c>
      <c r="C678" s="208">
        <v>236</v>
      </c>
      <c r="D678" s="471">
        <v>43.7</v>
      </c>
      <c r="E678" s="209">
        <v>-17</v>
      </c>
      <c r="F678" s="472">
        <v>53</v>
      </c>
      <c r="H678" s="205"/>
      <c r="I678" s="114"/>
      <c r="K678" s="206"/>
    </row>
    <row r="679" spans="1:11">
      <c r="A679" s="470">
        <v>44225</v>
      </c>
      <c r="B679" s="203">
        <v>5</v>
      </c>
      <c r="C679" s="208">
        <v>251</v>
      </c>
      <c r="D679" s="471">
        <v>43.5</v>
      </c>
      <c r="E679" s="209">
        <v>-17</v>
      </c>
      <c r="F679" s="472">
        <v>52.3</v>
      </c>
      <c r="H679" s="205"/>
      <c r="I679" s="114"/>
      <c r="K679" s="206"/>
    </row>
    <row r="680" spans="1:11">
      <c r="A680" s="470">
        <v>44225</v>
      </c>
      <c r="B680" s="203">
        <v>6</v>
      </c>
      <c r="C680" s="208">
        <v>266</v>
      </c>
      <c r="D680" s="471">
        <v>43.4</v>
      </c>
      <c r="E680" s="209">
        <v>-17</v>
      </c>
      <c r="F680" s="472">
        <v>51.6</v>
      </c>
      <c r="H680" s="205"/>
      <c r="I680" s="114"/>
      <c r="K680" s="206"/>
    </row>
    <row r="681" spans="1:11">
      <c r="A681" s="470">
        <v>44225</v>
      </c>
      <c r="B681" s="203">
        <v>7</v>
      </c>
      <c r="C681" s="208">
        <v>281</v>
      </c>
      <c r="D681" s="471">
        <v>43.3</v>
      </c>
      <c r="E681" s="209">
        <v>-17</v>
      </c>
      <c r="F681" s="472">
        <v>51</v>
      </c>
      <c r="H681" s="205"/>
      <c r="I681" s="114"/>
      <c r="K681" s="206"/>
    </row>
    <row r="682" spans="1:11">
      <c r="A682" s="470">
        <v>44225</v>
      </c>
      <c r="B682" s="203">
        <v>8</v>
      </c>
      <c r="C682" s="208">
        <v>296</v>
      </c>
      <c r="D682" s="471">
        <v>43.2</v>
      </c>
      <c r="E682" s="209">
        <v>-17</v>
      </c>
      <c r="F682" s="472">
        <v>50.3</v>
      </c>
      <c r="H682" s="205"/>
      <c r="I682" s="114"/>
      <c r="K682" s="206"/>
    </row>
    <row r="683" spans="1:11">
      <c r="A683" s="470">
        <v>44225</v>
      </c>
      <c r="B683" s="203">
        <v>9</v>
      </c>
      <c r="C683" s="208">
        <v>311</v>
      </c>
      <c r="D683" s="471">
        <v>43.1</v>
      </c>
      <c r="E683" s="209">
        <v>-17</v>
      </c>
      <c r="F683" s="472">
        <v>49.6</v>
      </c>
      <c r="H683" s="205"/>
      <c r="I683" s="114"/>
      <c r="K683" s="206"/>
    </row>
    <row r="684" spans="1:11">
      <c r="A684" s="470">
        <v>44225</v>
      </c>
      <c r="B684" s="203">
        <v>10</v>
      </c>
      <c r="C684" s="208">
        <v>326</v>
      </c>
      <c r="D684" s="471">
        <v>43</v>
      </c>
      <c r="E684" s="209">
        <v>-17</v>
      </c>
      <c r="F684" s="472">
        <v>48.9</v>
      </c>
      <c r="H684" s="205"/>
      <c r="I684" s="114"/>
      <c r="K684" s="206"/>
    </row>
    <row r="685" spans="1:11">
      <c r="A685" s="470">
        <v>44225</v>
      </c>
      <c r="B685" s="203">
        <v>11</v>
      </c>
      <c r="C685" s="208">
        <v>341</v>
      </c>
      <c r="D685" s="471">
        <v>42.9</v>
      </c>
      <c r="E685" s="209">
        <v>-17</v>
      </c>
      <c r="F685" s="472">
        <v>48.2</v>
      </c>
      <c r="H685" s="205"/>
      <c r="I685" s="114"/>
      <c r="K685" s="206"/>
    </row>
    <row r="686" spans="1:11">
      <c r="A686" s="470">
        <v>44225</v>
      </c>
      <c r="B686" s="203">
        <v>12</v>
      </c>
      <c r="C686" s="208">
        <v>356</v>
      </c>
      <c r="D686" s="471">
        <v>42.8</v>
      </c>
      <c r="E686" s="209">
        <v>-17</v>
      </c>
      <c r="F686" s="472">
        <v>47.6</v>
      </c>
      <c r="H686" s="205"/>
      <c r="I686" s="114"/>
      <c r="K686" s="206"/>
    </row>
    <row r="687" spans="1:11">
      <c r="A687" s="470">
        <v>44225</v>
      </c>
      <c r="B687" s="203">
        <v>13</v>
      </c>
      <c r="C687" s="208">
        <v>11</v>
      </c>
      <c r="D687" s="471">
        <v>42.7</v>
      </c>
      <c r="E687" s="209">
        <v>-17</v>
      </c>
      <c r="F687" s="472">
        <v>46.9</v>
      </c>
      <c r="H687" s="205"/>
      <c r="I687" s="114"/>
      <c r="K687" s="206"/>
    </row>
    <row r="688" spans="1:11">
      <c r="A688" s="470">
        <v>44225</v>
      </c>
      <c r="B688" s="203">
        <v>14</v>
      </c>
      <c r="C688" s="208">
        <v>26</v>
      </c>
      <c r="D688" s="471">
        <v>42.6</v>
      </c>
      <c r="E688" s="209">
        <v>-17</v>
      </c>
      <c r="F688" s="472">
        <v>46.2</v>
      </c>
      <c r="H688" s="205"/>
      <c r="I688" s="114"/>
      <c r="K688" s="206"/>
    </row>
    <row r="689" spans="1:11">
      <c r="A689" s="470">
        <v>44225</v>
      </c>
      <c r="B689" s="203">
        <v>15</v>
      </c>
      <c r="C689" s="208">
        <v>41</v>
      </c>
      <c r="D689" s="471">
        <v>42.5</v>
      </c>
      <c r="E689" s="209">
        <v>-17</v>
      </c>
      <c r="F689" s="472">
        <v>45.5</v>
      </c>
      <c r="H689" s="205"/>
      <c r="I689" s="114"/>
      <c r="K689" s="206"/>
    </row>
    <row r="690" spans="1:11">
      <c r="A690" s="470">
        <v>44225</v>
      </c>
      <c r="B690" s="203">
        <v>16</v>
      </c>
      <c r="C690" s="208">
        <v>56</v>
      </c>
      <c r="D690" s="471">
        <v>42.4</v>
      </c>
      <c r="E690" s="209">
        <v>-17</v>
      </c>
      <c r="F690" s="472">
        <v>44.8</v>
      </c>
      <c r="H690" s="205"/>
      <c r="I690" s="114"/>
      <c r="K690" s="206"/>
    </row>
    <row r="691" spans="1:11">
      <c r="A691" s="470">
        <v>44225</v>
      </c>
      <c r="B691" s="203">
        <v>17</v>
      </c>
      <c r="C691" s="208">
        <v>71</v>
      </c>
      <c r="D691" s="471">
        <v>42.3</v>
      </c>
      <c r="E691" s="209">
        <v>-17</v>
      </c>
      <c r="F691" s="472">
        <v>44.2</v>
      </c>
      <c r="H691" s="205"/>
      <c r="I691" s="114"/>
      <c r="K691" s="206"/>
    </row>
    <row r="692" spans="1:11">
      <c r="A692" s="470">
        <v>44225</v>
      </c>
      <c r="B692" s="203">
        <v>18</v>
      </c>
      <c r="C692" s="208">
        <v>86</v>
      </c>
      <c r="D692" s="471">
        <v>42.2</v>
      </c>
      <c r="E692" s="209">
        <v>-17</v>
      </c>
      <c r="F692" s="472">
        <v>43.5</v>
      </c>
      <c r="H692" s="205"/>
      <c r="I692" s="114"/>
      <c r="K692" s="206"/>
    </row>
    <row r="693" spans="1:11">
      <c r="A693" s="470">
        <v>44225</v>
      </c>
      <c r="B693" s="203">
        <v>19</v>
      </c>
      <c r="C693" s="208">
        <v>101</v>
      </c>
      <c r="D693" s="471">
        <v>42.1</v>
      </c>
      <c r="E693" s="209">
        <v>-17</v>
      </c>
      <c r="F693" s="472">
        <v>42.8</v>
      </c>
      <c r="H693" s="205"/>
      <c r="I693" s="114"/>
      <c r="K693" s="206"/>
    </row>
    <row r="694" spans="1:11">
      <c r="A694" s="470">
        <v>44225</v>
      </c>
      <c r="B694" s="203">
        <v>20</v>
      </c>
      <c r="C694" s="208">
        <v>116</v>
      </c>
      <c r="D694" s="471">
        <v>42</v>
      </c>
      <c r="E694" s="209">
        <v>-17</v>
      </c>
      <c r="F694" s="472">
        <v>42.1</v>
      </c>
      <c r="H694" s="205"/>
      <c r="I694" s="114"/>
      <c r="K694" s="206"/>
    </row>
    <row r="695" spans="1:11">
      <c r="A695" s="470">
        <v>44225</v>
      </c>
      <c r="B695" s="203">
        <v>21</v>
      </c>
      <c r="C695" s="208">
        <v>131</v>
      </c>
      <c r="D695" s="471">
        <v>41.9</v>
      </c>
      <c r="E695" s="209">
        <v>-17</v>
      </c>
      <c r="F695" s="472">
        <v>41.4</v>
      </c>
      <c r="H695" s="205"/>
      <c r="I695" s="114"/>
      <c r="K695" s="206"/>
    </row>
    <row r="696" spans="1:11">
      <c r="A696" s="470">
        <v>44225</v>
      </c>
      <c r="B696" s="203">
        <v>22</v>
      </c>
      <c r="C696" s="208">
        <v>146</v>
      </c>
      <c r="D696" s="471">
        <v>41.8</v>
      </c>
      <c r="E696" s="209">
        <v>-17</v>
      </c>
      <c r="F696" s="472">
        <v>40.799999999999997</v>
      </c>
      <c r="H696" s="205"/>
      <c r="I696" s="114"/>
      <c r="K696" s="206"/>
    </row>
    <row r="697" spans="1:11">
      <c r="A697" s="470">
        <v>44225</v>
      </c>
      <c r="B697" s="203">
        <v>23</v>
      </c>
      <c r="C697" s="208">
        <v>161</v>
      </c>
      <c r="D697" s="471">
        <v>41.7</v>
      </c>
      <c r="E697" s="209">
        <v>-17</v>
      </c>
      <c r="F697" s="472">
        <v>40.1</v>
      </c>
      <c r="H697" s="205"/>
      <c r="I697" s="114"/>
      <c r="K697" s="206"/>
    </row>
    <row r="698" spans="1:11">
      <c r="A698" s="470">
        <v>44226</v>
      </c>
      <c r="B698" s="203">
        <v>0</v>
      </c>
      <c r="C698" s="208">
        <v>176</v>
      </c>
      <c r="D698" s="471">
        <v>41.6</v>
      </c>
      <c r="E698" s="209">
        <v>-17</v>
      </c>
      <c r="F698" s="472">
        <v>39.4</v>
      </c>
      <c r="H698" s="205"/>
      <c r="I698" s="114"/>
      <c r="K698" s="206"/>
    </row>
    <row r="699" spans="1:11">
      <c r="A699" s="470">
        <v>44226</v>
      </c>
      <c r="B699" s="203">
        <v>1</v>
      </c>
      <c r="C699" s="208">
        <v>191</v>
      </c>
      <c r="D699" s="471">
        <v>41.5</v>
      </c>
      <c r="E699" s="209">
        <v>-17</v>
      </c>
      <c r="F699" s="472">
        <v>38.700000000000003</v>
      </c>
      <c r="H699" s="205"/>
      <c r="I699" s="114"/>
      <c r="K699" s="206"/>
    </row>
    <row r="700" spans="1:11">
      <c r="A700" s="470">
        <v>44226</v>
      </c>
      <c r="B700" s="203">
        <v>2</v>
      </c>
      <c r="C700" s="208">
        <v>206</v>
      </c>
      <c r="D700" s="471">
        <v>41.4</v>
      </c>
      <c r="E700" s="209">
        <v>-17</v>
      </c>
      <c r="F700" s="472">
        <v>38</v>
      </c>
      <c r="H700" s="205"/>
      <c r="I700" s="114"/>
      <c r="K700" s="206"/>
    </row>
    <row r="701" spans="1:11">
      <c r="A701" s="470">
        <v>44226</v>
      </c>
      <c r="B701" s="203">
        <v>3</v>
      </c>
      <c r="C701" s="208">
        <v>221</v>
      </c>
      <c r="D701" s="471">
        <v>41.3</v>
      </c>
      <c r="E701" s="209">
        <v>-17</v>
      </c>
      <c r="F701" s="472">
        <v>37.299999999999997</v>
      </c>
      <c r="H701" s="205"/>
      <c r="I701" s="114"/>
      <c r="K701" s="206"/>
    </row>
    <row r="702" spans="1:11">
      <c r="A702" s="470">
        <v>44226</v>
      </c>
      <c r="B702" s="203">
        <v>4</v>
      </c>
      <c r="C702" s="208">
        <v>236</v>
      </c>
      <c r="D702" s="471">
        <v>41.2</v>
      </c>
      <c r="E702" s="209">
        <v>-17</v>
      </c>
      <c r="F702" s="472">
        <v>36.6</v>
      </c>
      <c r="H702" s="205"/>
      <c r="I702" s="114"/>
      <c r="K702" s="206"/>
    </row>
    <row r="703" spans="1:11">
      <c r="A703" s="470">
        <v>44226</v>
      </c>
      <c r="B703" s="203">
        <v>5</v>
      </c>
      <c r="C703" s="208">
        <v>251</v>
      </c>
      <c r="D703" s="471">
        <v>41.1</v>
      </c>
      <c r="E703" s="209">
        <v>-17</v>
      </c>
      <c r="F703" s="472">
        <v>35.9</v>
      </c>
      <c r="H703" s="205"/>
      <c r="I703" s="114"/>
      <c r="K703" s="206"/>
    </row>
    <row r="704" spans="1:11">
      <c r="A704" s="470">
        <v>44226</v>
      </c>
      <c r="B704" s="203">
        <v>6</v>
      </c>
      <c r="C704" s="208">
        <v>266</v>
      </c>
      <c r="D704" s="471">
        <v>41</v>
      </c>
      <c r="E704" s="209">
        <v>-17</v>
      </c>
      <c r="F704" s="472">
        <v>35.299999999999997</v>
      </c>
      <c r="H704" s="205"/>
      <c r="I704" s="114"/>
      <c r="K704" s="206"/>
    </row>
    <row r="705" spans="1:11">
      <c r="A705" s="470">
        <v>44226</v>
      </c>
      <c r="B705" s="203">
        <v>7</v>
      </c>
      <c r="C705" s="208">
        <v>281</v>
      </c>
      <c r="D705" s="471">
        <v>40.9</v>
      </c>
      <c r="E705" s="209">
        <v>-17</v>
      </c>
      <c r="F705" s="472">
        <v>34.6</v>
      </c>
      <c r="H705" s="205"/>
      <c r="I705" s="114"/>
      <c r="K705" s="206"/>
    </row>
    <row r="706" spans="1:11">
      <c r="A706" s="470">
        <v>44226</v>
      </c>
      <c r="B706" s="203">
        <v>8</v>
      </c>
      <c r="C706" s="208">
        <v>296</v>
      </c>
      <c r="D706" s="471">
        <v>40.799999999999997</v>
      </c>
      <c r="E706" s="209">
        <v>-17</v>
      </c>
      <c r="F706" s="472">
        <v>33.9</v>
      </c>
      <c r="H706" s="205"/>
      <c r="I706" s="114"/>
      <c r="K706" s="206"/>
    </row>
    <row r="707" spans="1:11">
      <c r="A707" s="470">
        <v>44226</v>
      </c>
      <c r="B707" s="203">
        <v>9</v>
      </c>
      <c r="C707" s="208">
        <v>311</v>
      </c>
      <c r="D707" s="471">
        <v>40.700000000000003</v>
      </c>
      <c r="E707" s="209">
        <v>-17</v>
      </c>
      <c r="F707" s="472">
        <v>33.200000000000003</v>
      </c>
      <c r="H707" s="205"/>
      <c r="I707" s="114"/>
      <c r="K707" s="206"/>
    </row>
    <row r="708" spans="1:11">
      <c r="A708" s="470">
        <v>44226</v>
      </c>
      <c r="B708" s="203">
        <v>10</v>
      </c>
      <c r="C708" s="208">
        <v>326</v>
      </c>
      <c r="D708" s="471">
        <v>40.6</v>
      </c>
      <c r="E708" s="209">
        <v>-17</v>
      </c>
      <c r="F708" s="472">
        <v>32.5</v>
      </c>
      <c r="H708" s="205"/>
      <c r="I708" s="114"/>
      <c r="K708" s="206"/>
    </row>
    <row r="709" spans="1:11">
      <c r="A709" s="470">
        <v>44226</v>
      </c>
      <c r="B709" s="203">
        <v>11</v>
      </c>
      <c r="C709" s="208">
        <v>341</v>
      </c>
      <c r="D709" s="471">
        <v>40.5</v>
      </c>
      <c r="E709" s="209">
        <v>-17</v>
      </c>
      <c r="F709" s="472">
        <v>31.8</v>
      </c>
      <c r="H709" s="205"/>
      <c r="I709" s="114"/>
      <c r="K709" s="206"/>
    </row>
    <row r="710" spans="1:11">
      <c r="A710" s="470">
        <v>44226</v>
      </c>
      <c r="B710" s="203">
        <v>12</v>
      </c>
      <c r="C710" s="208">
        <v>356</v>
      </c>
      <c r="D710" s="471">
        <v>40.4</v>
      </c>
      <c r="E710" s="209">
        <v>-17</v>
      </c>
      <c r="F710" s="472">
        <v>31.1</v>
      </c>
      <c r="H710" s="205"/>
      <c r="I710" s="114"/>
      <c r="K710" s="206"/>
    </row>
    <row r="711" spans="1:11">
      <c r="A711" s="470">
        <v>44226</v>
      </c>
      <c r="B711" s="203">
        <v>13</v>
      </c>
      <c r="C711" s="208">
        <v>11</v>
      </c>
      <c r="D711" s="471">
        <v>40.299999999999997</v>
      </c>
      <c r="E711" s="209">
        <v>-17</v>
      </c>
      <c r="F711" s="472">
        <v>30.4</v>
      </c>
      <c r="H711" s="205"/>
      <c r="I711" s="114"/>
      <c r="K711" s="206"/>
    </row>
    <row r="712" spans="1:11">
      <c r="A712" s="470">
        <v>44226</v>
      </c>
      <c r="B712" s="203">
        <v>14</v>
      </c>
      <c r="C712" s="208">
        <v>26</v>
      </c>
      <c r="D712" s="471">
        <v>40.200000000000003</v>
      </c>
      <c r="E712" s="209">
        <v>-17</v>
      </c>
      <c r="F712" s="472">
        <v>29.7</v>
      </c>
      <c r="H712" s="205"/>
      <c r="I712" s="114"/>
      <c r="K712" s="206"/>
    </row>
    <row r="713" spans="1:11">
      <c r="A713" s="470">
        <v>44226</v>
      </c>
      <c r="B713" s="203">
        <v>15</v>
      </c>
      <c r="C713" s="208">
        <v>41</v>
      </c>
      <c r="D713" s="471">
        <v>40.1</v>
      </c>
      <c r="E713" s="209">
        <v>-17</v>
      </c>
      <c r="F713" s="472">
        <v>29</v>
      </c>
      <c r="H713" s="205"/>
      <c r="I713" s="114"/>
      <c r="K713" s="206"/>
    </row>
    <row r="714" spans="1:11">
      <c r="A714" s="470">
        <v>44226</v>
      </c>
      <c r="B714" s="203">
        <v>16</v>
      </c>
      <c r="C714" s="208">
        <v>56</v>
      </c>
      <c r="D714" s="471">
        <v>40</v>
      </c>
      <c r="E714" s="209">
        <v>-17</v>
      </c>
      <c r="F714" s="472">
        <v>28.3</v>
      </c>
      <c r="H714" s="205"/>
      <c r="I714" s="114"/>
      <c r="K714" s="206"/>
    </row>
    <row r="715" spans="1:11">
      <c r="A715" s="470">
        <v>44226</v>
      </c>
      <c r="B715" s="203">
        <v>17</v>
      </c>
      <c r="C715" s="208">
        <v>71</v>
      </c>
      <c r="D715" s="471">
        <v>39.9</v>
      </c>
      <c r="E715" s="209">
        <v>-17</v>
      </c>
      <c r="F715" s="472">
        <v>27.7</v>
      </c>
      <c r="H715" s="205"/>
      <c r="I715" s="114"/>
      <c r="K715" s="206"/>
    </row>
    <row r="716" spans="1:11">
      <c r="A716" s="470">
        <v>44226</v>
      </c>
      <c r="B716" s="203">
        <v>18</v>
      </c>
      <c r="C716" s="208">
        <v>86</v>
      </c>
      <c r="D716" s="471">
        <v>39.799999999999997</v>
      </c>
      <c r="E716" s="209">
        <v>-17</v>
      </c>
      <c r="F716" s="472">
        <v>27</v>
      </c>
      <c r="H716" s="205"/>
      <c r="I716" s="114"/>
      <c r="K716" s="206"/>
    </row>
    <row r="717" spans="1:11">
      <c r="A717" s="470">
        <v>44226</v>
      </c>
      <c r="B717" s="203">
        <v>19</v>
      </c>
      <c r="C717" s="208">
        <v>101</v>
      </c>
      <c r="D717" s="471">
        <v>39.700000000000003</v>
      </c>
      <c r="E717" s="209">
        <v>-17</v>
      </c>
      <c r="F717" s="472">
        <v>26.3</v>
      </c>
      <c r="H717" s="205"/>
      <c r="I717" s="114"/>
      <c r="K717" s="206"/>
    </row>
    <row r="718" spans="1:11">
      <c r="A718" s="470">
        <v>44226</v>
      </c>
      <c r="B718" s="203">
        <v>20</v>
      </c>
      <c r="C718" s="208">
        <v>116</v>
      </c>
      <c r="D718" s="471">
        <v>39.6</v>
      </c>
      <c r="E718" s="209">
        <v>-17</v>
      </c>
      <c r="F718" s="472">
        <v>25.6</v>
      </c>
      <c r="H718" s="205"/>
      <c r="I718" s="114"/>
      <c r="K718" s="206"/>
    </row>
    <row r="719" spans="1:11">
      <c r="A719" s="470">
        <v>44226</v>
      </c>
      <c r="B719" s="203">
        <v>21</v>
      </c>
      <c r="C719" s="208">
        <v>131</v>
      </c>
      <c r="D719" s="471">
        <v>39.5</v>
      </c>
      <c r="E719" s="209">
        <v>-17</v>
      </c>
      <c r="F719" s="472">
        <v>24.9</v>
      </c>
      <c r="H719" s="205"/>
      <c r="I719" s="114"/>
      <c r="K719" s="206"/>
    </row>
    <row r="720" spans="1:11">
      <c r="A720" s="470">
        <v>44226</v>
      </c>
      <c r="B720" s="203">
        <v>22</v>
      </c>
      <c r="C720" s="208">
        <v>146</v>
      </c>
      <c r="D720" s="471">
        <v>39.4</v>
      </c>
      <c r="E720" s="209">
        <v>-17</v>
      </c>
      <c r="F720" s="472">
        <v>24.2</v>
      </c>
      <c r="H720" s="205"/>
      <c r="I720" s="114"/>
      <c r="K720" s="206"/>
    </row>
    <row r="721" spans="1:9">
      <c r="A721" s="470">
        <v>44226</v>
      </c>
      <c r="B721" s="203">
        <v>23</v>
      </c>
      <c r="C721" s="208">
        <v>161</v>
      </c>
      <c r="D721" s="471">
        <v>39.4</v>
      </c>
      <c r="E721" s="209">
        <v>-17</v>
      </c>
      <c r="F721" s="472">
        <v>23.5</v>
      </c>
      <c r="H721" s="205"/>
      <c r="I721" s="114"/>
    </row>
    <row r="722" spans="1:9">
      <c r="A722" s="470">
        <v>44227</v>
      </c>
      <c r="B722" s="203">
        <v>0</v>
      </c>
      <c r="C722" s="208">
        <v>176</v>
      </c>
      <c r="D722" s="471">
        <v>39.299999999999997</v>
      </c>
      <c r="E722" s="209">
        <v>-17</v>
      </c>
      <c r="F722" s="472">
        <v>22.8</v>
      </c>
      <c r="H722" s="205"/>
      <c r="I722" s="114"/>
    </row>
    <row r="723" spans="1:9">
      <c r="A723" s="470">
        <v>44227</v>
      </c>
      <c r="B723" s="203">
        <v>1</v>
      </c>
      <c r="C723" s="208">
        <v>191</v>
      </c>
      <c r="D723" s="471">
        <v>39.200000000000003</v>
      </c>
      <c r="E723" s="209">
        <v>-17</v>
      </c>
      <c r="F723" s="472">
        <v>22.1</v>
      </c>
      <c r="H723" s="205"/>
      <c r="I723" s="114"/>
    </row>
    <row r="724" spans="1:9">
      <c r="A724" s="470">
        <v>44227</v>
      </c>
      <c r="B724" s="203">
        <v>2</v>
      </c>
      <c r="C724" s="208">
        <v>206</v>
      </c>
      <c r="D724" s="471">
        <v>39.1</v>
      </c>
      <c r="E724" s="209">
        <v>-17</v>
      </c>
      <c r="F724" s="472">
        <v>21.4</v>
      </c>
      <c r="H724" s="205"/>
      <c r="I724" s="114"/>
    </row>
    <row r="725" spans="1:9">
      <c r="A725" s="470">
        <v>44227</v>
      </c>
      <c r="B725" s="203">
        <v>3</v>
      </c>
      <c r="C725" s="208">
        <v>221</v>
      </c>
      <c r="D725" s="471">
        <v>39</v>
      </c>
      <c r="E725" s="209">
        <v>-17</v>
      </c>
      <c r="F725" s="472">
        <v>20.7</v>
      </c>
      <c r="H725" s="205"/>
      <c r="I725" s="114"/>
    </row>
    <row r="726" spans="1:9">
      <c r="A726" s="470">
        <v>44227</v>
      </c>
      <c r="B726" s="203">
        <v>4</v>
      </c>
      <c r="C726" s="208">
        <v>236</v>
      </c>
      <c r="D726" s="471">
        <v>38.9</v>
      </c>
      <c r="E726" s="209">
        <v>-17</v>
      </c>
      <c r="F726" s="472">
        <v>20</v>
      </c>
      <c r="H726" s="205"/>
      <c r="I726" s="114"/>
    </row>
    <row r="727" spans="1:9">
      <c r="A727" s="470">
        <v>44227</v>
      </c>
      <c r="B727" s="203">
        <v>5</v>
      </c>
      <c r="C727" s="208">
        <v>251</v>
      </c>
      <c r="D727" s="471">
        <v>38.799999999999997</v>
      </c>
      <c r="E727" s="209">
        <v>-17</v>
      </c>
      <c r="F727" s="472">
        <v>19.3</v>
      </c>
      <c r="H727" s="205"/>
      <c r="I727" s="114"/>
    </row>
    <row r="728" spans="1:9">
      <c r="A728" s="470">
        <v>44227</v>
      </c>
      <c r="B728" s="203">
        <v>6</v>
      </c>
      <c r="C728" s="208">
        <v>266</v>
      </c>
      <c r="D728" s="471">
        <v>38.700000000000003</v>
      </c>
      <c r="E728" s="209">
        <v>-17</v>
      </c>
      <c r="F728" s="472">
        <v>18.600000000000001</v>
      </c>
      <c r="H728" s="205"/>
      <c r="I728" s="114"/>
    </row>
    <row r="729" spans="1:9">
      <c r="A729" s="470">
        <v>44227</v>
      </c>
      <c r="B729" s="203">
        <v>7</v>
      </c>
      <c r="C729" s="208">
        <v>281</v>
      </c>
      <c r="D729" s="471">
        <v>38.6</v>
      </c>
      <c r="E729" s="209">
        <v>-17</v>
      </c>
      <c r="F729" s="472">
        <v>17.899999999999999</v>
      </c>
      <c r="H729" s="205"/>
      <c r="I729" s="114"/>
    </row>
    <row r="730" spans="1:9">
      <c r="A730" s="470">
        <v>44227</v>
      </c>
      <c r="B730" s="203">
        <v>8</v>
      </c>
      <c r="C730" s="208">
        <v>296</v>
      </c>
      <c r="D730" s="471">
        <v>38.5</v>
      </c>
      <c r="E730" s="209">
        <v>-17</v>
      </c>
      <c r="F730" s="472">
        <v>17.2</v>
      </c>
      <c r="H730" s="205"/>
      <c r="I730" s="114"/>
    </row>
    <row r="731" spans="1:9">
      <c r="A731" s="470">
        <v>44227</v>
      </c>
      <c r="B731" s="203">
        <v>9</v>
      </c>
      <c r="C731" s="208">
        <v>311</v>
      </c>
      <c r="D731" s="471">
        <v>38.4</v>
      </c>
      <c r="E731" s="209">
        <v>-17</v>
      </c>
      <c r="F731" s="472">
        <v>16.5</v>
      </c>
      <c r="H731" s="205"/>
      <c r="I731" s="114"/>
    </row>
    <row r="732" spans="1:9">
      <c r="A732" s="470">
        <v>44227</v>
      </c>
      <c r="B732" s="203">
        <v>10</v>
      </c>
      <c r="C732" s="208">
        <v>326</v>
      </c>
      <c r="D732" s="471">
        <v>38.4</v>
      </c>
      <c r="E732" s="209">
        <v>-17</v>
      </c>
      <c r="F732" s="472">
        <v>15.8</v>
      </c>
      <c r="H732" s="205"/>
      <c r="I732" s="114"/>
    </row>
    <row r="733" spans="1:9">
      <c r="A733" s="470">
        <v>44227</v>
      </c>
      <c r="B733" s="203">
        <v>11</v>
      </c>
      <c r="C733" s="208">
        <v>341</v>
      </c>
      <c r="D733" s="471">
        <v>38.299999999999997</v>
      </c>
      <c r="E733" s="209">
        <v>-17</v>
      </c>
      <c r="F733" s="472">
        <v>15.1</v>
      </c>
      <c r="H733" s="205"/>
      <c r="I733" s="114"/>
    </row>
    <row r="734" spans="1:9">
      <c r="A734" s="470">
        <v>44227</v>
      </c>
      <c r="B734" s="203">
        <v>12</v>
      </c>
      <c r="C734" s="208">
        <v>356</v>
      </c>
      <c r="D734" s="471">
        <v>38.200000000000003</v>
      </c>
      <c r="E734" s="209">
        <v>-17</v>
      </c>
      <c r="F734" s="472">
        <v>14.4</v>
      </c>
      <c r="H734" s="205"/>
      <c r="I734" s="114"/>
    </row>
    <row r="735" spans="1:9">
      <c r="A735" s="470">
        <v>44227</v>
      </c>
      <c r="B735" s="203">
        <v>13</v>
      </c>
      <c r="C735" s="208">
        <v>11</v>
      </c>
      <c r="D735" s="471">
        <v>38.1</v>
      </c>
      <c r="E735" s="209">
        <v>-17</v>
      </c>
      <c r="F735" s="472">
        <v>13.7</v>
      </c>
      <c r="H735" s="205"/>
      <c r="I735" s="114"/>
    </row>
    <row r="736" spans="1:9">
      <c r="A736" s="470">
        <v>44227</v>
      </c>
      <c r="B736" s="203">
        <v>14</v>
      </c>
      <c r="C736" s="208">
        <v>26</v>
      </c>
      <c r="D736" s="471">
        <v>38</v>
      </c>
      <c r="E736" s="209">
        <v>-17</v>
      </c>
      <c r="F736" s="472">
        <v>12.9</v>
      </c>
      <c r="H736" s="205"/>
      <c r="I736" s="114"/>
    </row>
    <row r="737" spans="1:9">
      <c r="A737" s="470">
        <v>44227</v>
      </c>
      <c r="B737" s="203">
        <v>15</v>
      </c>
      <c r="C737" s="208">
        <v>41</v>
      </c>
      <c r="D737" s="471">
        <v>37.9</v>
      </c>
      <c r="E737" s="209">
        <v>-17</v>
      </c>
      <c r="F737" s="472">
        <v>12.2</v>
      </c>
      <c r="H737" s="205"/>
      <c r="I737" s="114"/>
    </row>
    <row r="738" spans="1:9">
      <c r="A738" s="470">
        <v>44227</v>
      </c>
      <c r="B738" s="203">
        <v>16</v>
      </c>
      <c r="C738" s="208">
        <v>56</v>
      </c>
      <c r="D738" s="471">
        <v>37.799999999999997</v>
      </c>
      <c r="E738" s="209">
        <v>-17</v>
      </c>
      <c r="F738" s="472">
        <v>11.5</v>
      </c>
      <c r="H738" s="205"/>
      <c r="I738" s="114"/>
    </row>
    <row r="739" spans="1:9">
      <c r="A739" s="470">
        <v>44227</v>
      </c>
      <c r="B739" s="203">
        <v>17</v>
      </c>
      <c r="C739" s="208">
        <v>71</v>
      </c>
      <c r="D739" s="471">
        <v>37.700000000000003</v>
      </c>
      <c r="E739" s="209">
        <v>-17</v>
      </c>
      <c r="F739" s="472">
        <v>10.8</v>
      </c>
      <c r="H739" s="205"/>
      <c r="I739" s="114"/>
    </row>
    <row r="740" spans="1:9">
      <c r="A740" s="470">
        <v>44227</v>
      </c>
      <c r="B740" s="203">
        <v>18</v>
      </c>
      <c r="C740" s="208">
        <v>86</v>
      </c>
      <c r="D740" s="471">
        <v>37.700000000000003</v>
      </c>
      <c r="E740" s="209">
        <v>-17</v>
      </c>
      <c r="F740" s="472">
        <v>10.1</v>
      </c>
      <c r="H740" s="205"/>
      <c r="I740" s="114"/>
    </row>
    <row r="741" spans="1:9">
      <c r="A741" s="470">
        <v>44227</v>
      </c>
      <c r="B741" s="203">
        <v>19</v>
      </c>
      <c r="C741" s="208">
        <v>101</v>
      </c>
      <c r="D741" s="471">
        <v>37.6</v>
      </c>
      <c r="E741" s="209">
        <v>-17</v>
      </c>
      <c r="F741" s="472">
        <v>9.4</v>
      </c>
      <c r="H741" s="205"/>
      <c r="I741" s="114"/>
    </row>
    <row r="742" spans="1:9">
      <c r="A742" s="470">
        <v>44227</v>
      </c>
      <c r="B742" s="203">
        <v>20</v>
      </c>
      <c r="C742" s="208">
        <v>116</v>
      </c>
      <c r="D742" s="471">
        <v>37.5</v>
      </c>
      <c r="E742" s="209">
        <v>-17</v>
      </c>
      <c r="F742" s="472">
        <v>8.6999999999999993</v>
      </c>
      <c r="H742" s="205"/>
      <c r="I742" s="114"/>
    </row>
    <row r="743" spans="1:9">
      <c r="A743" s="470">
        <v>44227</v>
      </c>
      <c r="B743" s="203">
        <v>21</v>
      </c>
      <c r="C743" s="208">
        <v>131</v>
      </c>
      <c r="D743" s="471">
        <v>37.4</v>
      </c>
      <c r="E743" s="209">
        <v>-17</v>
      </c>
      <c r="F743" s="472">
        <v>8</v>
      </c>
      <c r="H743" s="205"/>
      <c r="I743" s="114"/>
    </row>
    <row r="744" spans="1:9">
      <c r="A744" s="470">
        <v>44227</v>
      </c>
      <c r="B744" s="203">
        <v>22</v>
      </c>
      <c r="C744" s="208">
        <v>146</v>
      </c>
      <c r="D744" s="471">
        <v>37.299999999999997</v>
      </c>
      <c r="E744" s="209">
        <v>-17</v>
      </c>
      <c r="F744" s="472">
        <v>7.3</v>
      </c>
      <c r="H744" s="205"/>
      <c r="I744" s="114"/>
    </row>
    <row r="745" spans="1:9">
      <c r="A745" s="470">
        <v>44227</v>
      </c>
      <c r="B745" s="203">
        <v>23</v>
      </c>
      <c r="C745" s="208">
        <v>161</v>
      </c>
      <c r="D745" s="471">
        <v>37.200000000000003</v>
      </c>
      <c r="E745" s="209">
        <v>-17</v>
      </c>
      <c r="F745" s="472">
        <v>6.6</v>
      </c>
      <c r="H745" s="205"/>
      <c r="I745" s="114"/>
    </row>
    <row r="746" spans="1:9">
      <c r="A746" s="470">
        <v>44228</v>
      </c>
      <c r="B746" s="203">
        <v>0</v>
      </c>
      <c r="C746" s="208">
        <v>176</v>
      </c>
      <c r="D746" s="471">
        <v>37.1</v>
      </c>
      <c r="E746" s="209">
        <v>-17</v>
      </c>
      <c r="F746" s="472">
        <v>5.9</v>
      </c>
      <c r="H746" s="205"/>
      <c r="I746" s="114"/>
    </row>
    <row r="747" spans="1:9">
      <c r="A747" s="470">
        <v>44228</v>
      </c>
      <c r="B747" s="203">
        <v>1</v>
      </c>
      <c r="C747" s="208">
        <v>191</v>
      </c>
      <c r="D747" s="471">
        <v>37.1</v>
      </c>
      <c r="E747" s="209">
        <v>-17</v>
      </c>
      <c r="F747" s="472">
        <v>5.2</v>
      </c>
      <c r="H747" s="205"/>
      <c r="I747" s="114"/>
    </row>
    <row r="748" spans="1:9">
      <c r="A748" s="470">
        <v>44228</v>
      </c>
      <c r="B748" s="203">
        <v>2</v>
      </c>
      <c r="C748" s="208">
        <v>206</v>
      </c>
      <c r="D748" s="471">
        <v>37</v>
      </c>
      <c r="E748" s="209">
        <v>-17</v>
      </c>
      <c r="F748" s="472">
        <v>4.4000000000000004</v>
      </c>
      <c r="H748" s="205"/>
      <c r="I748" s="114"/>
    </row>
    <row r="749" spans="1:9">
      <c r="A749" s="470">
        <v>44228</v>
      </c>
      <c r="B749" s="203">
        <v>3</v>
      </c>
      <c r="C749" s="208">
        <v>221</v>
      </c>
      <c r="D749" s="471">
        <v>36.9</v>
      </c>
      <c r="E749" s="209">
        <v>-17</v>
      </c>
      <c r="F749" s="472">
        <v>3.7</v>
      </c>
      <c r="H749" s="205"/>
      <c r="I749" s="114"/>
    </row>
    <row r="750" spans="1:9">
      <c r="A750" s="470">
        <v>44228</v>
      </c>
      <c r="B750" s="203">
        <v>4</v>
      </c>
      <c r="C750" s="208">
        <v>236</v>
      </c>
      <c r="D750" s="471">
        <v>36.799999999999997</v>
      </c>
      <c r="E750" s="209">
        <v>-17</v>
      </c>
      <c r="F750" s="472">
        <v>3</v>
      </c>
      <c r="H750" s="205"/>
      <c r="I750" s="114"/>
    </row>
    <row r="751" spans="1:9">
      <c r="A751" s="470">
        <v>44228</v>
      </c>
      <c r="B751" s="203">
        <v>5</v>
      </c>
      <c r="C751" s="208">
        <v>251</v>
      </c>
      <c r="D751" s="471">
        <v>36.700000000000003</v>
      </c>
      <c r="E751" s="209">
        <v>-17</v>
      </c>
      <c r="F751" s="472">
        <v>2.2999999999999998</v>
      </c>
      <c r="H751" s="205"/>
      <c r="I751" s="114"/>
    </row>
    <row r="752" spans="1:9">
      <c r="A752" s="470">
        <v>44228</v>
      </c>
      <c r="B752" s="203">
        <v>6</v>
      </c>
      <c r="C752" s="208">
        <v>266</v>
      </c>
      <c r="D752" s="471">
        <v>36.6</v>
      </c>
      <c r="E752" s="209">
        <v>-17</v>
      </c>
      <c r="F752" s="472">
        <v>1.6</v>
      </c>
      <c r="H752" s="205"/>
      <c r="I752" s="114"/>
    </row>
    <row r="753" spans="1:9">
      <c r="A753" s="470">
        <v>44228</v>
      </c>
      <c r="B753" s="203">
        <v>7</v>
      </c>
      <c r="C753" s="208">
        <v>281</v>
      </c>
      <c r="D753" s="471">
        <v>36.6</v>
      </c>
      <c r="E753" s="209">
        <v>-17</v>
      </c>
      <c r="F753" s="472">
        <v>0.9</v>
      </c>
      <c r="H753" s="205"/>
      <c r="I753" s="114"/>
    </row>
    <row r="754" spans="1:9">
      <c r="A754" s="470">
        <v>44228</v>
      </c>
      <c r="B754" s="203">
        <v>8</v>
      </c>
      <c r="C754" s="208">
        <v>296</v>
      </c>
      <c r="D754" s="471">
        <v>36.5</v>
      </c>
      <c r="E754" s="209">
        <v>-17</v>
      </c>
      <c r="F754" s="472">
        <v>0.2</v>
      </c>
      <c r="H754" s="205"/>
      <c r="I754" s="114"/>
    </row>
    <row r="755" spans="1:9">
      <c r="A755" s="470">
        <v>44228</v>
      </c>
      <c r="B755" s="203">
        <v>9</v>
      </c>
      <c r="C755" s="208">
        <v>311</v>
      </c>
      <c r="D755" s="471">
        <v>36.4</v>
      </c>
      <c r="E755" s="209">
        <v>-16</v>
      </c>
      <c r="F755" s="472">
        <v>59.4</v>
      </c>
      <c r="H755" s="205"/>
      <c r="I755" s="114"/>
    </row>
    <row r="756" spans="1:9">
      <c r="A756" s="470">
        <v>44228</v>
      </c>
      <c r="B756" s="203">
        <v>10</v>
      </c>
      <c r="C756" s="208">
        <v>326</v>
      </c>
      <c r="D756" s="471">
        <v>36.299999999999997</v>
      </c>
      <c r="E756" s="209">
        <v>-16</v>
      </c>
      <c r="F756" s="472">
        <v>58.7</v>
      </c>
      <c r="H756" s="205"/>
      <c r="I756" s="114"/>
    </row>
    <row r="757" spans="1:9">
      <c r="A757" s="470">
        <v>44228</v>
      </c>
      <c r="B757" s="203">
        <v>11</v>
      </c>
      <c r="C757" s="208">
        <v>341</v>
      </c>
      <c r="D757" s="471">
        <v>36.200000000000003</v>
      </c>
      <c r="E757" s="209">
        <v>-16</v>
      </c>
      <c r="F757" s="472">
        <v>58</v>
      </c>
      <c r="H757" s="205"/>
      <c r="I757" s="114"/>
    </row>
    <row r="758" spans="1:9">
      <c r="A758" s="470">
        <v>44228</v>
      </c>
      <c r="B758" s="203">
        <v>12</v>
      </c>
      <c r="C758" s="208">
        <v>356</v>
      </c>
      <c r="D758" s="471">
        <v>36.200000000000003</v>
      </c>
      <c r="E758" s="209">
        <v>-16</v>
      </c>
      <c r="F758" s="472">
        <v>57.3</v>
      </c>
      <c r="H758" s="205"/>
      <c r="I758" s="114"/>
    </row>
    <row r="759" spans="1:9">
      <c r="A759" s="470">
        <v>44228</v>
      </c>
      <c r="B759" s="203">
        <v>13</v>
      </c>
      <c r="C759" s="208">
        <v>11</v>
      </c>
      <c r="D759" s="471">
        <v>36.1</v>
      </c>
      <c r="E759" s="209">
        <v>-16</v>
      </c>
      <c r="F759" s="472">
        <v>56.6</v>
      </c>
      <c r="H759" s="205"/>
      <c r="I759" s="114"/>
    </row>
    <row r="760" spans="1:9">
      <c r="A760" s="470">
        <v>44228</v>
      </c>
      <c r="B760" s="203">
        <v>14</v>
      </c>
      <c r="C760" s="208">
        <v>26</v>
      </c>
      <c r="D760" s="471">
        <v>36</v>
      </c>
      <c r="E760" s="209">
        <v>-16</v>
      </c>
      <c r="F760" s="472">
        <v>55.9</v>
      </c>
      <c r="H760" s="205"/>
      <c r="I760" s="114"/>
    </row>
    <row r="761" spans="1:9">
      <c r="A761" s="470">
        <v>44228</v>
      </c>
      <c r="B761" s="203">
        <v>15</v>
      </c>
      <c r="C761" s="208">
        <v>41</v>
      </c>
      <c r="D761" s="471">
        <v>35.9</v>
      </c>
      <c r="E761" s="209">
        <v>-16</v>
      </c>
      <c r="F761" s="472">
        <v>55.1</v>
      </c>
      <c r="H761" s="205"/>
      <c r="I761" s="114"/>
    </row>
    <row r="762" spans="1:9">
      <c r="A762" s="470">
        <v>44228</v>
      </c>
      <c r="B762" s="203">
        <v>16</v>
      </c>
      <c r="C762" s="208">
        <v>56</v>
      </c>
      <c r="D762" s="471">
        <v>35.799999999999997</v>
      </c>
      <c r="E762" s="209">
        <v>-16</v>
      </c>
      <c r="F762" s="472">
        <v>54.4</v>
      </c>
      <c r="H762" s="205"/>
      <c r="I762" s="114"/>
    </row>
    <row r="763" spans="1:9">
      <c r="A763" s="470">
        <v>44228</v>
      </c>
      <c r="B763" s="203">
        <v>17</v>
      </c>
      <c r="C763" s="208">
        <v>71</v>
      </c>
      <c r="D763" s="471">
        <v>35.799999999999997</v>
      </c>
      <c r="E763" s="209">
        <v>-16</v>
      </c>
      <c r="F763" s="472">
        <v>53.7</v>
      </c>
      <c r="H763" s="205"/>
      <c r="I763" s="114"/>
    </row>
    <row r="764" spans="1:9">
      <c r="A764" s="470">
        <v>44228</v>
      </c>
      <c r="B764" s="203">
        <v>18</v>
      </c>
      <c r="C764" s="208">
        <v>86</v>
      </c>
      <c r="D764" s="471">
        <v>35.700000000000003</v>
      </c>
      <c r="E764" s="209">
        <v>-16</v>
      </c>
      <c r="F764" s="472">
        <v>53</v>
      </c>
      <c r="H764" s="205"/>
      <c r="I764" s="114"/>
    </row>
    <row r="765" spans="1:9">
      <c r="A765" s="470">
        <v>44228</v>
      </c>
      <c r="B765" s="203">
        <v>19</v>
      </c>
      <c r="C765" s="208">
        <v>101</v>
      </c>
      <c r="D765" s="471">
        <v>35.6</v>
      </c>
      <c r="E765" s="209">
        <v>-16</v>
      </c>
      <c r="F765" s="472">
        <v>52.3</v>
      </c>
      <c r="H765" s="205"/>
      <c r="I765" s="114"/>
    </row>
    <row r="766" spans="1:9">
      <c r="A766" s="470">
        <v>44228</v>
      </c>
      <c r="B766" s="203">
        <v>20</v>
      </c>
      <c r="C766" s="208">
        <v>116</v>
      </c>
      <c r="D766" s="471">
        <v>35.5</v>
      </c>
      <c r="E766" s="209">
        <v>-16</v>
      </c>
      <c r="F766" s="472">
        <v>51.5</v>
      </c>
      <c r="H766" s="205"/>
      <c r="I766" s="114"/>
    </row>
    <row r="767" spans="1:9">
      <c r="A767" s="470">
        <v>44228</v>
      </c>
      <c r="B767" s="203">
        <v>21</v>
      </c>
      <c r="C767" s="208">
        <v>131</v>
      </c>
      <c r="D767" s="471">
        <v>35.5</v>
      </c>
      <c r="E767" s="209">
        <v>-16</v>
      </c>
      <c r="F767" s="472">
        <v>50.8</v>
      </c>
      <c r="H767" s="205"/>
      <c r="I767" s="114"/>
    </row>
    <row r="768" spans="1:9">
      <c r="A768" s="470">
        <v>44228</v>
      </c>
      <c r="B768" s="203">
        <v>22</v>
      </c>
      <c r="C768" s="208">
        <v>146</v>
      </c>
      <c r="D768" s="471">
        <v>35.4</v>
      </c>
      <c r="E768" s="209">
        <v>-16</v>
      </c>
      <c r="F768" s="472">
        <v>50.1</v>
      </c>
      <c r="H768" s="205"/>
      <c r="I768" s="114"/>
    </row>
    <row r="769" spans="1:9">
      <c r="A769" s="470">
        <v>44228</v>
      </c>
      <c r="B769" s="203">
        <v>23</v>
      </c>
      <c r="C769" s="208">
        <v>161</v>
      </c>
      <c r="D769" s="471">
        <v>35.299999999999997</v>
      </c>
      <c r="E769" s="209">
        <v>-16</v>
      </c>
      <c r="F769" s="472">
        <v>49.4</v>
      </c>
      <c r="H769" s="205"/>
      <c r="I769" s="114"/>
    </row>
    <row r="770" spans="1:9">
      <c r="A770" s="470">
        <v>44229</v>
      </c>
      <c r="B770" s="203">
        <v>0</v>
      </c>
      <c r="C770" s="208">
        <v>176</v>
      </c>
      <c r="D770" s="471">
        <v>35.200000000000003</v>
      </c>
      <c r="E770" s="209">
        <v>-16</v>
      </c>
      <c r="F770" s="472">
        <v>48.7</v>
      </c>
      <c r="H770" s="205"/>
      <c r="I770" s="114"/>
    </row>
    <row r="771" spans="1:9">
      <c r="A771" s="470">
        <v>44229</v>
      </c>
      <c r="B771" s="203">
        <v>1</v>
      </c>
      <c r="C771" s="208">
        <v>191</v>
      </c>
      <c r="D771" s="471">
        <v>35.200000000000003</v>
      </c>
      <c r="E771" s="209">
        <v>-16</v>
      </c>
      <c r="F771" s="472">
        <v>47.9</v>
      </c>
      <c r="H771" s="205"/>
      <c r="I771" s="114"/>
    </row>
    <row r="772" spans="1:9">
      <c r="A772" s="470">
        <v>44229</v>
      </c>
      <c r="B772" s="203">
        <v>2</v>
      </c>
      <c r="C772" s="208">
        <v>206</v>
      </c>
      <c r="D772" s="471">
        <v>35.1</v>
      </c>
      <c r="E772" s="209">
        <v>-16</v>
      </c>
      <c r="F772" s="472">
        <v>47.2</v>
      </c>
      <c r="H772" s="205"/>
      <c r="I772" s="114"/>
    </row>
    <row r="773" spans="1:9">
      <c r="A773" s="470">
        <v>44229</v>
      </c>
      <c r="B773" s="203">
        <v>3</v>
      </c>
      <c r="C773" s="208">
        <v>221</v>
      </c>
      <c r="D773" s="471">
        <v>35</v>
      </c>
      <c r="E773" s="209">
        <v>-16</v>
      </c>
      <c r="F773" s="472">
        <v>46.5</v>
      </c>
      <c r="H773" s="205"/>
      <c r="I773" s="114"/>
    </row>
    <row r="774" spans="1:9">
      <c r="A774" s="470">
        <v>44229</v>
      </c>
      <c r="B774" s="203">
        <v>4</v>
      </c>
      <c r="C774" s="208">
        <v>236</v>
      </c>
      <c r="D774" s="471">
        <v>34.9</v>
      </c>
      <c r="E774" s="209">
        <v>-16</v>
      </c>
      <c r="F774" s="472">
        <v>45.8</v>
      </c>
      <c r="H774" s="205"/>
      <c r="I774" s="114"/>
    </row>
    <row r="775" spans="1:9">
      <c r="A775" s="470">
        <v>44229</v>
      </c>
      <c r="B775" s="203">
        <v>5</v>
      </c>
      <c r="C775" s="208">
        <v>251</v>
      </c>
      <c r="D775" s="471">
        <v>34.9</v>
      </c>
      <c r="E775" s="209">
        <v>-16</v>
      </c>
      <c r="F775" s="472">
        <v>45</v>
      </c>
      <c r="H775" s="205"/>
      <c r="I775" s="114"/>
    </row>
    <row r="776" spans="1:9">
      <c r="A776" s="470">
        <v>44229</v>
      </c>
      <c r="B776" s="203">
        <v>6</v>
      </c>
      <c r="C776" s="208">
        <v>266</v>
      </c>
      <c r="D776" s="471">
        <v>34.799999999999997</v>
      </c>
      <c r="E776" s="209">
        <v>-16</v>
      </c>
      <c r="F776" s="472">
        <v>44.3</v>
      </c>
      <c r="H776" s="205"/>
      <c r="I776" s="114"/>
    </row>
    <row r="777" spans="1:9">
      <c r="A777" s="470">
        <v>44229</v>
      </c>
      <c r="B777" s="203">
        <v>7</v>
      </c>
      <c r="C777" s="208">
        <v>281</v>
      </c>
      <c r="D777" s="471">
        <v>34.700000000000003</v>
      </c>
      <c r="E777" s="209">
        <v>-16</v>
      </c>
      <c r="F777" s="472">
        <v>43.6</v>
      </c>
      <c r="H777" s="205"/>
      <c r="I777" s="114"/>
    </row>
    <row r="778" spans="1:9">
      <c r="A778" s="470">
        <v>44229</v>
      </c>
      <c r="B778" s="203">
        <v>8</v>
      </c>
      <c r="C778" s="208">
        <v>296</v>
      </c>
      <c r="D778" s="471">
        <v>34.6</v>
      </c>
      <c r="E778" s="209">
        <v>-16</v>
      </c>
      <c r="F778" s="472">
        <v>42.8</v>
      </c>
      <c r="H778" s="205"/>
      <c r="I778" s="114"/>
    </row>
    <row r="779" spans="1:9">
      <c r="A779" s="470">
        <v>44229</v>
      </c>
      <c r="B779" s="203">
        <v>9</v>
      </c>
      <c r="C779" s="208">
        <v>311</v>
      </c>
      <c r="D779" s="471">
        <v>34.6</v>
      </c>
      <c r="E779" s="209">
        <v>-16</v>
      </c>
      <c r="F779" s="472">
        <v>42.1</v>
      </c>
      <c r="H779" s="205"/>
      <c r="I779" s="114"/>
    </row>
    <row r="780" spans="1:9">
      <c r="A780" s="470">
        <v>44229</v>
      </c>
      <c r="B780" s="203">
        <v>10</v>
      </c>
      <c r="C780" s="208">
        <v>326</v>
      </c>
      <c r="D780" s="471">
        <v>34.5</v>
      </c>
      <c r="E780" s="209">
        <v>-16</v>
      </c>
      <c r="F780" s="472">
        <v>41.4</v>
      </c>
      <c r="H780" s="205"/>
      <c r="I780" s="114"/>
    </row>
    <row r="781" spans="1:9">
      <c r="A781" s="470">
        <v>44229</v>
      </c>
      <c r="B781" s="203">
        <v>11</v>
      </c>
      <c r="C781" s="208">
        <v>341</v>
      </c>
      <c r="D781" s="471">
        <v>34.4</v>
      </c>
      <c r="E781" s="209">
        <v>-16</v>
      </c>
      <c r="F781" s="472">
        <v>40.700000000000003</v>
      </c>
      <c r="H781" s="205"/>
      <c r="I781" s="114"/>
    </row>
    <row r="782" spans="1:9">
      <c r="A782" s="470">
        <v>44229</v>
      </c>
      <c r="B782" s="203">
        <v>12</v>
      </c>
      <c r="C782" s="208">
        <v>356</v>
      </c>
      <c r="D782" s="471">
        <v>34.4</v>
      </c>
      <c r="E782" s="209">
        <v>-16</v>
      </c>
      <c r="F782" s="472">
        <v>39.9</v>
      </c>
      <c r="H782" s="205"/>
      <c r="I782" s="114"/>
    </row>
    <row r="783" spans="1:9">
      <c r="A783" s="470">
        <v>44229</v>
      </c>
      <c r="B783" s="203">
        <v>13</v>
      </c>
      <c r="C783" s="208">
        <v>11</v>
      </c>
      <c r="D783" s="471">
        <v>34.299999999999997</v>
      </c>
      <c r="E783" s="209">
        <v>-16</v>
      </c>
      <c r="F783" s="472">
        <v>39.200000000000003</v>
      </c>
      <c r="H783" s="205"/>
      <c r="I783" s="114"/>
    </row>
    <row r="784" spans="1:9">
      <c r="A784" s="470">
        <v>44229</v>
      </c>
      <c r="B784" s="203">
        <v>14</v>
      </c>
      <c r="C784" s="208">
        <v>26</v>
      </c>
      <c r="D784" s="471">
        <v>34.200000000000003</v>
      </c>
      <c r="E784" s="209">
        <v>-16</v>
      </c>
      <c r="F784" s="472">
        <v>38.5</v>
      </c>
      <c r="H784" s="205"/>
      <c r="I784" s="114"/>
    </row>
    <row r="785" spans="1:9">
      <c r="A785" s="470">
        <v>44229</v>
      </c>
      <c r="B785" s="203">
        <v>15</v>
      </c>
      <c r="C785" s="208">
        <v>41</v>
      </c>
      <c r="D785" s="471">
        <v>34.1</v>
      </c>
      <c r="E785" s="209">
        <v>-16</v>
      </c>
      <c r="F785" s="472">
        <v>37.700000000000003</v>
      </c>
      <c r="H785" s="205"/>
      <c r="I785" s="114"/>
    </row>
    <row r="786" spans="1:9">
      <c r="A786" s="470">
        <v>44229</v>
      </c>
      <c r="B786" s="203">
        <v>16</v>
      </c>
      <c r="C786" s="208">
        <v>56</v>
      </c>
      <c r="D786" s="471">
        <v>34.1</v>
      </c>
      <c r="E786" s="209">
        <v>-16</v>
      </c>
      <c r="F786" s="472">
        <v>37</v>
      </c>
      <c r="H786" s="205"/>
      <c r="I786" s="114"/>
    </row>
    <row r="787" spans="1:9">
      <c r="A787" s="470">
        <v>44229</v>
      </c>
      <c r="B787" s="203">
        <v>17</v>
      </c>
      <c r="C787" s="208">
        <v>71</v>
      </c>
      <c r="D787" s="471">
        <v>34</v>
      </c>
      <c r="E787" s="209">
        <v>-16</v>
      </c>
      <c r="F787" s="472">
        <v>36.299999999999997</v>
      </c>
      <c r="H787" s="205"/>
      <c r="I787" s="114"/>
    </row>
    <row r="788" spans="1:9">
      <c r="A788" s="470">
        <v>44229</v>
      </c>
      <c r="B788" s="203">
        <v>18</v>
      </c>
      <c r="C788" s="208">
        <v>86</v>
      </c>
      <c r="D788" s="471">
        <v>33.9</v>
      </c>
      <c r="E788" s="209">
        <v>-16</v>
      </c>
      <c r="F788" s="472">
        <v>35.5</v>
      </c>
      <c r="H788" s="205"/>
      <c r="I788" s="114"/>
    </row>
    <row r="789" spans="1:9">
      <c r="A789" s="470">
        <v>44229</v>
      </c>
      <c r="B789" s="203">
        <v>19</v>
      </c>
      <c r="C789" s="208">
        <v>101</v>
      </c>
      <c r="D789" s="471">
        <v>33.9</v>
      </c>
      <c r="E789" s="209">
        <v>-16</v>
      </c>
      <c r="F789" s="472">
        <v>34.799999999999997</v>
      </c>
      <c r="H789" s="205"/>
      <c r="I789" s="114"/>
    </row>
    <row r="790" spans="1:9">
      <c r="A790" s="470">
        <v>44229</v>
      </c>
      <c r="B790" s="203">
        <v>20</v>
      </c>
      <c r="C790" s="208">
        <v>116</v>
      </c>
      <c r="D790" s="471">
        <v>33.799999999999997</v>
      </c>
      <c r="E790" s="209">
        <v>-16</v>
      </c>
      <c r="F790" s="472">
        <v>34.1</v>
      </c>
      <c r="H790" s="205"/>
      <c r="I790" s="114"/>
    </row>
    <row r="791" spans="1:9">
      <c r="A791" s="470">
        <v>44229</v>
      </c>
      <c r="B791" s="203">
        <v>21</v>
      </c>
      <c r="C791" s="208">
        <v>131</v>
      </c>
      <c r="D791" s="471">
        <v>33.700000000000003</v>
      </c>
      <c r="E791" s="209">
        <v>-16</v>
      </c>
      <c r="F791" s="472">
        <v>33.299999999999997</v>
      </c>
      <c r="H791" s="205"/>
      <c r="I791" s="114"/>
    </row>
    <row r="792" spans="1:9">
      <c r="A792" s="470">
        <v>44229</v>
      </c>
      <c r="B792" s="203">
        <v>22</v>
      </c>
      <c r="C792" s="208">
        <v>146</v>
      </c>
      <c r="D792" s="471">
        <v>33.700000000000003</v>
      </c>
      <c r="E792" s="209">
        <v>-16</v>
      </c>
      <c r="F792" s="472">
        <v>32.6</v>
      </c>
      <c r="H792" s="205"/>
      <c r="I792" s="114"/>
    </row>
    <row r="793" spans="1:9">
      <c r="A793" s="470">
        <v>44229</v>
      </c>
      <c r="B793" s="203">
        <v>23</v>
      </c>
      <c r="C793" s="208">
        <v>161</v>
      </c>
      <c r="D793" s="471">
        <v>33.6</v>
      </c>
      <c r="E793" s="209">
        <v>-16</v>
      </c>
      <c r="F793" s="472">
        <v>31.9</v>
      </c>
      <c r="H793" s="205"/>
      <c r="I793" s="114"/>
    </row>
    <row r="794" spans="1:9">
      <c r="A794" s="470">
        <v>44230</v>
      </c>
      <c r="B794" s="203">
        <v>0</v>
      </c>
      <c r="C794" s="208">
        <v>176</v>
      </c>
      <c r="D794" s="471">
        <v>33.5</v>
      </c>
      <c r="E794" s="209">
        <v>-16</v>
      </c>
      <c r="F794" s="472">
        <v>31.1</v>
      </c>
      <c r="H794" s="205"/>
      <c r="I794" s="114"/>
    </row>
    <row r="795" spans="1:9">
      <c r="A795" s="470">
        <v>44230</v>
      </c>
      <c r="B795" s="203">
        <v>1</v>
      </c>
      <c r="C795" s="208">
        <v>191</v>
      </c>
      <c r="D795" s="471">
        <v>33.5</v>
      </c>
      <c r="E795" s="209">
        <v>-16</v>
      </c>
      <c r="F795" s="472">
        <v>30.4</v>
      </c>
      <c r="H795" s="205"/>
      <c r="I795" s="114"/>
    </row>
    <row r="796" spans="1:9">
      <c r="A796" s="470">
        <v>44230</v>
      </c>
      <c r="B796" s="203">
        <v>2</v>
      </c>
      <c r="C796" s="208">
        <v>206</v>
      </c>
      <c r="D796" s="471">
        <v>33.4</v>
      </c>
      <c r="E796" s="209">
        <v>-16</v>
      </c>
      <c r="F796" s="472">
        <v>29.7</v>
      </c>
      <c r="H796" s="205"/>
      <c r="I796" s="114"/>
    </row>
    <row r="797" spans="1:9">
      <c r="A797" s="470">
        <v>44230</v>
      </c>
      <c r="B797" s="203">
        <v>3</v>
      </c>
      <c r="C797" s="208">
        <v>221</v>
      </c>
      <c r="D797" s="471">
        <v>33.299999999999997</v>
      </c>
      <c r="E797" s="209">
        <v>-16</v>
      </c>
      <c r="F797" s="472">
        <v>28.9</v>
      </c>
      <c r="H797" s="205"/>
      <c r="I797" s="114"/>
    </row>
    <row r="798" spans="1:9">
      <c r="A798" s="470">
        <v>44230</v>
      </c>
      <c r="B798" s="203">
        <v>4</v>
      </c>
      <c r="C798" s="208">
        <v>236</v>
      </c>
      <c r="D798" s="471">
        <v>33.299999999999997</v>
      </c>
      <c r="E798" s="209">
        <v>-16</v>
      </c>
      <c r="F798" s="472">
        <v>28.2</v>
      </c>
      <c r="H798" s="205"/>
      <c r="I798" s="114"/>
    </row>
    <row r="799" spans="1:9">
      <c r="A799" s="470">
        <v>44230</v>
      </c>
      <c r="B799" s="203">
        <v>5</v>
      </c>
      <c r="C799" s="208">
        <v>251</v>
      </c>
      <c r="D799" s="471">
        <v>33.200000000000003</v>
      </c>
      <c r="E799" s="209">
        <v>-16</v>
      </c>
      <c r="F799" s="472">
        <v>27.5</v>
      </c>
      <c r="H799" s="205"/>
      <c r="I799" s="114"/>
    </row>
    <row r="800" spans="1:9">
      <c r="A800" s="470">
        <v>44230</v>
      </c>
      <c r="B800" s="203">
        <v>6</v>
      </c>
      <c r="C800" s="208">
        <v>266</v>
      </c>
      <c r="D800" s="471">
        <v>33.1</v>
      </c>
      <c r="E800" s="209">
        <v>-16</v>
      </c>
      <c r="F800" s="472">
        <v>26.7</v>
      </c>
      <c r="H800" s="205"/>
      <c r="I800" s="114"/>
    </row>
    <row r="801" spans="1:9">
      <c r="A801" s="470">
        <v>44230</v>
      </c>
      <c r="B801" s="203">
        <v>7</v>
      </c>
      <c r="C801" s="208">
        <v>281</v>
      </c>
      <c r="D801" s="471">
        <v>33.1</v>
      </c>
      <c r="E801" s="209">
        <v>-16</v>
      </c>
      <c r="F801" s="472">
        <v>26</v>
      </c>
      <c r="H801" s="205"/>
      <c r="I801" s="114"/>
    </row>
    <row r="802" spans="1:9">
      <c r="A802" s="470">
        <v>44230</v>
      </c>
      <c r="B802" s="203">
        <v>8</v>
      </c>
      <c r="C802" s="208">
        <v>296</v>
      </c>
      <c r="D802" s="471">
        <v>33</v>
      </c>
      <c r="E802" s="209">
        <v>-16</v>
      </c>
      <c r="F802" s="472">
        <v>25.2</v>
      </c>
      <c r="H802" s="205"/>
      <c r="I802" s="114"/>
    </row>
    <row r="803" spans="1:9">
      <c r="A803" s="470">
        <v>44230</v>
      </c>
      <c r="B803" s="203">
        <v>9</v>
      </c>
      <c r="C803" s="208">
        <v>311</v>
      </c>
      <c r="D803" s="471">
        <v>32.9</v>
      </c>
      <c r="E803" s="209">
        <v>-16</v>
      </c>
      <c r="F803" s="472">
        <v>24.5</v>
      </c>
      <c r="H803" s="205"/>
      <c r="I803" s="114"/>
    </row>
    <row r="804" spans="1:9">
      <c r="A804" s="470">
        <v>44230</v>
      </c>
      <c r="B804" s="203">
        <v>10</v>
      </c>
      <c r="C804" s="208">
        <v>326</v>
      </c>
      <c r="D804" s="471">
        <v>32.9</v>
      </c>
      <c r="E804" s="209">
        <v>-16</v>
      </c>
      <c r="F804" s="472">
        <v>23.8</v>
      </c>
      <c r="H804" s="205"/>
      <c r="I804" s="114"/>
    </row>
    <row r="805" spans="1:9">
      <c r="A805" s="470">
        <v>44230</v>
      </c>
      <c r="B805" s="203">
        <v>11</v>
      </c>
      <c r="C805" s="208">
        <v>341</v>
      </c>
      <c r="D805" s="471">
        <v>32.799999999999997</v>
      </c>
      <c r="E805" s="209">
        <v>-16</v>
      </c>
      <c r="F805" s="472">
        <v>23</v>
      </c>
      <c r="H805" s="205"/>
      <c r="I805" s="114"/>
    </row>
    <row r="806" spans="1:9">
      <c r="A806" s="470">
        <v>44230</v>
      </c>
      <c r="B806" s="203">
        <v>12</v>
      </c>
      <c r="C806" s="208">
        <v>356</v>
      </c>
      <c r="D806" s="471">
        <v>32.700000000000003</v>
      </c>
      <c r="E806" s="209">
        <v>-16</v>
      </c>
      <c r="F806" s="472">
        <v>22.3</v>
      </c>
      <c r="H806" s="205"/>
      <c r="I806" s="114"/>
    </row>
    <row r="807" spans="1:9">
      <c r="A807" s="470">
        <v>44230</v>
      </c>
      <c r="B807" s="203">
        <v>13</v>
      </c>
      <c r="C807" s="208">
        <v>11</v>
      </c>
      <c r="D807" s="471">
        <v>32.700000000000003</v>
      </c>
      <c r="E807" s="209">
        <v>-16</v>
      </c>
      <c r="F807" s="472">
        <v>21.5</v>
      </c>
      <c r="H807" s="205"/>
      <c r="I807" s="114"/>
    </row>
    <row r="808" spans="1:9">
      <c r="A808" s="470">
        <v>44230</v>
      </c>
      <c r="B808" s="203">
        <v>14</v>
      </c>
      <c r="C808" s="208">
        <v>26</v>
      </c>
      <c r="D808" s="471">
        <v>32.6</v>
      </c>
      <c r="E808" s="209">
        <v>-16</v>
      </c>
      <c r="F808" s="472">
        <v>20.8</v>
      </c>
      <c r="H808" s="205"/>
      <c r="I808" s="114"/>
    </row>
    <row r="809" spans="1:9">
      <c r="A809" s="470">
        <v>44230</v>
      </c>
      <c r="B809" s="203">
        <v>15</v>
      </c>
      <c r="C809" s="208">
        <v>41</v>
      </c>
      <c r="D809" s="471">
        <v>32.6</v>
      </c>
      <c r="E809" s="209">
        <v>-16</v>
      </c>
      <c r="F809" s="472">
        <v>20.100000000000001</v>
      </c>
      <c r="H809" s="205"/>
      <c r="I809" s="114"/>
    </row>
    <row r="810" spans="1:9">
      <c r="A810" s="470">
        <v>44230</v>
      </c>
      <c r="B810" s="203">
        <v>16</v>
      </c>
      <c r="C810" s="208">
        <v>56</v>
      </c>
      <c r="D810" s="471">
        <v>32.5</v>
      </c>
      <c r="E810" s="209">
        <v>-16</v>
      </c>
      <c r="F810" s="472">
        <v>19.3</v>
      </c>
      <c r="H810" s="205"/>
      <c r="I810" s="114"/>
    </row>
    <row r="811" spans="1:9">
      <c r="A811" s="470">
        <v>44230</v>
      </c>
      <c r="B811" s="203">
        <v>17</v>
      </c>
      <c r="C811" s="208">
        <v>71</v>
      </c>
      <c r="D811" s="471">
        <v>32.4</v>
      </c>
      <c r="E811" s="209">
        <v>-16</v>
      </c>
      <c r="F811" s="472">
        <v>18.600000000000001</v>
      </c>
      <c r="H811" s="205"/>
      <c r="I811" s="114"/>
    </row>
    <row r="812" spans="1:9">
      <c r="A812" s="470">
        <v>44230</v>
      </c>
      <c r="B812" s="203">
        <v>18</v>
      </c>
      <c r="C812" s="208">
        <v>86</v>
      </c>
      <c r="D812" s="471">
        <v>32.4</v>
      </c>
      <c r="E812" s="209">
        <v>-16</v>
      </c>
      <c r="F812" s="472">
        <v>17.8</v>
      </c>
      <c r="H812" s="205"/>
      <c r="I812" s="114"/>
    </row>
    <row r="813" spans="1:9">
      <c r="A813" s="470">
        <v>44230</v>
      </c>
      <c r="B813" s="203">
        <v>19</v>
      </c>
      <c r="C813" s="208">
        <v>101</v>
      </c>
      <c r="D813" s="471">
        <v>32.299999999999997</v>
      </c>
      <c r="E813" s="209">
        <v>-16</v>
      </c>
      <c r="F813" s="472">
        <v>17.100000000000001</v>
      </c>
      <c r="H813" s="205"/>
      <c r="I813" s="114"/>
    </row>
    <row r="814" spans="1:9">
      <c r="A814" s="470">
        <v>44230</v>
      </c>
      <c r="B814" s="203">
        <v>20</v>
      </c>
      <c r="C814" s="208">
        <v>116</v>
      </c>
      <c r="D814" s="471">
        <v>32.200000000000003</v>
      </c>
      <c r="E814" s="209">
        <v>-16</v>
      </c>
      <c r="F814" s="472">
        <v>16.3</v>
      </c>
      <c r="H814" s="205"/>
      <c r="I814" s="114"/>
    </row>
    <row r="815" spans="1:9">
      <c r="A815" s="470">
        <v>44230</v>
      </c>
      <c r="B815" s="203">
        <v>21</v>
      </c>
      <c r="C815" s="208">
        <v>131</v>
      </c>
      <c r="D815" s="471">
        <v>32.200000000000003</v>
      </c>
      <c r="E815" s="209">
        <v>-16</v>
      </c>
      <c r="F815" s="472">
        <v>15.6</v>
      </c>
      <c r="H815" s="205"/>
      <c r="I815" s="114"/>
    </row>
    <row r="816" spans="1:9">
      <c r="A816" s="470">
        <v>44230</v>
      </c>
      <c r="B816" s="203">
        <v>22</v>
      </c>
      <c r="C816" s="208">
        <v>146</v>
      </c>
      <c r="D816" s="471">
        <v>32.1</v>
      </c>
      <c r="E816" s="209">
        <v>-16</v>
      </c>
      <c r="F816" s="472">
        <v>14.8</v>
      </c>
      <c r="H816" s="205"/>
      <c r="I816" s="114"/>
    </row>
    <row r="817" spans="1:9">
      <c r="A817" s="470">
        <v>44230</v>
      </c>
      <c r="B817" s="203">
        <v>23</v>
      </c>
      <c r="C817" s="208">
        <v>161</v>
      </c>
      <c r="D817" s="471">
        <v>32.1</v>
      </c>
      <c r="E817" s="209">
        <v>-16</v>
      </c>
      <c r="F817" s="472">
        <v>14.1</v>
      </c>
      <c r="H817" s="205"/>
      <c r="I817" s="114"/>
    </row>
    <row r="818" spans="1:9">
      <c r="A818" s="470">
        <v>44231</v>
      </c>
      <c r="B818" s="203">
        <v>0</v>
      </c>
      <c r="C818" s="208">
        <v>176</v>
      </c>
      <c r="D818" s="471">
        <v>32</v>
      </c>
      <c r="E818" s="209">
        <v>-16</v>
      </c>
      <c r="F818" s="472">
        <v>13.3</v>
      </c>
      <c r="H818" s="205"/>
      <c r="I818" s="114"/>
    </row>
    <row r="819" spans="1:9">
      <c r="A819" s="470">
        <v>44231</v>
      </c>
      <c r="B819" s="203">
        <v>1</v>
      </c>
      <c r="C819" s="208">
        <v>191</v>
      </c>
      <c r="D819" s="471">
        <v>31.9</v>
      </c>
      <c r="E819" s="209">
        <v>-16</v>
      </c>
      <c r="F819" s="472">
        <v>12.6</v>
      </c>
      <c r="H819" s="205"/>
      <c r="I819" s="114"/>
    </row>
    <row r="820" spans="1:9">
      <c r="A820" s="470">
        <v>44231</v>
      </c>
      <c r="B820" s="203">
        <v>2</v>
      </c>
      <c r="C820" s="208">
        <v>206</v>
      </c>
      <c r="D820" s="471">
        <v>31.9</v>
      </c>
      <c r="E820" s="209">
        <v>-16</v>
      </c>
      <c r="F820" s="472">
        <v>11.8</v>
      </c>
      <c r="H820" s="205"/>
      <c r="I820" s="114"/>
    </row>
    <row r="821" spans="1:9">
      <c r="A821" s="470">
        <v>44231</v>
      </c>
      <c r="B821" s="203">
        <v>3</v>
      </c>
      <c r="C821" s="208">
        <v>221</v>
      </c>
      <c r="D821" s="471">
        <v>31.8</v>
      </c>
      <c r="E821" s="209">
        <v>-16</v>
      </c>
      <c r="F821" s="472">
        <v>11.1</v>
      </c>
      <c r="H821" s="205"/>
      <c r="I821" s="114"/>
    </row>
    <row r="822" spans="1:9">
      <c r="A822" s="470">
        <v>44231</v>
      </c>
      <c r="B822" s="203">
        <v>4</v>
      </c>
      <c r="C822" s="208">
        <v>236</v>
      </c>
      <c r="D822" s="471">
        <v>31.8</v>
      </c>
      <c r="E822" s="209">
        <v>-16</v>
      </c>
      <c r="F822" s="472">
        <v>10.4</v>
      </c>
      <c r="H822" s="205"/>
      <c r="I822" s="114"/>
    </row>
    <row r="823" spans="1:9">
      <c r="A823" s="470">
        <v>44231</v>
      </c>
      <c r="B823" s="203">
        <v>5</v>
      </c>
      <c r="C823" s="208">
        <v>251</v>
      </c>
      <c r="D823" s="471">
        <v>31.7</v>
      </c>
      <c r="E823" s="209">
        <v>-16</v>
      </c>
      <c r="F823" s="472">
        <v>9.6</v>
      </c>
      <c r="H823" s="205"/>
      <c r="I823" s="114"/>
    </row>
    <row r="824" spans="1:9">
      <c r="A824" s="470">
        <v>44231</v>
      </c>
      <c r="B824" s="203">
        <v>6</v>
      </c>
      <c r="C824" s="208">
        <v>266</v>
      </c>
      <c r="D824" s="471">
        <v>31.7</v>
      </c>
      <c r="E824" s="209">
        <v>-16</v>
      </c>
      <c r="F824" s="472">
        <v>8.9</v>
      </c>
      <c r="H824" s="205"/>
      <c r="I824" s="114"/>
    </row>
    <row r="825" spans="1:9">
      <c r="A825" s="470">
        <v>44231</v>
      </c>
      <c r="B825" s="203">
        <v>7</v>
      </c>
      <c r="C825" s="208">
        <v>281</v>
      </c>
      <c r="D825" s="471">
        <v>31.6</v>
      </c>
      <c r="E825" s="209">
        <v>-16</v>
      </c>
      <c r="F825" s="472">
        <v>8.1</v>
      </c>
      <c r="H825" s="205"/>
      <c r="I825" s="114"/>
    </row>
    <row r="826" spans="1:9">
      <c r="A826" s="470">
        <v>44231</v>
      </c>
      <c r="B826" s="203">
        <v>8</v>
      </c>
      <c r="C826" s="208">
        <v>296</v>
      </c>
      <c r="D826" s="471">
        <v>31.5</v>
      </c>
      <c r="E826" s="209">
        <v>-16</v>
      </c>
      <c r="F826" s="472">
        <v>7.3</v>
      </c>
      <c r="H826" s="205"/>
      <c r="I826" s="114"/>
    </row>
    <row r="827" spans="1:9">
      <c r="A827" s="470">
        <v>44231</v>
      </c>
      <c r="B827" s="203">
        <v>9</v>
      </c>
      <c r="C827" s="208">
        <v>311</v>
      </c>
      <c r="D827" s="471">
        <v>31.5</v>
      </c>
      <c r="E827" s="209">
        <v>-16</v>
      </c>
      <c r="F827" s="472">
        <v>6.6</v>
      </c>
      <c r="H827" s="205"/>
      <c r="I827" s="114"/>
    </row>
    <row r="828" spans="1:9">
      <c r="A828" s="470">
        <v>44231</v>
      </c>
      <c r="B828" s="203">
        <v>10</v>
      </c>
      <c r="C828" s="208">
        <v>326</v>
      </c>
      <c r="D828" s="471">
        <v>31.4</v>
      </c>
      <c r="E828" s="209">
        <v>-16</v>
      </c>
      <c r="F828" s="472">
        <v>5.8</v>
      </c>
      <c r="H828" s="205"/>
      <c r="I828" s="114"/>
    </row>
    <row r="829" spans="1:9">
      <c r="A829" s="470">
        <v>44231</v>
      </c>
      <c r="B829" s="203">
        <v>11</v>
      </c>
      <c r="C829" s="208">
        <v>341</v>
      </c>
      <c r="D829" s="471">
        <v>31.4</v>
      </c>
      <c r="E829" s="209">
        <v>-16</v>
      </c>
      <c r="F829" s="472">
        <v>5.0999999999999996</v>
      </c>
      <c r="H829" s="205"/>
      <c r="I829" s="114"/>
    </row>
    <row r="830" spans="1:9">
      <c r="A830" s="470">
        <v>44231</v>
      </c>
      <c r="B830" s="203">
        <v>12</v>
      </c>
      <c r="C830" s="208">
        <v>356</v>
      </c>
      <c r="D830" s="471">
        <v>31.3</v>
      </c>
      <c r="E830" s="209">
        <v>-16</v>
      </c>
      <c r="F830" s="472">
        <v>4.3</v>
      </c>
      <c r="H830" s="205"/>
      <c r="I830" s="114"/>
    </row>
    <row r="831" spans="1:9">
      <c r="A831" s="470">
        <v>44231</v>
      </c>
      <c r="B831" s="203">
        <v>13</v>
      </c>
      <c r="C831" s="208">
        <v>11</v>
      </c>
      <c r="D831" s="471">
        <v>31.3</v>
      </c>
      <c r="E831" s="209">
        <v>-16</v>
      </c>
      <c r="F831" s="472">
        <v>3.6</v>
      </c>
      <c r="H831" s="205"/>
      <c r="I831" s="114"/>
    </row>
    <row r="832" spans="1:9">
      <c r="A832" s="470">
        <v>44231</v>
      </c>
      <c r="B832" s="203">
        <v>14</v>
      </c>
      <c r="C832" s="208">
        <v>26</v>
      </c>
      <c r="D832" s="471">
        <v>31.2</v>
      </c>
      <c r="E832" s="209">
        <v>-16</v>
      </c>
      <c r="F832" s="472">
        <v>2.8</v>
      </c>
      <c r="H832" s="205"/>
      <c r="I832" s="114"/>
    </row>
    <row r="833" spans="1:9">
      <c r="A833" s="470">
        <v>44231</v>
      </c>
      <c r="B833" s="203">
        <v>15</v>
      </c>
      <c r="C833" s="208">
        <v>41</v>
      </c>
      <c r="D833" s="471">
        <v>31.2</v>
      </c>
      <c r="E833" s="209">
        <v>-16</v>
      </c>
      <c r="F833" s="472">
        <v>2.1</v>
      </c>
      <c r="H833" s="205"/>
      <c r="I833" s="114"/>
    </row>
    <row r="834" spans="1:9">
      <c r="A834" s="470">
        <v>44231</v>
      </c>
      <c r="B834" s="203">
        <v>16</v>
      </c>
      <c r="C834" s="208">
        <v>56</v>
      </c>
      <c r="D834" s="471">
        <v>31.1</v>
      </c>
      <c r="E834" s="209">
        <v>-16</v>
      </c>
      <c r="F834" s="472">
        <v>1.3</v>
      </c>
      <c r="H834" s="205"/>
      <c r="I834" s="114"/>
    </row>
    <row r="835" spans="1:9">
      <c r="A835" s="470">
        <v>44231</v>
      </c>
      <c r="B835" s="203">
        <v>17</v>
      </c>
      <c r="C835" s="208">
        <v>71</v>
      </c>
      <c r="D835" s="471">
        <v>31.1</v>
      </c>
      <c r="E835" s="209">
        <v>-16</v>
      </c>
      <c r="F835" s="472">
        <v>0.6</v>
      </c>
      <c r="H835" s="205"/>
      <c r="I835" s="114"/>
    </row>
    <row r="836" spans="1:9">
      <c r="A836" s="470">
        <v>44231</v>
      </c>
      <c r="B836" s="203">
        <v>18</v>
      </c>
      <c r="C836" s="208">
        <v>86</v>
      </c>
      <c r="D836" s="471">
        <v>31</v>
      </c>
      <c r="E836" s="209">
        <v>-15</v>
      </c>
      <c r="F836" s="472">
        <v>59.8</v>
      </c>
      <c r="H836" s="205"/>
      <c r="I836" s="114"/>
    </row>
    <row r="837" spans="1:9">
      <c r="A837" s="470">
        <v>44231</v>
      </c>
      <c r="B837" s="203">
        <v>19</v>
      </c>
      <c r="C837" s="208">
        <v>101</v>
      </c>
      <c r="D837" s="471">
        <v>30.9</v>
      </c>
      <c r="E837" s="209">
        <v>-15</v>
      </c>
      <c r="F837" s="472">
        <v>59.1</v>
      </c>
      <c r="H837" s="205"/>
      <c r="I837" s="114"/>
    </row>
    <row r="838" spans="1:9">
      <c r="A838" s="470">
        <v>44231</v>
      </c>
      <c r="B838" s="203">
        <v>20</v>
      </c>
      <c r="C838" s="208">
        <v>116</v>
      </c>
      <c r="D838" s="471">
        <v>30.9</v>
      </c>
      <c r="E838" s="209">
        <v>-15</v>
      </c>
      <c r="F838" s="472">
        <v>58.3</v>
      </c>
      <c r="H838" s="205"/>
      <c r="I838" s="114"/>
    </row>
    <row r="839" spans="1:9">
      <c r="A839" s="470">
        <v>44231</v>
      </c>
      <c r="B839" s="203">
        <v>21</v>
      </c>
      <c r="C839" s="208">
        <v>131</v>
      </c>
      <c r="D839" s="471">
        <v>30.8</v>
      </c>
      <c r="E839" s="209">
        <v>-15</v>
      </c>
      <c r="F839" s="472">
        <v>57.5</v>
      </c>
      <c r="H839" s="205"/>
      <c r="I839" s="114"/>
    </row>
    <row r="840" spans="1:9">
      <c r="A840" s="470">
        <v>44231</v>
      </c>
      <c r="B840" s="203">
        <v>22</v>
      </c>
      <c r="C840" s="208">
        <v>146</v>
      </c>
      <c r="D840" s="471">
        <v>30.8</v>
      </c>
      <c r="E840" s="209">
        <v>-15</v>
      </c>
      <c r="F840" s="472">
        <v>56.8</v>
      </c>
      <c r="H840" s="205"/>
      <c r="I840" s="114"/>
    </row>
    <row r="841" spans="1:9">
      <c r="A841" s="470">
        <v>44231</v>
      </c>
      <c r="B841" s="203">
        <v>23</v>
      </c>
      <c r="C841" s="208">
        <v>161</v>
      </c>
      <c r="D841" s="471">
        <v>30.7</v>
      </c>
      <c r="E841" s="209">
        <v>-15</v>
      </c>
      <c r="F841" s="472">
        <v>56</v>
      </c>
      <c r="H841" s="205"/>
      <c r="I841" s="114"/>
    </row>
    <row r="842" spans="1:9">
      <c r="A842" s="470">
        <v>44232</v>
      </c>
      <c r="B842" s="203">
        <v>0</v>
      </c>
      <c r="C842" s="208">
        <v>176</v>
      </c>
      <c r="D842" s="471">
        <v>30.7</v>
      </c>
      <c r="E842" s="209">
        <v>-15</v>
      </c>
      <c r="F842" s="472">
        <v>55.3</v>
      </c>
      <c r="H842" s="205"/>
      <c r="I842" s="114"/>
    </row>
    <row r="843" spans="1:9">
      <c r="A843" s="470">
        <v>44232</v>
      </c>
      <c r="B843" s="203">
        <v>1</v>
      </c>
      <c r="C843" s="208">
        <v>191</v>
      </c>
      <c r="D843" s="471">
        <v>30.6</v>
      </c>
      <c r="E843" s="209">
        <v>-15</v>
      </c>
      <c r="F843" s="472">
        <v>54.5</v>
      </c>
      <c r="H843" s="205"/>
      <c r="I843" s="114"/>
    </row>
    <row r="844" spans="1:9">
      <c r="A844" s="470">
        <v>44232</v>
      </c>
      <c r="B844" s="203">
        <v>2</v>
      </c>
      <c r="C844" s="208">
        <v>206</v>
      </c>
      <c r="D844" s="471">
        <v>30.6</v>
      </c>
      <c r="E844" s="209">
        <v>-15</v>
      </c>
      <c r="F844" s="472">
        <v>53.7</v>
      </c>
      <c r="H844" s="205"/>
      <c r="I844" s="114"/>
    </row>
    <row r="845" spans="1:9">
      <c r="A845" s="470">
        <v>44232</v>
      </c>
      <c r="B845" s="203">
        <v>3</v>
      </c>
      <c r="C845" s="208">
        <v>221</v>
      </c>
      <c r="D845" s="471">
        <v>30.5</v>
      </c>
      <c r="E845" s="209">
        <v>-15</v>
      </c>
      <c r="F845" s="472">
        <v>53</v>
      </c>
      <c r="H845" s="205"/>
      <c r="I845" s="114"/>
    </row>
    <row r="846" spans="1:9">
      <c r="A846" s="470">
        <v>44232</v>
      </c>
      <c r="B846" s="203">
        <v>4</v>
      </c>
      <c r="C846" s="208">
        <v>236</v>
      </c>
      <c r="D846" s="471">
        <v>30.5</v>
      </c>
      <c r="E846" s="209">
        <v>-15</v>
      </c>
      <c r="F846" s="472">
        <v>52.2</v>
      </c>
      <c r="H846" s="205"/>
      <c r="I846" s="114"/>
    </row>
    <row r="847" spans="1:9">
      <c r="A847" s="470">
        <v>44232</v>
      </c>
      <c r="B847" s="203">
        <v>5</v>
      </c>
      <c r="C847" s="208">
        <v>251</v>
      </c>
      <c r="D847" s="471">
        <v>30.4</v>
      </c>
      <c r="E847" s="209">
        <v>-15</v>
      </c>
      <c r="F847" s="472">
        <v>51.5</v>
      </c>
      <c r="H847" s="205"/>
      <c r="I847" s="114"/>
    </row>
    <row r="848" spans="1:9">
      <c r="A848" s="470">
        <v>44232</v>
      </c>
      <c r="B848" s="203">
        <v>6</v>
      </c>
      <c r="C848" s="208">
        <v>266</v>
      </c>
      <c r="D848" s="471">
        <v>30.4</v>
      </c>
      <c r="E848" s="209">
        <v>-15</v>
      </c>
      <c r="F848" s="472">
        <v>50.7</v>
      </c>
      <c r="H848" s="205"/>
      <c r="I848" s="114"/>
    </row>
    <row r="849" spans="1:9">
      <c r="A849" s="470">
        <v>44232</v>
      </c>
      <c r="B849" s="203">
        <v>7</v>
      </c>
      <c r="C849" s="208">
        <v>281</v>
      </c>
      <c r="D849" s="471">
        <v>30.3</v>
      </c>
      <c r="E849" s="209">
        <v>-15</v>
      </c>
      <c r="F849" s="472">
        <v>49.9</v>
      </c>
      <c r="H849" s="205"/>
      <c r="I849" s="114"/>
    </row>
    <row r="850" spans="1:9">
      <c r="A850" s="470">
        <v>44232</v>
      </c>
      <c r="B850" s="203">
        <v>8</v>
      </c>
      <c r="C850" s="208">
        <v>296</v>
      </c>
      <c r="D850" s="471">
        <v>30.3</v>
      </c>
      <c r="E850" s="209">
        <v>-15</v>
      </c>
      <c r="F850" s="472">
        <v>49.2</v>
      </c>
      <c r="H850" s="205"/>
      <c r="I850" s="114"/>
    </row>
    <row r="851" spans="1:9">
      <c r="A851" s="470">
        <v>44232</v>
      </c>
      <c r="B851" s="203">
        <v>9</v>
      </c>
      <c r="C851" s="208">
        <v>311</v>
      </c>
      <c r="D851" s="471">
        <v>30.2</v>
      </c>
      <c r="E851" s="209">
        <v>-15</v>
      </c>
      <c r="F851" s="472">
        <v>48.4</v>
      </c>
      <c r="H851" s="205"/>
      <c r="I851" s="114"/>
    </row>
    <row r="852" spans="1:9">
      <c r="A852" s="470">
        <v>44232</v>
      </c>
      <c r="B852" s="203">
        <v>10</v>
      </c>
      <c r="C852" s="208">
        <v>326</v>
      </c>
      <c r="D852" s="471">
        <v>30.2</v>
      </c>
      <c r="E852" s="209">
        <v>-15</v>
      </c>
      <c r="F852" s="472">
        <v>47.7</v>
      </c>
      <c r="H852" s="205"/>
      <c r="I852" s="114"/>
    </row>
    <row r="853" spans="1:9">
      <c r="A853" s="470">
        <v>44232</v>
      </c>
      <c r="B853" s="203">
        <v>11</v>
      </c>
      <c r="C853" s="208">
        <v>341</v>
      </c>
      <c r="D853" s="471">
        <v>30.2</v>
      </c>
      <c r="E853" s="209">
        <v>-15</v>
      </c>
      <c r="F853" s="472">
        <v>46.9</v>
      </c>
      <c r="H853" s="205"/>
      <c r="I853" s="114"/>
    </row>
    <row r="854" spans="1:9">
      <c r="A854" s="470">
        <v>44232</v>
      </c>
      <c r="B854" s="203">
        <v>12</v>
      </c>
      <c r="C854" s="208">
        <v>356</v>
      </c>
      <c r="D854" s="471">
        <v>30.1</v>
      </c>
      <c r="E854" s="209">
        <v>-15</v>
      </c>
      <c r="F854" s="472">
        <v>46.1</v>
      </c>
      <c r="H854" s="205"/>
      <c r="I854" s="114"/>
    </row>
    <row r="855" spans="1:9">
      <c r="A855" s="470">
        <v>44232</v>
      </c>
      <c r="B855" s="203">
        <v>13</v>
      </c>
      <c r="C855" s="208">
        <v>11</v>
      </c>
      <c r="D855" s="471">
        <v>30.1</v>
      </c>
      <c r="E855" s="209">
        <v>-15</v>
      </c>
      <c r="F855" s="472">
        <v>45.4</v>
      </c>
      <c r="H855" s="205"/>
      <c r="I855" s="114"/>
    </row>
    <row r="856" spans="1:9">
      <c r="A856" s="470">
        <v>44232</v>
      </c>
      <c r="B856" s="203">
        <v>14</v>
      </c>
      <c r="C856" s="208">
        <v>26</v>
      </c>
      <c r="D856" s="471">
        <v>30</v>
      </c>
      <c r="E856" s="209">
        <v>-15</v>
      </c>
      <c r="F856" s="472">
        <v>44.6</v>
      </c>
      <c r="H856" s="205"/>
      <c r="I856" s="114"/>
    </row>
    <row r="857" spans="1:9">
      <c r="A857" s="470">
        <v>44232</v>
      </c>
      <c r="B857" s="203">
        <v>15</v>
      </c>
      <c r="C857" s="208">
        <v>41</v>
      </c>
      <c r="D857" s="471">
        <v>30</v>
      </c>
      <c r="E857" s="209">
        <v>-15</v>
      </c>
      <c r="F857" s="472">
        <v>43.8</v>
      </c>
      <c r="H857" s="205"/>
      <c r="I857" s="114"/>
    </row>
    <row r="858" spans="1:9">
      <c r="A858" s="470">
        <v>44232</v>
      </c>
      <c r="B858" s="203">
        <v>16</v>
      </c>
      <c r="C858" s="208">
        <v>56</v>
      </c>
      <c r="D858" s="471">
        <v>29.9</v>
      </c>
      <c r="E858" s="209">
        <v>-15</v>
      </c>
      <c r="F858" s="472">
        <v>43.1</v>
      </c>
      <c r="H858" s="205"/>
      <c r="I858" s="114"/>
    </row>
    <row r="859" spans="1:9">
      <c r="A859" s="470">
        <v>44232</v>
      </c>
      <c r="B859" s="203">
        <v>17</v>
      </c>
      <c r="C859" s="208">
        <v>71</v>
      </c>
      <c r="D859" s="471">
        <v>29.9</v>
      </c>
      <c r="E859" s="209">
        <v>-15</v>
      </c>
      <c r="F859" s="472">
        <v>42.3</v>
      </c>
      <c r="H859" s="205"/>
      <c r="I859" s="114"/>
    </row>
    <row r="860" spans="1:9">
      <c r="A860" s="470">
        <v>44232</v>
      </c>
      <c r="B860" s="203">
        <v>18</v>
      </c>
      <c r="C860" s="208">
        <v>86</v>
      </c>
      <c r="D860" s="471">
        <v>29.8</v>
      </c>
      <c r="E860" s="209">
        <v>-15</v>
      </c>
      <c r="F860" s="472">
        <v>41.5</v>
      </c>
      <c r="H860" s="205"/>
      <c r="I860" s="114"/>
    </row>
    <row r="861" spans="1:9">
      <c r="A861" s="470">
        <v>44232</v>
      </c>
      <c r="B861" s="203">
        <v>19</v>
      </c>
      <c r="C861" s="208">
        <v>101</v>
      </c>
      <c r="D861" s="471">
        <v>29.8</v>
      </c>
      <c r="E861" s="209">
        <v>-15</v>
      </c>
      <c r="F861" s="472">
        <v>40.799999999999997</v>
      </c>
      <c r="H861" s="205"/>
      <c r="I861" s="114"/>
    </row>
    <row r="862" spans="1:9">
      <c r="A862" s="470">
        <v>44232</v>
      </c>
      <c r="B862" s="203">
        <v>20</v>
      </c>
      <c r="C862" s="208">
        <v>116</v>
      </c>
      <c r="D862" s="471">
        <v>29.7</v>
      </c>
      <c r="E862" s="209">
        <v>-15</v>
      </c>
      <c r="F862" s="472">
        <v>40</v>
      </c>
      <c r="H862" s="205"/>
      <c r="I862" s="114"/>
    </row>
    <row r="863" spans="1:9">
      <c r="A863" s="470">
        <v>44232</v>
      </c>
      <c r="B863" s="203">
        <v>21</v>
      </c>
      <c r="C863" s="208">
        <v>131</v>
      </c>
      <c r="D863" s="471">
        <v>29.7</v>
      </c>
      <c r="E863" s="209">
        <v>-15</v>
      </c>
      <c r="F863" s="472">
        <v>39.200000000000003</v>
      </c>
      <c r="H863" s="205"/>
      <c r="I863" s="114"/>
    </row>
    <row r="864" spans="1:9">
      <c r="A864" s="470">
        <v>44232</v>
      </c>
      <c r="B864" s="203">
        <v>22</v>
      </c>
      <c r="C864" s="208">
        <v>146</v>
      </c>
      <c r="D864" s="471">
        <v>29.7</v>
      </c>
      <c r="E864" s="209">
        <v>-15</v>
      </c>
      <c r="F864" s="472">
        <v>38.5</v>
      </c>
      <c r="H864" s="205"/>
      <c r="I864" s="114"/>
    </row>
    <row r="865" spans="1:9">
      <c r="A865" s="470">
        <v>44232</v>
      </c>
      <c r="B865" s="203">
        <v>23</v>
      </c>
      <c r="C865" s="208">
        <v>161</v>
      </c>
      <c r="D865" s="471">
        <v>29.6</v>
      </c>
      <c r="E865" s="209">
        <v>-15</v>
      </c>
      <c r="F865" s="472">
        <v>37.700000000000003</v>
      </c>
      <c r="H865" s="205"/>
      <c r="I865" s="114"/>
    </row>
    <row r="866" spans="1:9">
      <c r="A866" s="470">
        <v>44233</v>
      </c>
      <c r="B866" s="203">
        <v>0</v>
      </c>
      <c r="C866" s="208">
        <v>176</v>
      </c>
      <c r="D866" s="471">
        <v>29.6</v>
      </c>
      <c r="E866" s="209">
        <v>-15</v>
      </c>
      <c r="F866" s="472">
        <v>36.9</v>
      </c>
      <c r="H866" s="205"/>
      <c r="I866" s="114"/>
    </row>
    <row r="867" spans="1:9">
      <c r="A867" s="470">
        <v>44233</v>
      </c>
      <c r="B867" s="203">
        <v>1</v>
      </c>
      <c r="C867" s="208">
        <v>191</v>
      </c>
      <c r="D867" s="471">
        <v>29.5</v>
      </c>
      <c r="E867" s="209">
        <v>-15</v>
      </c>
      <c r="F867" s="472">
        <v>36.1</v>
      </c>
      <c r="H867" s="205"/>
      <c r="I867" s="114"/>
    </row>
    <row r="868" spans="1:9">
      <c r="A868" s="470">
        <v>44233</v>
      </c>
      <c r="B868" s="203">
        <v>2</v>
      </c>
      <c r="C868" s="208">
        <v>206</v>
      </c>
      <c r="D868" s="471">
        <v>29.5</v>
      </c>
      <c r="E868" s="209">
        <v>-15</v>
      </c>
      <c r="F868" s="472">
        <v>35.4</v>
      </c>
      <c r="H868" s="205"/>
      <c r="I868" s="114"/>
    </row>
    <row r="869" spans="1:9">
      <c r="A869" s="470">
        <v>44233</v>
      </c>
      <c r="B869" s="203">
        <v>3</v>
      </c>
      <c r="C869" s="208">
        <v>221</v>
      </c>
      <c r="D869" s="471">
        <v>29.4</v>
      </c>
      <c r="E869" s="209">
        <v>-15</v>
      </c>
      <c r="F869" s="472">
        <v>34.6</v>
      </c>
      <c r="H869" s="205"/>
      <c r="I869" s="114"/>
    </row>
    <row r="870" spans="1:9">
      <c r="A870" s="470">
        <v>44233</v>
      </c>
      <c r="B870" s="203">
        <v>4</v>
      </c>
      <c r="C870" s="208">
        <v>236</v>
      </c>
      <c r="D870" s="471">
        <v>29.4</v>
      </c>
      <c r="E870" s="209">
        <v>-15</v>
      </c>
      <c r="F870" s="472">
        <v>33.799999999999997</v>
      </c>
      <c r="H870" s="205"/>
      <c r="I870" s="114"/>
    </row>
    <row r="871" spans="1:9">
      <c r="A871" s="470">
        <v>44233</v>
      </c>
      <c r="B871" s="203">
        <v>5</v>
      </c>
      <c r="C871" s="208">
        <v>251</v>
      </c>
      <c r="D871" s="471">
        <v>29.4</v>
      </c>
      <c r="E871" s="209">
        <v>-15</v>
      </c>
      <c r="F871" s="472">
        <v>33.1</v>
      </c>
      <c r="H871" s="205"/>
      <c r="I871" s="114"/>
    </row>
    <row r="872" spans="1:9">
      <c r="A872" s="470">
        <v>44233</v>
      </c>
      <c r="B872" s="203">
        <v>6</v>
      </c>
      <c r="C872" s="208">
        <v>266</v>
      </c>
      <c r="D872" s="471">
        <v>29.3</v>
      </c>
      <c r="E872" s="209">
        <v>-15</v>
      </c>
      <c r="F872" s="472">
        <v>32.299999999999997</v>
      </c>
      <c r="H872" s="205"/>
      <c r="I872" s="114"/>
    </row>
    <row r="873" spans="1:9">
      <c r="A873" s="470">
        <v>44233</v>
      </c>
      <c r="B873" s="203">
        <v>7</v>
      </c>
      <c r="C873" s="208">
        <v>281</v>
      </c>
      <c r="D873" s="471">
        <v>29.3</v>
      </c>
      <c r="E873" s="209">
        <v>-15</v>
      </c>
      <c r="F873" s="472">
        <v>31.5</v>
      </c>
      <c r="H873" s="205"/>
      <c r="I873" s="114"/>
    </row>
    <row r="874" spans="1:9">
      <c r="A874" s="470">
        <v>44233</v>
      </c>
      <c r="B874" s="203">
        <v>8</v>
      </c>
      <c r="C874" s="208">
        <v>296</v>
      </c>
      <c r="D874" s="471">
        <v>29.2</v>
      </c>
      <c r="E874" s="209">
        <v>-15</v>
      </c>
      <c r="F874" s="472">
        <v>30.7</v>
      </c>
      <c r="H874" s="205"/>
      <c r="I874" s="114"/>
    </row>
    <row r="875" spans="1:9">
      <c r="A875" s="470">
        <v>44233</v>
      </c>
      <c r="B875" s="203">
        <v>9</v>
      </c>
      <c r="C875" s="208">
        <v>311</v>
      </c>
      <c r="D875" s="471">
        <v>29.2</v>
      </c>
      <c r="E875" s="209">
        <v>-15</v>
      </c>
      <c r="F875" s="472">
        <v>30</v>
      </c>
      <c r="H875" s="205"/>
      <c r="I875" s="114"/>
    </row>
    <row r="876" spans="1:9">
      <c r="A876" s="470">
        <v>44233</v>
      </c>
      <c r="B876" s="203">
        <v>10</v>
      </c>
      <c r="C876" s="208">
        <v>326</v>
      </c>
      <c r="D876" s="471">
        <v>29.2</v>
      </c>
      <c r="E876" s="209">
        <v>-15</v>
      </c>
      <c r="F876" s="472">
        <v>29.2</v>
      </c>
      <c r="H876" s="205"/>
      <c r="I876" s="114"/>
    </row>
    <row r="877" spans="1:9">
      <c r="A877" s="470">
        <v>44233</v>
      </c>
      <c r="B877" s="203">
        <v>11</v>
      </c>
      <c r="C877" s="208">
        <v>341</v>
      </c>
      <c r="D877" s="471">
        <v>29.1</v>
      </c>
      <c r="E877" s="209">
        <v>-15</v>
      </c>
      <c r="F877" s="472">
        <v>28.4</v>
      </c>
      <c r="H877" s="205"/>
      <c r="I877" s="114"/>
    </row>
    <row r="878" spans="1:9">
      <c r="A878" s="470">
        <v>44233</v>
      </c>
      <c r="B878" s="203">
        <v>12</v>
      </c>
      <c r="C878" s="208">
        <v>356</v>
      </c>
      <c r="D878" s="471">
        <v>29.1</v>
      </c>
      <c r="E878" s="209">
        <v>-15</v>
      </c>
      <c r="F878" s="472">
        <v>27.6</v>
      </c>
      <c r="H878" s="205"/>
      <c r="I878" s="114"/>
    </row>
    <row r="879" spans="1:9">
      <c r="A879" s="470">
        <v>44233</v>
      </c>
      <c r="B879" s="203">
        <v>13</v>
      </c>
      <c r="C879" s="208">
        <v>11</v>
      </c>
      <c r="D879" s="471">
        <v>29</v>
      </c>
      <c r="E879" s="209">
        <v>-15</v>
      </c>
      <c r="F879" s="472">
        <v>26.9</v>
      </c>
      <c r="H879" s="205"/>
      <c r="I879" s="114"/>
    </row>
    <row r="880" spans="1:9">
      <c r="A880" s="470">
        <v>44233</v>
      </c>
      <c r="B880" s="203">
        <v>14</v>
      </c>
      <c r="C880" s="208">
        <v>26</v>
      </c>
      <c r="D880" s="471">
        <v>29</v>
      </c>
      <c r="E880" s="209">
        <v>-15</v>
      </c>
      <c r="F880" s="472">
        <v>26.1</v>
      </c>
      <c r="H880" s="205"/>
      <c r="I880" s="114"/>
    </row>
    <row r="881" spans="1:9">
      <c r="A881" s="470">
        <v>44233</v>
      </c>
      <c r="B881" s="203">
        <v>15</v>
      </c>
      <c r="C881" s="208">
        <v>41</v>
      </c>
      <c r="D881" s="471">
        <v>29</v>
      </c>
      <c r="E881" s="209">
        <v>-15</v>
      </c>
      <c r="F881" s="472">
        <v>25.3</v>
      </c>
      <c r="H881" s="205"/>
      <c r="I881" s="114"/>
    </row>
    <row r="882" spans="1:9">
      <c r="A882" s="470">
        <v>44233</v>
      </c>
      <c r="B882" s="203">
        <v>16</v>
      </c>
      <c r="C882" s="208">
        <v>56</v>
      </c>
      <c r="D882" s="471">
        <v>28.9</v>
      </c>
      <c r="E882" s="209">
        <v>-15</v>
      </c>
      <c r="F882" s="472">
        <v>24.5</v>
      </c>
      <c r="H882" s="205"/>
      <c r="I882" s="114"/>
    </row>
    <row r="883" spans="1:9">
      <c r="A883" s="470">
        <v>44233</v>
      </c>
      <c r="B883" s="203">
        <v>17</v>
      </c>
      <c r="C883" s="208">
        <v>71</v>
      </c>
      <c r="D883" s="471">
        <v>28.9</v>
      </c>
      <c r="E883" s="209">
        <v>-15</v>
      </c>
      <c r="F883" s="472">
        <v>23.7</v>
      </c>
      <c r="H883" s="205"/>
      <c r="I883" s="114"/>
    </row>
    <row r="884" spans="1:9">
      <c r="A884" s="470">
        <v>44233</v>
      </c>
      <c r="B884" s="203">
        <v>18</v>
      </c>
      <c r="C884" s="208">
        <v>86</v>
      </c>
      <c r="D884" s="471">
        <v>28.9</v>
      </c>
      <c r="E884" s="209">
        <v>-15</v>
      </c>
      <c r="F884" s="472">
        <v>23</v>
      </c>
      <c r="H884" s="205"/>
      <c r="I884" s="114"/>
    </row>
    <row r="885" spans="1:9">
      <c r="A885" s="470">
        <v>44233</v>
      </c>
      <c r="B885" s="203">
        <v>19</v>
      </c>
      <c r="C885" s="208">
        <v>101</v>
      </c>
      <c r="D885" s="471">
        <v>28.8</v>
      </c>
      <c r="E885" s="209">
        <v>-15</v>
      </c>
      <c r="F885" s="472">
        <v>22.2</v>
      </c>
      <c r="H885" s="205"/>
      <c r="I885" s="114"/>
    </row>
    <row r="886" spans="1:9">
      <c r="A886" s="470">
        <v>44233</v>
      </c>
      <c r="B886" s="203">
        <v>20</v>
      </c>
      <c r="C886" s="208">
        <v>116</v>
      </c>
      <c r="D886" s="471">
        <v>28.8</v>
      </c>
      <c r="E886" s="209">
        <v>-15</v>
      </c>
      <c r="F886" s="472">
        <v>21.4</v>
      </c>
      <c r="H886" s="205"/>
      <c r="I886" s="114"/>
    </row>
    <row r="887" spans="1:9">
      <c r="A887" s="470">
        <v>44233</v>
      </c>
      <c r="B887" s="203">
        <v>21</v>
      </c>
      <c r="C887" s="208">
        <v>131</v>
      </c>
      <c r="D887" s="471">
        <v>28.8</v>
      </c>
      <c r="E887" s="209">
        <v>-15</v>
      </c>
      <c r="F887" s="472">
        <v>20.6</v>
      </c>
      <c r="H887" s="205"/>
      <c r="I887" s="114"/>
    </row>
    <row r="888" spans="1:9">
      <c r="A888" s="470">
        <v>44233</v>
      </c>
      <c r="B888" s="203">
        <v>22</v>
      </c>
      <c r="C888" s="208">
        <v>146</v>
      </c>
      <c r="D888" s="471">
        <v>28.7</v>
      </c>
      <c r="E888" s="209">
        <v>-15</v>
      </c>
      <c r="F888" s="472">
        <v>19.8</v>
      </c>
      <c r="H888" s="205"/>
      <c r="I888" s="114"/>
    </row>
    <row r="889" spans="1:9">
      <c r="A889" s="470">
        <v>44233</v>
      </c>
      <c r="B889" s="203">
        <v>23</v>
      </c>
      <c r="C889" s="208">
        <v>161</v>
      </c>
      <c r="D889" s="471">
        <v>28.7</v>
      </c>
      <c r="E889" s="209">
        <v>-15</v>
      </c>
      <c r="F889" s="472">
        <v>19.100000000000001</v>
      </c>
      <c r="H889" s="205"/>
      <c r="I889" s="114"/>
    </row>
    <row r="890" spans="1:9">
      <c r="A890" s="470">
        <v>44234</v>
      </c>
      <c r="B890" s="203">
        <v>0</v>
      </c>
      <c r="C890" s="208">
        <v>176</v>
      </c>
      <c r="D890" s="471">
        <v>28.6</v>
      </c>
      <c r="E890" s="209">
        <v>-15</v>
      </c>
      <c r="F890" s="472">
        <v>18.3</v>
      </c>
      <c r="H890" s="205"/>
      <c r="I890" s="114"/>
    </row>
    <row r="891" spans="1:9">
      <c r="A891" s="470">
        <v>44234</v>
      </c>
      <c r="B891" s="203">
        <v>1</v>
      </c>
      <c r="C891" s="208">
        <v>191</v>
      </c>
      <c r="D891" s="471">
        <v>28.6</v>
      </c>
      <c r="E891" s="209">
        <v>-15</v>
      </c>
      <c r="F891" s="472">
        <v>17.5</v>
      </c>
      <c r="H891" s="205"/>
      <c r="I891" s="114"/>
    </row>
    <row r="892" spans="1:9">
      <c r="A892" s="470">
        <v>44234</v>
      </c>
      <c r="B892" s="203">
        <v>2</v>
      </c>
      <c r="C892" s="208">
        <v>206</v>
      </c>
      <c r="D892" s="471">
        <v>28.6</v>
      </c>
      <c r="E892" s="209">
        <v>-15</v>
      </c>
      <c r="F892" s="472">
        <v>16.7</v>
      </c>
      <c r="H892" s="205"/>
      <c r="I892" s="114"/>
    </row>
    <row r="893" spans="1:9">
      <c r="A893" s="470">
        <v>44234</v>
      </c>
      <c r="B893" s="203">
        <v>3</v>
      </c>
      <c r="C893" s="208">
        <v>221</v>
      </c>
      <c r="D893" s="471">
        <v>28.5</v>
      </c>
      <c r="E893" s="209">
        <v>-15</v>
      </c>
      <c r="F893" s="472">
        <v>15.9</v>
      </c>
      <c r="H893" s="205"/>
      <c r="I893" s="114"/>
    </row>
    <row r="894" spans="1:9">
      <c r="A894" s="470">
        <v>44234</v>
      </c>
      <c r="B894" s="203">
        <v>4</v>
      </c>
      <c r="C894" s="208">
        <v>236</v>
      </c>
      <c r="D894" s="471">
        <v>28.5</v>
      </c>
      <c r="E894" s="209">
        <v>-15</v>
      </c>
      <c r="F894" s="472">
        <v>15.2</v>
      </c>
      <c r="H894" s="205"/>
      <c r="I894" s="114"/>
    </row>
    <row r="895" spans="1:9">
      <c r="A895" s="470">
        <v>44234</v>
      </c>
      <c r="B895" s="203">
        <v>5</v>
      </c>
      <c r="C895" s="208">
        <v>251</v>
      </c>
      <c r="D895" s="471">
        <v>28.5</v>
      </c>
      <c r="E895" s="209">
        <v>-15</v>
      </c>
      <c r="F895" s="472">
        <v>14.4</v>
      </c>
      <c r="H895" s="205"/>
      <c r="I895" s="114"/>
    </row>
    <row r="896" spans="1:9">
      <c r="A896" s="470">
        <v>44234</v>
      </c>
      <c r="B896" s="203">
        <v>6</v>
      </c>
      <c r="C896" s="208">
        <v>266</v>
      </c>
      <c r="D896" s="471">
        <v>28.4</v>
      </c>
      <c r="E896" s="209">
        <v>-15</v>
      </c>
      <c r="F896" s="472">
        <v>13.6</v>
      </c>
      <c r="H896" s="205"/>
      <c r="I896" s="114"/>
    </row>
    <row r="897" spans="1:9">
      <c r="A897" s="470">
        <v>44234</v>
      </c>
      <c r="B897" s="203">
        <v>7</v>
      </c>
      <c r="C897" s="208">
        <v>281</v>
      </c>
      <c r="D897" s="471">
        <v>28.4</v>
      </c>
      <c r="E897" s="209">
        <v>-15</v>
      </c>
      <c r="F897" s="472">
        <v>12.8</v>
      </c>
      <c r="H897" s="205"/>
      <c r="I897" s="114"/>
    </row>
    <row r="898" spans="1:9">
      <c r="A898" s="470">
        <v>44234</v>
      </c>
      <c r="B898" s="203">
        <v>8</v>
      </c>
      <c r="C898" s="208">
        <v>296</v>
      </c>
      <c r="D898" s="471">
        <v>28.4</v>
      </c>
      <c r="E898" s="209">
        <v>-15</v>
      </c>
      <c r="F898" s="472">
        <v>12</v>
      </c>
      <c r="H898" s="205"/>
      <c r="I898" s="114"/>
    </row>
    <row r="899" spans="1:9">
      <c r="A899" s="470">
        <v>44234</v>
      </c>
      <c r="B899" s="203">
        <v>9</v>
      </c>
      <c r="C899" s="208">
        <v>311</v>
      </c>
      <c r="D899" s="471">
        <v>28.3</v>
      </c>
      <c r="E899" s="209">
        <v>-15</v>
      </c>
      <c r="F899" s="472">
        <v>11.2</v>
      </c>
      <c r="H899" s="205"/>
      <c r="I899" s="114"/>
    </row>
    <row r="900" spans="1:9">
      <c r="A900" s="470">
        <v>44234</v>
      </c>
      <c r="B900" s="203">
        <v>10</v>
      </c>
      <c r="C900" s="208">
        <v>326</v>
      </c>
      <c r="D900" s="471">
        <v>28.3</v>
      </c>
      <c r="E900" s="209">
        <v>-15</v>
      </c>
      <c r="F900" s="472">
        <v>10.5</v>
      </c>
      <c r="H900" s="205"/>
      <c r="I900" s="114"/>
    </row>
    <row r="901" spans="1:9">
      <c r="A901" s="470">
        <v>44234</v>
      </c>
      <c r="B901" s="203">
        <v>11</v>
      </c>
      <c r="C901" s="208">
        <v>341</v>
      </c>
      <c r="D901" s="471">
        <v>28.3</v>
      </c>
      <c r="E901" s="209">
        <v>-15</v>
      </c>
      <c r="F901" s="472">
        <v>9.6999999999999993</v>
      </c>
      <c r="H901" s="205"/>
      <c r="I901" s="114"/>
    </row>
    <row r="902" spans="1:9">
      <c r="A902" s="470">
        <v>44234</v>
      </c>
      <c r="B902" s="203">
        <v>12</v>
      </c>
      <c r="C902" s="208">
        <v>356</v>
      </c>
      <c r="D902" s="471">
        <v>28.3</v>
      </c>
      <c r="E902" s="209">
        <v>-15</v>
      </c>
      <c r="F902" s="472">
        <v>8.9</v>
      </c>
      <c r="H902" s="205"/>
      <c r="I902" s="114"/>
    </row>
    <row r="903" spans="1:9">
      <c r="A903" s="470">
        <v>44234</v>
      </c>
      <c r="B903" s="203">
        <v>13</v>
      </c>
      <c r="C903" s="208">
        <v>11</v>
      </c>
      <c r="D903" s="471">
        <v>28.2</v>
      </c>
      <c r="E903" s="209">
        <v>-15</v>
      </c>
      <c r="F903" s="472">
        <v>8.1</v>
      </c>
      <c r="H903" s="205"/>
      <c r="I903" s="114"/>
    </row>
    <row r="904" spans="1:9">
      <c r="A904" s="470">
        <v>44234</v>
      </c>
      <c r="B904" s="203">
        <v>14</v>
      </c>
      <c r="C904" s="208">
        <v>26</v>
      </c>
      <c r="D904" s="471">
        <v>28.2</v>
      </c>
      <c r="E904" s="209">
        <v>-15</v>
      </c>
      <c r="F904" s="472">
        <v>7.3</v>
      </c>
      <c r="H904" s="205"/>
      <c r="I904" s="114"/>
    </row>
    <row r="905" spans="1:9">
      <c r="A905" s="470">
        <v>44234</v>
      </c>
      <c r="B905" s="203">
        <v>15</v>
      </c>
      <c r="C905" s="208">
        <v>41</v>
      </c>
      <c r="D905" s="471">
        <v>28.2</v>
      </c>
      <c r="E905" s="209">
        <v>-15</v>
      </c>
      <c r="F905" s="472">
        <v>6.5</v>
      </c>
      <c r="H905" s="205"/>
      <c r="I905" s="114"/>
    </row>
    <row r="906" spans="1:9">
      <c r="A906" s="470">
        <v>44234</v>
      </c>
      <c r="B906" s="203">
        <v>16</v>
      </c>
      <c r="C906" s="208">
        <v>56</v>
      </c>
      <c r="D906" s="471">
        <v>28.1</v>
      </c>
      <c r="E906" s="209">
        <v>-15</v>
      </c>
      <c r="F906" s="472">
        <v>5.7</v>
      </c>
      <c r="H906" s="205"/>
      <c r="I906" s="114"/>
    </row>
    <row r="907" spans="1:9">
      <c r="A907" s="470">
        <v>44234</v>
      </c>
      <c r="B907" s="203">
        <v>17</v>
      </c>
      <c r="C907" s="208">
        <v>71</v>
      </c>
      <c r="D907" s="471">
        <v>28.1</v>
      </c>
      <c r="E907" s="209">
        <v>-15</v>
      </c>
      <c r="F907" s="472">
        <v>4.9000000000000004</v>
      </c>
      <c r="H907" s="205"/>
      <c r="I907" s="114"/>
    </row>
    <row r="908" spans="1:9">
      <c r="A908" s="470">
        <v>44234</v>
      </c>
      <c r="B908" s="203">
        <v>18</v>
      </c>
      <c r="C908" s="208">
        <v>86</v>
      </c>
      <c r="D908" s="471">
        <v>28.1</v>
      </c>
      <c r="E908" s="209">
        <v>-15</v>
      </c>
      <c r="F908" s="472">
        <v>4.0999999999999996</v>
      </c>
      <c r="H908" s="205"/>
      <c r="I908" s="114"/>
    </row>
    <row r="909" spans="1:9">
      <c r="A909" s="470">
        <v>44234</v>
      </c>
      <c r="B909" s="203">
        <v>19</v>
      </c>
      <c r="C909" s="208">
        <v>101</v>
      </c>
      <c r="D909" s="471">
        <v>28.1</v>
      </c>
      <c r="E909" s="209">
        <v>-15</v>
      </c>
      <c r="F909" s="472">
        <v>3.4</v>
      </c>
      <c r="H909" s="205"/>
      <c r="I909" s="114"/>
    </row>
    <row r="910" spans="1:9">
      <c r="A910" s="470">
        <v>44234</v>
      </c>
      <c r="B910" s="203">
        <v>20</v>
      </c>
      <c r="C910" s="208">
        <v>116</v>
      </c>
      <c r="D910" s="471">
        <v>28</v>
      </c>
      <c r="E910" s="209">
        <v>-15</v>
      </c>
      <c r="F910" s="472">
        <v>2.6</v>
      </c>
      <c r="H910" s="205"/>
      <c r="I910" s="114"/>
    </row>
    <row r="911" spans="1:9">
      <c r="A911" s="470">
        <v>44234</v>
      </c>
      <c r="B911" s="203">
        <v>21</v>
      </c>
      <c r="C911" s="208">
        <v>131</v>
      </c>
      <c r="D911" s="471">
        <v>28</v>
      </c>
      <c r="E911" s="209">
        <v>-15</v>
      </c>
      <c r="F911" s="472">
        <v>1.8</v>
      </c>
      <c r="H911" s="205"/>
      <c r="I911" s="114"/>
    </row>
    <row r="912" spans="1:9">
      <c r="A912" s="470">
        <v>44234</v>
      </c>
      <c r="B912" s="203">
        <v>22</v>
      </c>
      <c r="C912" s="208">
        <v>146</v>
      </c>
      <c r="D912" s="471">
        <v>28</v>
      </c>
      <c r="E912" s="209">
        <v>-15</v>
      </c>
      <c r="F912" s="472">
        <v>1</v>
      </c>
      <c r="H912" s="205"/>
      <c r="I912" s="114"/>
    </row>
    <row r="913" spans="1:9">
      <c r="A913" s="470">
        <v>44234</v>
      </c>
      <c r="B913" s="203">
        <v>23</v>
      </c>
      <c r="C913" s="208">
        <v>161</v>
      </c>
      <c r="D913" s="471">
        <v>27.9</v>
      </c>
      <c r="E913" s="209">
        <v>-15</v>
      </c>
      <c r="F913" s="472">
        <v>0.2</v>
      </c>
      <c r="H913" s="205"/>
      <c r="I913" s="114"/>
    </row>
    <row r="914" spans="1:9">
      <c r="A914" s="470">
        <v>44235</v>
      </c>
      <c r="B914" s="203">
        <v>0</v>
      </c>
      <c r="C914" s="208">
        <v>176</v>
      </c>
      <c r="D914" s="471">
        <v>27.9</v>
      </c>
      <c r="E914" s="209">
        <v>-14</v>
      </c>
      <c r="F914" s="472">
        <v>59.4</v>
      </c>
      <c r="H914" s="205"/>
      <c r="I914" s="114"/>
    </row>
    <row r="915" spans="1:9">
      <c r="A915" s="470">
        <v>44235</v>
      </c>
      <c r="B915" s="203">
        <v>1</v>
      </c>
      <c r="C915" s="208">
        <v>191</v>
      </c>
      <c r="D915" s="471">
        <v>27.9</v>
      </c>
      <c r="E915" s="209">
        <v>-14</v>
      </c>
      <c r="F915" s="472">
        <v>58.6</v>
      </c>
      <c r="H915" s="205"/>
      <c r="I915" s="114"/>
    </row>
    <row r="916" spans="1:9">
      <c r="A916" s="470">
        <v>44235</v>
      </c>
      <c r="B916" s="203">
        <v>2</v>
      </c>
      <c r="C916" s="208">
        <v>206</v>
      </c>
      <c r="D916" s="471">
        <v>27.9</v>
      </c>
      <c r="E916" s="209">
        <v>-14</v>
      </c>
      <c r="F916" s="472">
        <v>57.8</v>
      </c>
      <c r="H916" s="205"/>
      <c r="I916" s="114"/>
    </row>
    <row r="917" spans="1:9">
      <c r="A917" s="470">
        <v>44235</v>
      </c>
      <c r="B917" s="203">
        <v>3</v>
      </c>
      <c r="C917" s="208">
        <v>221</v>
      </c>
      <c r="D917" s="471">
        <v>27.8</v>
      </c>
      <c r="E917" s="209">
        <v>-14</v>
      </c>
      <c r="F917" s="472">
        <v>57</v>
      </c>
      <c r="H917" s="205"/>
      <c r="I917" s="114"/>
    </row>
    <row r="918" spans="1:9">
      <c r="A918" s="470">
        <v>44235</v>
      </c>
      <c r="B918" s="203">
        <v>4</v>
      </c>
      <c r="C918" s="208">
        <v>236</v>
      </c>
      <c r="D918" s="471">
        <v>27.8</v>
      </c>
      <c r="E918" s="209">
        <v>-14</v>
      </c>
      <c r="F918" s="472">
        <v>56.2</v>
      </c>
      <c r="H918" s="205"/>
      <c r="I918" s="114"/>
    </row>
    <row r="919" spans="1:9">
      <c r="A919" s="470">
        <v>44235</v>
      </c>
      <c r="B919" s="203">
        <v>5</v>
      </c>
      <c r="C919" s="208">
        <v>251</v>
      </c>
      <c r="D919" s="471">
        <v>27.8</v>
      </c>
      <c r="E919" s="209">
        <v>-14</v>
      </c>
      <c r="F919" s="472">
        <v>55.4</v>
      </c>
      <c r="H919" s="205"/>
      <c r="I919" s="114"/>
    </row>
    <row r="920" spans="1:9">
      <c r="A920" s="470">
        <v>44235</v>
      </c>
      <c r="B920" s="203">
        <v>6</v>
      </c>
      <c r="C920" s="208">
        <v>266</v>
      </c>
      <c r="D920" s="471">
        <v>27.8</v>
      </c>
      <c r="E920" s="209">
        <v>-14</v>
      </c>
      <c r="F920" s="472">
        <v>54.6</v>
      </c>
      <c r="H920" s="205"/>
      <c r="I920" s="114"/>
    </row>
    <row r="921" spans="1:9">
      <c r="A921" s="470">
        <v>44235</v>
      </c>
      <c r="B921" s="203">
        <v>7</v>
      </c>
      <c r="C921" s="208">
        <v>281</v>
      </c>
      <c r="D921" s="471">
        <v>27.7</v>
      </c>
      <c r="E921" s="209">
        <v>-14</v>
      </c>
      <c r="F921" s="472">
        <v>53.8</v>
      </c>
      <c r="H921" s="205"/>
      <c r="I921" s="114"/>
    </row>
    <row r="922" spans="1:9">
      <c r="A922" s="470">
        <v>44235</v>
      </c>
      <c r="B922" s="203">
        <v>8</v>
      </c>
      <c r="C922" s="208">
        <v>296</v>
      </c>
      <c r="D922" s="471">
        <v>27.7</v>
      </c>
      <c r="E922" s="209">
        <v>-14</v>
      </c>
      <c r="F922" s="472">
        <v>53.1</v>
      </c>
      <c r="H922" s="205"/>
      <c r="I922" s="114"/>
    </row>
    <row r="923" spans="1:9">
      <c r="A923" s="470">
        <v>44235</v>
      </c>
      <c r="B923" s="203">
        <v>9</v>
      </c>
      <c r="C923" s="208">
        <v>311</v>
      </c>
      <c r="D923" s="471">
        <v>27.7</v>
      </c>
      <c r="E923" s="209">
        <v>-14</v>
      </c>
      <c r="F923" s="472">
        <v>52.3</v>
      </c>
      <c r="H923" s="205"/>
      <c r="I923" s="114"/>
    </row>
    <row r="924" spans="1:9">
      <c r="A924" s="470">
        <v>44235</v>
      </c>
      <c r="B924" s="203">
        <v>10</v>
      </c>
      <c r="C924" s="208">
        <v>326</v>
      </c>
      <c r="D924" s="471">
        <v>27.7</v>
      </c>
      <c r="E924" s="209">
        <v>-14</v>
      </c>
      <c r="F924" s="472">
        <v>51.5</v>
      </c>
      <c r="H924" s="205"/>
      <c r="I924" s="114"/>
    </row>
    <row r="925" spans="1:9">
      <c r="A925" s="470">
        <v>44235</v>
      </c>
      <c r="B925" s="203">
        <v>11</v>
      </c>
      <c r="C925" s="208">
        <v>341</v>
      </c>
      <c r="D925" s="471">
        <v>27.6</v>
      </c>
      <c r="E925" s="209">
        <v>-14</v>
      </c>
      <c r="F925" s="472">
        <v>50.7</v>
      </c>
      <c r="H925" s="205"/>
      <c r="I925" s="114"/>
    </row>
    <row r="926" spans="1:9">
      <c r="A926" s="470">
        <v>44235</v>
      </c>
      <c r="B926" s="203">
        <v>12</v>
      </c>
      <c r="C926" s="208">
        <v>356</v>
      </c>
      <c r="D926" s="471">
        <v>27.6</v>
      </c>
      <c r="E926" s="209">
        <v>-14</v>
      </c>
      <c r="F926" s="472">
        <v>49.9</v>
      </c>
      <c r="H926" s="205"/>
      <c r="I926" s="114"/>
    </row>
    <row r="927" spans="1:9">
      <c r="A927" s="470">
        <v>44235</v>
      </c>
      <c r="B927" s="203">
        <v>13</v>
      </c>
      <c r="C927" s="208">
        <v>11</v>
      </c>
      <c r="D927" s="471">
        <v>27.6</v>
      </c>
      <c r="E927" s="209">
        <v>-14</v>
      </c>
      <c r="F927" s="472">
        <v>49.1</v>
      </c>
      <c r="H927" s="205"/>
      <c r="I927" s="114"/>
    </row>
    <row r="928" spans="1:9">
      <c r="A928" s="470">
        <v>44235</v>
      </c>
      <c r="B928" s="203">
        <v>14</v>
      </c>
      <c r="C928" s="208">
        <v>26</v>
      </c>
      <c r="D928" s="471">
        <v>27.6</v>
      </c>
      <c r="E928" s="209">
        <v>-14</v>
      </c>
      <c r="F928" s="472">
        <v>48.3</v>
      </c>
      <c r="H928" s="205"/>
      <c r="I928" s="114"/>
    </row>
    <row r="929" spans="1:9">
      <c r="A929" s="470">
        <v>44235</v>
      </c>
      <c r="B929" s="203">
        <v>15</v>
      </c>
      <c r="C929" s="208">
        <v>41</v>
      </c>
      <c r="D929" s="471">
        <v>27.6</v>
      </c>
      <c r="E929" s="209">
        <v>-14</v>
      </c>
      <c r="F929" s="472">
        <v>47.5</v>
      </c>
      <c r="H929" s="205"/>
      <c r="I929" s="114"/>
    </row>
    <row r="930" spans="1:9">
      <c r="A930" s="470">
        <v>44235</v>
      </c>
      <c r="B930" s="203">
        <v>16</v>
      </c>
      <c r="C930" s="208">
        <v>56</v>
      </c>
      <c r="D930" s="471">
        <v>27.5</v>
      </c>
      <c r="E930" s="209">
        <v>-14</v>
      </c>
      <c r="F930" s="472">
        <v>46.7</v>
      </c>
      <c r="H930" s="205"/>
      <c r="I930" s="114"/>
    </row>
    <row r="931" spans="1:9">
      <c r="A931" s="470">
        <v>44235</v>
      </c>
      <c r="B931" s="203">
        <v>17</v>
      </c>
      <c r="C931" s="208">
        <v>71</v>
      </c>
      <c r="D931" s="471">
        <v>27.5</v>
      </c>
      <c r="E931" s="209">
        <v>-14</v>
      </c>
      <c r="F931" s="472">
        <v>45.9</v>
      </c>
      <c r="H931" s="205"/>
      <c r="I931" s="114"/>
    </row>
    <row r="932" spans="1:9">
      <c r="A932" s="470">
        <v>44235</v>
      </c>
      <c r="B932" s="203">
        <v>18</v>
      </c>
      <c r="C932" s="208">
        <v>86</v>
      </c>
      <c r="D932" s="471">
        <v>27.5</v>
      </c>
      <c r="E932" s="209">
        <v>-14</v>
      </c>
      <c r="F932" s="472">
        <v>45.1</v>
      </c>
      <c r="H932" s="205"/>
      <c r="I932" s="114"/>
    </row>
    <row r="933" spans="1:9">
      <c r="A933" s="470">
        <v>44235</v>
      </c>
      <c r="B933" s="203">
        <v>19</v>
      </c>
      <c r="C933" s="208">
        <v>101</v>
      </c>
      <c r="D933" s="471">
        <v>27.5</v>
      </c>
      <c r="E933" s="209">
        <v>-14</v>
      </c>
      <c r="F933" s="472">
        <v>44.3</v>
      </c>
      <c r="H933" s="205"/>
      <c r="I933" s="114"/>
    </row>
    <row r="934" spans="1:9">
      <c r="A934" s="470">
        <v>44235</v>
      </c>
      <c r="B934" s="203">
        <v>20</v>
      </c>
      <c r="C934" s="208">
        <v>116</v>
      </c>
      <c r="D934" s="471">
        <v>27.5</v>
      </c>
      <c r="E934" s="209">
        <v>-14</v>
      </c>
      <c r="F934" s="472">
        <v>43.5</v>
      </c>
      <c r="H934" s="205"/>
      <c r="I934" s="114"/>
    </row>
    <row r="935" spans="1:9">
      <c r="A935" s="470">
        <v>44235</v>
      </c>
      <c r="B935" s="203">
        <v>21</v>
      </c>
      <c r="C935" s="208">
        <v>131</v>
      </c>
      <c r="D935" s="471">
        <v>27.4</v>
      </c>
      <c r="E935" s="209">
        <v>-14</v>
      </c>
      <c r="F935" s="472">
        <v>42.7</v>
      </c>
      <c r="H935" s="205"/>
      <c r="I935" s="114"/>
    </row>
    <row r="936" spans="1:9">
      <c r="A936" s="470">
        <v>44235</v>
      </c>
      <c r="B936" s="203">
        <v>22</v>
      </c>
      <c r="C936" s="208">
        <v>146</v>
      </c>
      <c r="D936" s="471">
        <v>27.4</v>
      </c>
      <c r="E936" s="209">
        <v>-14</v>
      </c>
      <c r="F936" s="472">
        <v>41.9</v>
      </c>
      <c r="H936" s="205"/>
      <c r="I936" s="114"/>
    </row>
    <row r="937" spans="1:9">
      <c r="A937" s="470">
        <v>44235</v>
      </c>
      <c r="B937" s="203">
        <v>23</v>
      </c>
      <c r="C937" s="208">
        <v>161</v>
      </c>
      <c r="D937" s="471">
        <v>27.4</v>
      </c>
      <c r="E937" s="209">
        <v>-14</v>
      </c>
      <c r="F937" s="472">
        <v>41.1</v>
      </c>
      <c r="H937" s="205"/>
      <c r="I937" s="114"/>
    </row>
    <row r="938" spans="1:9">
      <c r="A938" s="470">
        <v>44236</v>
      </c>
      <c r="B938" s="203">
        <v>0</v>
      </c>
      <c r="C938" s="208">
        <v>176</v>
      </c>
      <c r="D938" s="471">
        <v>27.4</v>
      </c>
      <c r="E938" s="209">
        <v>-14</v>
      </c>
      <c r="F938" s="472">
        <v>40.299999999999997</v>
      </c>
      <c r="H938" s="205"/>
      <c r="I938" s="114"/>
    </row>
    <row r="939" spans="1:9">
      <c r="A939" s="470">
        <v>44236</v>
      </c>
      <c r="B939" s="203">
        <v>1</v>
      </c>
      <c r="C939" s="208">
        <v>191</v>
      </c>
      <c r="D939" s="471">
        <v>27.4</v>
      </c>
      <c r="E939" s="209">
        <v>-14</v>
      </c>
      <c r="F939" s="472">
        <v>39.5</v>
      </c>
      <c r="H939" s="205"/>
      <c r="I939" s="114"/>
    </row>
    <row r="940" spans="1:9">
      <c r="A940" s="470">
        <v>44236</v>
      </c>
      <c r="B940" s="203">
        <v>2</v>
      </c>
      <c r="C940" s="208">
        <v>206</v>
      </c>
      <c r="D940" s="471">
        <v>27.3</v>
      </c>
      <c r="E940" s="209">
        <v>-14</v>
      </c>
      <c r="F940" s="472">
        <v>38.700000000000003</v>
      </c>
      <c r="H940" s="205"/>
      <c r="I940" s="114"/>
    </row>
    <row r="941" spans="1:9">
      <c r="A941" s="470">
        <v>44236</v>
      </c>
      <c r="B941" s="203">
        <v>3</v>
      </c>
      <c r="C941" s="208">
        <v>221</v>
      </c>
      <c r="D941" s="471">
        <v>27.3</v>
      </c>
      <c r="E941" s="209">
        <v>-14</v>
      </c>
      <c r="F941" s="472">
        <v>37.9</v>
      </c>
      <c r="H941" s="205"/>
      <c r="I941" s="114"/>
    </row>
    <row r="942" spans="1:9">
      <c r="A942" s="470">
        <v>44236</v>
      </c>
      <c r="B942" s="203">
        <v>4</v>
      </c>
      <c r="C942" s="208">
        <v>236</v>
      </c>
      <c r="D942" s="471">
        <v>27.3</v>
      </c>
      <c r="E942" s="209">
        <v>-14</v>
      </c>
      <c r="F942" s="472">
        <v>37</v>
      </c>
      <c r="H942" s="205"/>
      <c r="I942" s="114"/>
    </row>
    <row r="943" spans="1:9">
      <c r="A943" s="470">
        <v>44236</v>
      </c>
      <c r="B943" s="203">
        <v>5</v>
      </c>
      <c r="C943" s="208">
        <v>251</v>
      </c>
      <c r="D943" s="471">
        <v>27.3</v>
      </c>
      <c r="E943" s="209">
        <v>-14</v>
      </c>
      <c r="F943" s="472">
        <v>36.200000000000003</v>
      </c>
      <c r="H943" s="205"/>
      <c r="I943" s="114"/>
    </row>
    <row r="944" spans="1:9">
      <c r="A944" s="470">
        <v>44236</v>
      </c>
      <c r="B944" s="203">
        <v>6</v>
      </c>
      <c r="C944" s="208">
        <v>266</v>
      </c>
      <c r="D944" s="471">
        <v>27.3</v>
      </c>
      <c r="E944" s="209">
        <v>-14</v>
      </c>
      <c r="F944" s="472">
        <v>35.4</v>
      </c>
      <c r="H944" s="205"/>
      <c r="I944" s="114"/>
    </row>
    <row r="945" spans="1:9">
      <c r="A945" s="470">
        <v>44236</v>
      </c>
      <c r="B945" s="203">
        <v>7</v>
      </c>
      <c r="C945" s="208">
        <v>281</v>
      </c>
      <c r="D945" s="471">
        <v>27.3</v>
      </c>
      <c r="E945" s="209">
        <v>-14</v>
      </c>
      <c r="F945" s="472">
        <v>34.6</v>
      </c>
      <c r="H945" s="205"/>
      <c r="I945" s="114"/>
    </row>
    <row r="946" spans="1:9">
      <c r="A946" s="470">
        <v>44236</v>
      </c>
      <c r="B946" s="203">
        <v>8</v>
      </c>
      <c r="C946" s="208">
        <v>296</v>
      </c>
      <c r="D946" s="471">
        <v>27.2</v>
      </c>
      <c r="E946" s="209">
        <v>-14</v>
      </c>
      <c r="F946" s="472">
        <v>33.799999999999997</v>
      </c>
      <c r="H946" s="205"/>
      <c r="I946" s="114"/>
    </row>
    <row r="947" spans="1:9">
      <c r="A947" s="470">
        <v>44236</v>
      </c>
      <c r="B947" s="203">
        <v>9</v>
      </c>
      <c r="C947" s="208">
        <v>311</v>
      </c>
      <c r="D947" s="471">
        <v>27.2</v>
      </c>
      <c r="E947" s="209">
        <v>-14</v>
      </c>
      <c r="F947" s="472">
        <v>33</v>
      </c>
      <c r="H947" s="205"/>
      <c r="I947" s="114"/>
    </row>
    <row r="948" spans="1:9">
      <c r="A948" s="470">
        <v>44236</v>
      </c>
      <c r="B948" s="203">
        <v>10</v>
      </c>
      <c r="C948" s="208">
        <v>326</v>
      </c>
      <c r="D948" s="471">
        <v>27.2</v>
      </c>
      <c r="E948" s="209">
        <v>-14</v>
      </c>
      <c r="F948" s="472">
        <v>32.200000000000003</v>
      </c>
      <c r="H948" s="205"/>
      <c r="I948" s="114"/>
    </row>
    <row r="949" spans="1:9">
      <c r="A949" s="470">
        <v>44236</v>
      </c>
      <c r="B949" s="203">
        <v>11</v>
      </c>
      <c r="C949" s="208">
        <v>341</v>
      </c>
      <c r="D949" s="471">
        <v>27.2</v>
      </c>
      <c r="E949" s="209">
        <v>-14</v>
      </c>
      <c r="F949" s="472">
        <v>31.4</v>
      </c>
      <c r="H949" s="205"/>
      <c r="I949" s="114"/>
    </row>
    <row r="950" spans="1:9">
      <c r="A950" s="470">
        <v>44236</v>
      </c>
      <c r="B950" s="203">
        <v>12</v>
      </c>
      <c r="C950" s="208">
        <v>356</v>
      </c>
      <c r="D950" s="471">
        <v>27.2</v>
      </c>
      <c r="E950" s="209">
        <v>-14</v>
      </c>
      <c r="F950" s="472">
        <v>30.6</v>
      </c>
      <c r="H950" s="205"/>
      <c r="I950" s="114"/>
    </row>
    <row r="951" spans="1:9">
      <c r="A951" s="470">
        <v>44236</v>
      </c>
      <c r="B951" s="203">
        <v>13</v>
      </c>
      <c r="C951" s="208">
        <v>11</v>
      </c>
      <c r="D951" s="471">
        <v>27.2</v>
      </c>
      <c r="E951" s="209">
        <v>-14</v>
      </c>
      <c r="F951" s="472">
        <v>29.8</v>
      </c>
      <c r="H951" s="205"/>
      <c r="I951" s="114"/>
    </row>
    <row r="952" spans="1:9">
      <c r="A952" s="470">
        <v>44236</v>
      </c>
      <c r="B952" s="203">
        <v>14</v>
      </c>
      <c r="C952" s="208">
        <v>26</v>
      </c>
      <c r="D952" s="471">
        <v>27.2</v>
      </c>
      <c r="E952" s="209">
        <v>-14</v>
      </c>
      <c r="F952" s="472">
        <v>29</v>
      </c>
      <c r="H952" s="205"/>
      <c r="I952" s="114"/>
    </row>
    <row r="953" spans="1:9">
      <c r="A953" s="470">
        <v>44236</v>
      </c>
      <c r="B953" s="203">
        <v>15</v>
      </c>
      <c r="C953" s="208">
        <v>41</v>
      </c>
      <c r="D953" s="471">
        <v>27.1</v>
      </c>
      <c r="E953" s="209">
        <v>-14</v>
      </c>
      <c r="F953" s="472">
        <v>28.2</v>
      </c>
      <c r="H953" s="205"/>
      <c r="I953" s="114"/>
    </row>
    <row r="954" spans="1:9">
      <c r="A954" s="470">
        <v>44236</v>
      </c>
      <c r="B954" s="203">
        <v>16</v>
      </c>
      <c r="C954" s="208">
        <v>56</v>
      </c>
      <c r="D954" s="471">
        <v>27.1</v>
      </c>
      <c r="E954" s="209">
        <v>-14</v>
      </c>
      <c r="F954" s="472">
        <v>27.4</v>
      </c>
      <c r="H954" s="205"/>
      <c r="I954" s="114"/>
    </row>
    <row r="955" spans="1:9">
      <c r="A955" s="470">
        <v>44236</v>
      </c>
      <c r="B955" s="203">
        <v>17</v>
      </c>
      <c r="C955" s="208">
        <v>71</v>
      </c>
      <c r="D955" s="471">
        <v>27.1</v>
      </c>
      <c r="E955" s="209">
        <v>-14</v>
      </c>
      <c r="F955" s="472">
        <v>26.6</v>
      </c>
      <c r="H955" s="205"/>
      <c r="I955" s="114"/>
    </row>
    <row r="956" spans="1:9">
      <c r="A956" s="470">
        <v>44236</v>
      </c>
      <c r="B956" s="203">
        <v>18</v>
      </c>
      <c r="C956" s="208">
        <v>86</v>
      </c>
      <c r="D956" s="471">
        <v>27.1</v>
      </c>
      <c r="E956" s="209">
        <v>-14</v>
      </c>
      <c r="F956" s="472">
        <v>25.7</v>
      </c>
      <c r="H956" s="205"/>
      <c r="I956" s="114"/>
    </row>
    <row r="957" spans="1:9">
      <c r="A957" s="470">
        <v>44236</v>
      </c>
      <c r="B957" s="203">
        <v>19</v>
      </c>
      <c r="C957" s="208">
        <v>101</v>
      </c>
      <c r="D957" s="471">
        <v>27.1</v>
      </c>
      <c r="E957" s="209">
        <v>-14</v>
      </c>
      <c r="F957" s="472">
        <v>24.9</v>
      </c>
      <c r="H957" s="205"/>
      <c r="I957" s="114"/>
    </row>
    <row r="958" spans="1:9">
      <c r="A958" s="470">
        <v>44236</v>
      </c>
      <c r="B958" s="203">
        <v>20</v>
      </c>
      <c r="C958" s="208">
        <v>116</v>
      </c>
      <c r="D958" s="471">
        <v>27.1</v>
      </c>
      <c r="E958" s="209">
        <v>-14</v>
      </c>
      <c r="F958" s="472">
        <v>24.1</v>
      </c>
      <c r="H958" s="205"/>
      <c r="I958" s="114"/>
    </row>
    <row r="959" spans="1:9">
      <c r="A959" s="470">
        <v>44236</v>
      </c>
      <c r="B959" s="203">
        <v>21</v>
      </c>
      <c r="C959" s="208">
        <v>131</v>
      </c>
      <c r="D959" s="471">
        <v>27.1</v>
      </c>
      <c r="E959" s="209">
        <v>-14</v>
      </c>
      <c r="F959" s="472">
        <v>23.3</v>
      </c>
      <c r="H959" s="205"/>
      <c r="I959" s="114"/>
    </row>
    <row r="960" spans="1:9">
      <c r="A960" s="470">
        <v>44236</v>
      </c>
      <c r="B960" s="203">
        <v>22</v>
      </c>
      <c r="C960" s="208">
        <v>146</v>
      </c>
      <c r="D960" s="471">
        <v>27.1</v>
      </c>
      <c r="E960" s="209">
        <v>-14</v>
      </c>
      <c r="F960" s="472">
        <v>22.5</v>
      </c>
      <c r="H960" s="205"/>
      <c r="I960" s="114"/>
    </row>
    <row r="961" spans="1:9">
      <c r="A961" s="470">
        <v>44236</v>
      </c>
      <c r="B961" s="203">
        <v>23</v>
      </c>
      <c r="C961" s="208">
        <v>161</v>
      </c>
      <c r="D961" s="471">
        <v>27</v>
      </c>
      <c r="E961" s="209">
        <v>-14</v>
      </c>
      <c r="F961" s="472">
        <v>21.7</v>
      </c>
      <c r="H961" s="205"/>
      <c r="I961" s="114"/>
    </row>
    <row r="962" spans="1:9">
      <c r="A962" s="470">
        <v>44237</v>
      </c>
      <c r="B962" s="203">
        <v>0</v>
      </c>
      <c r="C962" s="208">
        <v>176</v>
      </c>
      <c r="D962" s="471">
        <v>27</v>
      </c>
      <c r="E962" s="209">
        <v>-14</v>
      </c>
      <c r="F962" s="472">
        <v>20.9</v>
      </c>
      <c r="H962" s="205"/>
      <c r="I962" s="114"/>
    </row>
    <row r="963" spans="1:9">
      <c r="A963" s="470">
        <v>44237</v>
      </c>
      <c r="B963" s="203">
        <v>1</v>
      </c>
      <c r="C963" s="208">
        <v>191</v>
      </c>
      <c r="D963" s="471">
        <v>27</v>
      </c>
      <c r="E963" s="209">
        <v>-14</v>
      </c>
      <c r="F963" s="472">
        <v>20.100000000000001</v>
      </c>
      <c r="H963" s="205"/>
      <c r="I963" s="114"/>
    </row>
    <row r="964" spans="1:9">
      <c r="A964" s="470">
        <v>44237</v>
      </c>
      <c r="B964" s="203">
        <v>2</v>
      </c>
      <c r="C964" s="208">
        <v>206</v>
      </c>
      <c r="D964" s="471">
        <v>27</v>
      </c>
      <c r="E964" s="209">
        <v>-14</v>
      </c>
      <c r="F964" s="472">
        <v>19.3</v>
      </c>
      <c r="H964" s="205"/>
      <c r="I964" s="114"/>
    </row>
    <row r="965" spans="1:9">
      <c r="A965" s="470">
        <v>44237</v>
      </c>
      <c r="B965" s="203">
        <v>3</v>
      </c>
      <c r="C965" s="208">
        <v>221</v>
      </c>
      <c r="D965" s="471">
        <v>27</v>
      </c>
      <c r="E965" s="209">
        <v>-14</v>
      </c>
      <c r="F965" s="472">
        <v>18.399999999999999</v>
      </c>
      <c r="H965" s="205"/>
      <c r="I965" s="114"/>
    </row>
    <row r="966" spans="1:9">
      <c r="A966" s="470">
        <v>44237</v>
      </c>
      <c r="B966" s="203">
        <v>4</v>
      </c>
      <c r="C966" s="208">
        <v>236</v>
      </c>
      <c r="D966" s="471">
        <v>27</v>
      </c>
      <c r="E966" s="209">
        <v>-14</v>
      </c>
      <c r="F966" s="472">
        <v>17.600000000000001</v>
      </c>
      <c r="H966" s="205"/>
      <c r="I966" s="114"/>
    </row>
    <row r="967" spans="1:9">
      <c r="A967" s="470">
        <v>44237</v>
      </c>
      <c r="B967" s="203">
        <v>5</v>
      </c>
      <c r="C967" s="208">
        <v>251</v>
      </c>
      <c r="D967" s="471">
        <v>27</v>
      </c>
      <c r="E967" s="209">
        <v>-14</v>
      </c>
      <c r="F967" s="472">
        <v>16.8</v>
      </c>
      <c r="H967" s="205"/>
      <c r="I967" s="114"/>
    </row>
    <row r="968" spans="1:9">
      <c r="A968" s="470">
        <v>44237</v>
      </c>
      <c r="B968" s="203">
        <v>6</v>
      </c>
      <c r="C968" s="208">
        <v>266</v>
      </c>
      <c r="D968" s="471">
        <v>27</v>
      </c>
      <c r="E968" s="209">
        <v>-14</v>
      </c>
      <c r="F968" s="472">
        <v>16</v>
      </c>
      <c r="H968" s="205"/>
      <c r="I968" s="114"/>
    </row>
    <row r="969" spans="1:9">
      <c r="A969" s="470">
        <v>44237</v>
      </c>
      <c r="B969" s="203">
        <v>7</v>
      </c>
      <c r="C969" s="208">
        <v>281</v>
      </c>
      <c r="D969" s="471">
        <v>27</v>
      </c>
      <c r="E969" s="209">
        <v>-14</v>
      </c>
      <c r="F969" s="472">
        <v>15.2</v>
      </c>
      <c r="H969" s="205"/>
      <c r="I969" s="114"/>
    </row>
    <row r="970" spans="1:9">
      <c r="A970" s="470">
        <v>44237</v>
      </c>
      <c r="B970" s="203">
        <v>8</v>
      </c>
      <c r="C970" s="208">
        <v>296</v>
      </c>
      <c r="D970" s="471">
        <v>27</v>
      </c>
      <c r="E970" s="209">
        <v>-14</v>
      </c>
      <c r="F970" s="472">
        <v>14.4</v>
      </c>
      <c r="H970" s="205"/>
      <c r="I970" s="114"/>
    </row>
    <row r="971" spans="1:9">
      <c r="A971" s="470">
        <v>44237</v>
      </c>
      <c r="B971" s="203">
        <v>9</v>
      </c>
      <c r="C971" s="208">
        <v>311</v>
      </c>
      <c r="D971" s="471">
        <v>27</v>
      </c>
      <c r="E971" s="209">
        <v>-14</v>
      </c>
      <c r="F971" s="472">
        <v>13.5</v>
      </c>
      <c r="H971" s="205"/>
      <c r="I971" s="114"/>
    </row>
    <row r="972" spans="1:9">
      <c r="A972" s="470">
        <v>44237</v>
      </c>
      <c r="B972" s="203">
        <v>10</v>
      </c>
      <c r="C972" s="208">
        <v>326</v>
      </c>
      <c r="D972" s="471">
        <v>26.9</v>
      </c>
      <c r="E972" s="209">
        <v>-14</v>
      </c>
      <c r="F972" s="472">
        <v>12.7</v>
      </c>
      <c r="H972" s="205"/>
      <c r="I972" s="114"/>
    </row>
    <row r="973" spans="1:9">
      <c r="A973" s="470">
        <v>44237</v>
      </c>
      <c r="B973" s="203">
        <v>11</v>
      </c>
      <c r="C973" s="208">
        <v>341</v>
      </c>
      <c r="D973" s="471">
        <v>26.9</v>
      </c>
      <c r="E973" s="209">
        <v>-14</v>
      </c>
      <c r="F973" s="472">
        <v>11.9</v>
      </c>
      <c r="H973" s="205"/>
      <c r="I973" s="114"/>
    </row>
    <row r="974" spans="1:9">
      <c r="A974" s="470">
        <v>44237</v>
      </c>
      <c r="B974" s="203">
        <v>12</v>
      </c>
      <c r="C974" s="208">
        <v>356</v>
      </c>
      <c r="D974" s="471">
        <v>26.9</v>
      </c>
      <c r="E974" s="209">
        <v>-14</v>
      </c>
      <c r="F974" s="472">
        <v>11.1</v>
      </c>
      <c r="H974" s="205"/>
      <c r="I974" s="114"/>
    </row>
    <row r="975" spans="1:9">
      <c r="A975" s="470">
        <v>44237</v>
      </c>
      <c r="B975" s="203">
        <v>13</v>
      </c>
      <c r="C975" s="208">
        <v>11</v>
      </c>
      <c r="D975" s="471">
        <v>26.9</v>
      </c>
      <c r="E975" s="209">
        <v>-14</v>
      </c>
      <c r="F975" s="472">
        <v>10.3</v>
      </c>
      <c r="H975" s="205"/>
      <c r="I975" s="114"/>
    </row>
    <row r="976" spans="1:9">
      <c r="A976" s="470">
        <v>44237</v>
      </c>
      <c r="B976" s="203">
        <v>14</v>
      </c>
      <c r="C976" s="208">
        <v>26</v>
      </c>
      <c r="D976" s="471">
        <v>26.9</v>
      </c>
      <c r="E976" s="209">
        <v>-14</v>
      </c>
      <c r="F976" s="472">
        <v>9.5</v>
      </c>
      <c r="H976" s="205"/>
      <c r="I976" s="114"/>
    </row>
    <row r="977" spans="1:9">
      <c r="A977" s="470">
        <v>44237</v>
      </c>
      <c r="B977" s="203">
        <v>15</v>
      </c>
      <c r="C977" s="208">
        <v>41</v>
      </c>
      <c r="D977" s="471">
        <v>26.9</v>
      </c>
      <c r="E977" s="209">
        <v>-14</v>
      </c>
      <c r="F977" s="472">
        <v>8.6</v>
      </c>
      <c r="H977" s="205"/>
      <c r="I977" s="114"/>
    </row>
    <row r="978" spans="1:9">
      <c r="A978" s="470">
        <v>44237</v>
      </c>
      <c r="B978" s="203">
        <v>16</v>
      </c>
      <c r="C978" s="208">
        <v>56</v>
      </c>
      <c r="D978" s="471">
        <v>26.9</v>
      </c>
      <c r="E978" s="209">
        <v>-14</v>
      </c>
      <c r="F978" s="472">
        <v>7.8</v>
      </c>
      <c r="H978" s="205"/>
      <c r="I978" s="114"/>
    </row>
    <row r="979" spans="1:9">
      <c r="A979" s="470">
        <v>44237</v>
      </c>
      <c r="B979" s="203">
        <v>17</v>
      </c>
      <c r="C979" s="208">
        <v>71</v>
      </c>
      <c r="D979" s="471">
        <v>26.9</v>
      </c>
      <c r="E979" s="209">
        <v>-14</v>
      </c>
      <c r="F979" s="472">
        <v>7</v>
      </c>
      <c r="H979" s="205"/>
      <c r="I979" s="114"/>
    </row>
    <row r="980" spans="1:9">
      <c r="A980" s="470">
        <v>44237</v>
      </c>
      <c r="B980" s="203">
        <v>18</v>
      </c>
      <c r="C980" s="208">
        <v>86</v>
      </c>
      <c r="D980" s="471">
        <v>26.9</v>
      </c>
      <c r="E980" s="209">
        <v>-14</v>
      </c>
      <c r="F980" s="472">
        <v>6.2</v>
      </c>
      <c r="H980" s="205"/>
      <c r="I980" s="114"/>
    </row>
    <row r="981" spans="1:9">
      <c r="A981" s="470">
        <v>44237</v>
      </c>
      <c r="B981" s="203">
        <v>19</v>
      </c>
      <c r="C981" s="208">
        <v>101</v>
      </c>
      <c r="D981" s="471">
        <v>26.9</v>
      </c>
      <c r="E981" s="209">
        <v>-14</v>
      </c>
      <c r="F981" s="472">
        <v>5.4</v>
      </c>
      <c r="H981" s="205"/>
      <c r="I981" s="114"/>
    </row>
    <row r="982" spans="1:9">
      <c r="A982" s="470">
        <v>44237</v>
      </c>
      <c r="B982" s="203">
        <v>20</v>
      </c>
      <c r="C982" s="208">
        <v>116</v>
      </c>
      <c r="D982" s="471">
        <v>26.9</v>
      </c>
      <c r="E982" s="209">
        <v>-14</v>
      </c>
      <c r="F982" s="472">
        <v>4.5</v>
      </c>
      <c r="H982" s="205"/>
      <c r="I982" s="114"/>
    </row>
    <row r="983" spans="1:9">
      <c r="A983" s="470">
        <v>44237</v>
      </c>
      <c r="B983" s="203">
        <v>21</v>
      </c>
      <c r="C983" s="208">
        <v>131</v>
      </c>
      <c r="D983" s="471">
        <v>26.9</v>
      </c>
      <c r="E983" s="209">
        <v>-14</v>
      </c>
      <c r="F983" s="472">
        <v>3.7</v>
      </c>
      <c r="H983" s="205"/>
      <c r="I983" s="114"/>
    </row>
    <row r="984" spans="1:9">
      <c r="A984" s="470">
        <v>44237</v>
      </c>
      <c r="B984" s="203">
        <v>22</v>
      </c>
      <c r="C984" s="208">
        <v>146</v>
      </c>
      <c r="D984" s="471">
        <v>26.9</v>
      </c>
      <c r="E984" s="209">
        <v>-14</v>
      </c>
      <c r="F984" s="472">
        <v>2.9</v>
      </c>
      <c r="H984" s="205"/>
      <c r="I984" s="114"/>
    </row>
    <row r="985" spans="1:9">
      <c r="A985" s="470">
        <v>44237</v>
      </c>
      <c r="B985" s="203">
        <v>23</v>
      </c>
      <c r="C985" s="208">
        <v>161</v>
      </c>
      <c r="D985" s="471">
        <v>26.9</v>
      </c>
      <c r="E985" s="209">
        <v>-14</v>
      </c>
      <c r="F985" s="472">
        <v>2.1</v>
      </c>
      <c r="H985" s="205"/>
      <c r="I985" s="114"/>
    </row>
    <row r="986" spans="1:9">
      <c r="A986" s="470">
        <v>44238</v>
      </c>
      <c r="B986" s="203">
        <v>0</v>
      </c>
      <c r="C986" s="208">
        <v>176</v>
      </c>
      <c r="D986" s="471">
        <v>26.9</v>
      </c>
      <c r="E986" s="209">
        <v>-14</v>
      </c>
      <c r="F986" s="472">
        <v>1.3</v>
      </c>
      <c r="H986" s="205"/>
      <c r="I986" s="114"/>
    </row>
    <row r="987" spans="1:9">
      <c r="A987" s="470">
        <v>44238</v>
      </c>
      <c r="B987" s="203">
        <v>1</v>
      </c>
      <c r="C987" s="208">
        <v>191</v>
      </c>
      <c r="D987" s="471">
        <v>26.9</v>
      </c>
      <c r="E987" s="209">
        <v>-14</v>
      </c>
      <c r="F987" s="472">
        <v>0.4</v>
      </c>
      <c r="H987" s="205"/>
      <c r="I987" s="114"/>
    </row>
    <row r="988" spans="1:9">
      <c r="A988" s="470">
        <v>44238</v>
      </c>
      <c r="B988" s="203">
        <v>2</v>
      </c>
      <c r="C988" s="208">
        <v>206</v>
      </c>
      <c r="D988" s="471">
        <v>26.9</v>
      </c>
      <c r="E988" s="209">
        <v>-13</v>
      </c>
      <c r="F988" s="472">
        <v>59.6</v>
      </c>
      <c r="H988" s="205"/>
      <c r="I988" s="114"/>
    </row>
    <row r="989" spans="1:9">
      <c r="A989" s="470">
        <v>44238</v>
      </c>
      <c r="B989" s="203">
        <v>3</v>
      </c>
      <c r="C989" s="208">
        <v>221</v>
      </c>
      <c r="D989" s="471">
        <v>26.9</v>
      </c>
      <c r="E989" s="209">
        <v>-13</v>
      </c>
      <c r="F989" s="472">
        <v>58.8</v>
      </c>
      <c r="H989" s="205"/>
      <c r="I989" s="114"/>
    </row>
    <row r="990" spans="1:9">
      <c r="A990" s="470">
        <v>44238</v>
      </c>
      <c r="B990" s="203">
        <v>4</v>
      </c>
      <c r="C990" s="208">
        <v>236</v>
      </c>
      <c r="D990" s="471">
        <v>26.9</v>
      </c>
      <c r="E990" s="209">
        <v>-13</v>
      </c>
      <c r="F990" s="472">
        <v>58</v>
      </c>
      <c r="H990" s="205"/>
      <c r="I990" s="114"/>
    </row>
    <row r="991" spans="1:9">
      <c r="A991" s="470">
        <v>44238</v>
      </c>
      <c r="B991" s="203">
        <v>5</v>
      </c>
      <c r="C991" s="208">
        <v>251</v>
      </c>
      <c r="D991" s="471">
        <v>26.9</v>
      </c>
      <c r="E991" s="209">
        <v>-13</v>
      </c>
      <c r="F991" s="472">
        <v>57.1</v>
      </c>
      <c r="H991" s="205"/>
      <c r="I991" s="114"/>
    </row>
    <row r="992" spans="1:9">
      <c r="A992" s="470">
        <v>44238</v>
      </c>
      <c r="B992" s="203">
        <v>6</v>
      </c>
      <c r="C992" s="208">
        <v>266</v>
      </c>
      <c r="D992" s="471">
        <v>26.9</v>
      </c>
      <c r="E992" s="209">
        <v>-13</v>
      </c>
      <c r="F992" s="472">
        <v>56.3</v>
      </c>
      <c r="H992" s="205"/>
      <c r="I992" s="114"/>
    </row>
    <row r="993" spans="1:9">
      <c r="A993" s="470">
        <v>44238</v>
      </c>
      <c r="B993" s="203">
        <v>7</v>
      </c>
      <c r="C993" s="208">
        <v>281</v>
      </c>
      <c r="D993" s="471">
        <v>26.9</v>
      </c>
      <c r="E993" s="209">
        <v>-13</v>
      </c>
      <c r="F993" s="472">
        <v>55.5</v>
      </c>
      <c r="H993" s="205"/>
      <c r="I993" s="114"/>
    </row>
    <row r="994" spans="1:9">
      <c r="A994" s="470">
        <v>44238</v>
      </c>
      <c r="B994" s="203">
        <v>8</v>
      </c>
      <c r="C994" s="208">
        <v>296</v>
      </c>
      <c r="D994" s="471">
        <v>26.9</v>
      </c>
      <c r="E994" s="209">
        <v>-13</v>
      </c>
      <c r="F994" s="472">
        <v>54.7</v>
      </c>
      <c r="H994" s="205"/>
      <c r="I994" s="114"/>
    </row>
    <row r="995" spans="1:9">
      <c r="A995" s="470">
        <v>44238</v>
      </c>
      <c r="B995" s="203">
        <v>9</v>
      </c>
      <c r="C995" s="208">
        <v>311</v>
      </c>
      <c r="D995" s="471">
        <v>26.9</v>
      </c>
      <c r="E995" s="209">
        <v>-13</v>
      </c>
      <c r="F995" s="472">
        <v>53.8</v>
      </c>
      <c r="H995" s="205"/>
      <c r="I995" s="114"/>
    </row>
    <row r="996" spans="1:9">
      <c r="A996" s="470">
        <v>44238</v>
      </c>
      <c r="B996" s="203">
        <v>10</v>
      </c>
      <c r="C996" s="208">
        <v>326</v>
      </c>
      <c r="D996" s="471">
        <v>26.9</v>
      </c>
      <c r="E996" s="209">
        <v>-13</v>
      </c>
      <c r="F996" s="472">
        <v>53</v>
      </c>
      <c r="H996" s="205"/>
      <c r="I996" s="114"/>
    </row>
    <row r="997" spans="1:9">
      <c r="A997" s="470">
        <v>44238</v>
      </c>
      <c r="B997" s="203">
        <v>11</v>
      </c>
      <c r="C997" s="208">
        <v>341</v>
      </c>
      <c r="D997" s="471">
        <v>26.9</v>
      </c>
      <c r="E997" s="209">
        <v>-13</v>
      </c>
      <c r="F997" s="472">
        <v>52.2</v>
      </c>
      <c r="H997" s="205"/>
      <c r="I997" s="114"/>
    </row>
    <row r="998" spans="1:9">
      <c r="A998" s="470">
        <v>44238</v>
      </c>
      <c r="B998" s="203">
        <v>12</v>
      </c>
      <c r="C998" s="208">
        <v>356</v>
      </c>
      <c r="D998" s="471">
        <v>26.9</v>
      </c>
      <c r="E998" s="209">
        <v>-13</v>
      </c>
      <c r="F998" s="472">
        <v>51.4</v>
      </c>
      <c r="H998" s="205"/>
      <c r="I998" s="114"/>
    </row>
    <row r="999" spans="1:9">
      <c r="A999" s="470">
        <v>44238</v>
      </c>
      <c r="B999" s="203">
        <v>13</v>
      </c>
      <c r="C999" s="208">
        <v>11</v>
      </c>
      <c r="D999" s="471">
        <v>26.9</v>
      </c>
      <c r="E999" s="209">
        <v>-13</v>
      </c>
      <c r="F999" s="472">
        <v>50.5</v>
      </c>
      <c r="H999" s="205"/>
      <c r="I999" s="114"/>
    </row>
    <row r="1000" spans="1:9">
      <c r="A1000" s="470">
        <v>44238</v>
      </c>
      <c r="B1000" s="203">
        <v>14</v>
      </c>
      <c r="C1000" s="208">
        <v>26</v>
      </c>
      <c r="D1000" s="471">
        <v>26.9</v>
      </c>
      <c r="E1000" s="209">
        <v>-13</v>
      </c>
      <c r="F1000" s="472">
        <v>49.7</v>
      </c>
      <c r="H1000" s="205"/>
      <c r="I1000" s="114"/>
    </row>
    <row r="1001" spans="1:9">
      <c r="A1001" s="470">
        <v>44238</v>
      </c>
      <c r="B1001" s="203">
        <v>15</v>
      </c>
      <c r="C1001" s="208">
        <v>41</v>
      </c>
      <c r="D1001" s="471">
        <v>26.9</v>
      </c>
      <c r="E1001" s="209">
        <v>-13</v>
      </c>
      <c r="F1001" s="472">
        <v>48.9</v>
      </c>
      <c r="H1001" s="205"/>
      <c r="I1001" s="114"/>
    </row>
    <row r="1002" spans="1:9">
      <c r="A1002" s="470">
        <v>44238</v>
      </c>
      <c r="B1002" s="203">
        <v>16</v>
      </c>
      <c r="C1002" s="208">
        <v>56</v>
      </c>
      <c r="D1002" s="471">
        <v>26.9</v>
      </c>
      <c r="E1002" s="209">
        <v>-13</v>
      </c>
      <c r="F1002" s="472">
        <v>48</v>
      </c>
      <c r="H1002" s="205"/>
      <c r="I1002" s="114"/>
    </row>
    <row r="1003" spans="1:9">
      <c r="A1003" s="470">
        <v>44238</v>
      </c>
      <c r="B1003" s="203">
        <v>17</v>
      </c>
      <c r="C1003" s="208">
        <v>71</v>
      </c>
      <c r="D1003" s="471">
        <v>26.9</v>
      </c>
      <c r="E1003" s="209">
        <v>-13</v>
      </c>
      <c r="F1003" s="472">
        <v>47.2</v>
      </c>
      <c r="H1003" s="205"/>
      <c r="I1003" s="114"/>
    </row>
    <row r="1004" spans="1:9">
      <c r="A1004" s="470">
        <v>44238</v>
      </c>
      <c r="B1004" s="203">
        <v>18</v>
      </c>
      <c r="C1004" s="208">
        <v>86</v>
      </c>
      <c r="D1004" s="471">
        <v>26.9</v>
      </c>
      <c r="E1004" s="209">
        <v>-13</v>
      </c>
      <c r="F1004" s="472">
        <v>46.4</v>
      </c>
      <c r="H1004" s="205"/>
      <c r="I1004" s="114"/>
    </row>
    <row r="1005" spans="1:9">
      <c r="A1005" s="470">
        <v>44238</v>
      </c>
      <c r="B1005" s="203">
        <v>19</v>
      </c>
      <c r="C1005" s="208">
        <v>101</v>
      </c>
      <c r="D1005" s="471">
        <v>26.9</v>
      </c>
      <c r="E1005" s="209">
        <v>-13</v>
      </c>
      <c r="F1005" s="472">
        <v>45.5</v>
      </c>
      <c r="H1005" s="205"/>
      <c r="I1005" s="114"/>
    </row>
    <row r="1006" spans="1:9">
      <c r="A1006" s="470">
        <v>44238</v>
      </c>
      <c r="B1006" s="203">
        <v>20</v>
      </c>
      <c r="C1006" s="208">
        <v>116</v>
      </c>
      <c r="D1006" s="471">
        <v>26.9</v>
      </c>
      <c r="E1006" s="209">
        <v>-13</v>
      </c>
      <c r="F1006" s="472">
        <v>44.7</v>
      </c>
      <c r="H1006" s="205"/>
      <c r="I1006" s="114"/>
    </row>
    <row r="1007" spans="1:9">
      <c r="A1007" s="470">
        <v>44238</v>
      </c>
      <c r="B1007" s="203">
        <v>21</v>
      </c>
      <c r="C1007" s="208">
        <v>131</v>
      </c>
      <c r="D1007" s="471">
        <v>26.9</v>
      </c>
      <c r="E1007" s="209">
        <v>-13</v>
      </c>
      <c r="F1007" s="472">
        <v>43.9</v>
      </c>
      <c r="H1007" s="205"/>
      <c r="I1007" s="114"/>
    </row>
    <row r="1008" spans="1:9">
      <c r="A1008" s="470">
        <v>44238</v>
      </c>
      <c r="B1008" s="203">
        <v>22</v>
      </c>
      <c r="C1008" s="208">
        <v>146</v>
      </c>
      <c r="D1008" s="471">
        <v>26.9</v>
      </c>
      <c r="E1008" s="209">
        <v>-13</v>
      </c>
      <c r="F1008" s="472">
        <v>43.1</v>
      </c>
      <c r="H1008" s="205"/>
      <c r="I1008" s="114"/>
    </row>
    <row r="1009" spans="1:9">
      <c r="A1009" s="470">
        <v>44238</v>
      </c>
      <c r="B1009" s="203">
        <v>23</v>
      </c>
      <c r="C1009" s="208">
        <v>161</v>
      </c>
      <c r="D1009" s="471">
        <v>26.9</v>
      </c>
      <c r="E1009" s="209">
        <v>-13</v>
      </c>
      <c r="F1009" s="472">
        <v>42.2</v>
      </c>
      <c r="H1009" s="205"/>
      <c r="I1009" s="114"/>
    </row>
    <row r="1010" spans="1:9">
      <c r="A1010" s="470">
        <v>44239</v>
      </c>
      <c r="B1010" s="203">
        <v>0</v>
      </c>
      <c r="C1010" s="208">
        <v>176</v>
      </c>
      <c r="D1010" s="471">
        <v>26.9</v>
      </c>
      <c r="E1010" s="209">
        <v>-13</v>
      </c>
      <c r="F1010" s="472">
        <v>41.4</v>
      </c>
      <c r="H1010" s="205"/>
      <c r="I1010" s="114"/>
    </row>
    <row r="1011" spans="1:9">
      <c r="A1011" s="470">
        <v>44239</v>
      </c>
      <c r="B1011" s="203">
        <v>1</v>
      </c>
      <c r="C1011" s="208">
        <v>191</v>
      </c>
      <c r="D1011" s="471">
        <v>26.9</v>
      </c>
      <c r="E1011" s="209">
        <v>-13</v>
      </c>
      <c r="F1011" s="472">
        <v>40.6</v>
      </c>
      <c r="H1011" s="205"/>
      <c r="I1011" s="114"/>
    </row>
    <row r="1012" spans="1:9">
      <c r="A1012" s="470">
        <v>44239</v>
      </c>
      <c r="B1012" s="203">
        <v>2</v>
      </c>
      <c r="C1012" s="208">
        <v>206</v>
      </c>
      <c r="D1012" s="471">
        <v>26.9</v>
      </c>
      <c r="E1012" s="209">
        <v>-13</v>
      </c>
      <c r="F1012" s="472">
        <v>39.700000000000003</v>
      </c>
      <c r="H1012" s="205"/>
      <c r="I1012" s="114"/>
    </row>
    <row r="1013" spans="1:9">
      <c r="A1013" s="470">
        <v>44239</v>
      </c>
      <c r="B1013" s="203">
        <v>3</v>
      </c>
      <c r="C1013" s="208">
        <v>221</v>
      </c>
      <c r="D1013" s="471">
        <v>26.9</v>
      </c>
      <c r="E1013" s="209">
        <v>-13</v>
      </c>
      <c r="F1013" s="472">
        <v>38.9</v>
      </c>
      <c r="H1013" s="205"/>
      <c r="I1013" s="114"/>
    </row>
    <row r="1014" spans="1:9">
      <c r="A1014" s="470">
        <v>44239</v>
      </c>
      <c r="B1014" s="203">
        <v>4</v>
      </c>
      <c r="C1014" s="208">
        <v>236</v>
      </c>
      <c r="D1014" s="471">
        <v>26.9</v>
      </c>
      <c r="E1014" s="209">
        <v>-13</v>
      </c>
      <c r="F1014" s="472">
        <v>38.1</v>
      </c>
      <c r="H1014" s="205"/>
      <c r="I1014" s="114"/>
    </row>
    <row r="1015" spans="1:9">
      <c r="A1015" s="470">
        <v>44239</v>
      </c>
      <c r="B1015" s="203">
        <v>5</v>
      </c>
      <c r="C1015" s="208">
        <v>251</v>
      </c>
      <c r="D1015" s="471">
        <v>27</v>
      </c>
      <c r="E1015" s="209">
        <v>-13</v>
      </c>
      <c r="F1015" s="472">
        <v>37.200000000000003</v>
      </c>
      <c r="H1015" s="205"/>
      <c r="I1015" s="114"/>
    </row>
    <row r="1016" spans="1:9">
      <c r="A1016" s="470">
        <v>44239</v>
      </c>
      <c r="B1016" s="203">
        <v>6</v>
      </c>
      <c r="C1016" s="208">
        <v>266</v>
      </c>
      <c r="D1016" s="471">
        <v>27</v>
      </c>
      <c r="E1016" s="209">
        <v>-13</v>
      </c>
      <c r="F1016" s="472">
        <v>36.4</v>
      </c>
      <c r="H1016" s="205"/>
      <c r="I1016" s="114"/>
    </row>
    <row r="1017" spans="1:9">
      <c r="A1017" s="470">
        <v>44239</v>
      </c>
      <c r="B1017" s="203">
        <v>7</v>
      </c>
      <c r="C1017" s="208">
        <v>281</v>
      </c>
      <c r="D1017" s="471">
        <v>27</v>
      </c>
      <c r="E1017" s="209">
        <v>-13</v>
      </c>
      <c r="F1017" s="472">
        <v>35.6</v>
      </c>
      <c r="H1017" s="205"/>
      <c r="I1017" s="114"/>
    </row>
    <row r="1018" spans="1:9">
      <c r="A1018" s="470">
        <v>44239</v>
      </c>
      <c r="B1018" s="203">
        <v>8</v>
      </c>
      <c r="C1018" s="208">
        <v>296</v>
      </c>
      <c r="D1018" s="471">
        <v>27</v>
      </c>
      <c r="E1018" s="209">
        <v>-13</v>
      </c>
      <c r="F1018" s="472">
        <v>34.700000000000003</v>
      </c>
      <c r="H1018" s="205"/>
      <c r="I1018" s="114"/>
    </row>
    <row r="1019" spans="1:9">
      <c r="A1019" s="470">
        <v>44239</v>
      </c>
      <c r="B1019" s="203">
        <v>9</v>
      </c>
      <c r="C1019" s="208">
        <v>311</v>
      </c>
      <c r="D1019" s="471">
        <v>27</v>
      </c>
      <c r="E1019" s="209">
        <v>-13</v>
      </c>
      <c r="F1019" s="472">
        <v>33.9</v>
      </c>
      <c r="H1019" s="205"/>
      <c r="I1019" s="114"/>
    </row>
    <row r="1020" spans="1:9">
      <c r="A1020" s="470">
        <v>44239</v>
      </c>
      <c r="B1020" s="203">
        <v>10</v>
      </c>
      <c r="C1020" s="208">
        <v>326</v>
      </c>
      <c r="D1020" s="471">
        <v>27</v>
      </c>
      <c r="E1020" s="209">
        <v>-13</v>
      </c>
      <c r="F1020" s="472">
        <v>33.1</v>
      </c>
      <c r="H1020" s="205"/>
      <c r="I1020" s="114"/>
    </row>
    <row r="1021" spans="1:9">
      <c r="A1021" s="470">
        <v>44239</v>
      </c>
      <c r="B1021" s="203">
        <v>11</v>
      </c>
      <c r="C1021" s="208">
        <v>341</v>
      </c>
      <c r="D1021" s="471">
        <v>27</v>
      </c>
      <c r="E1021" s="209">
        <v>-13</v>
      </c>
      <c r="F1021" s="472">
        <v>32.200000000000003</v>
      </c>
      <c r="H1021" s="205"/>
      <c r="I1021" s="114"/>
    </row>
    <row r="1022" spans="1:9">
      <c r="A1022" s="470">
        <v>44239</v>
      </c>
      <c r="B1022" s="203">
        <v>12</v>
      </c>
      <c r="C1022" s="208">
        <v>356</v>
      </c>
      <c r="D1022" s="471">
        <v>27</v>
      </c>
      <c r="E1022" s="209">
        <v>-13</v>
      </c>
      <c r="F1022" s="472">
        <v>31.4</v>
      </c>
      <c r="H1022" s="205"/>
      <c r="I1022" s="114"/>
    </row>
    <row r="1023" spans="1:9">
      <c r="A1023" s="470">
        <v>44239</v>
      </c>
      <c r="B1023" s="203">
        <v>13</v>
      </c>
      <c r="C1023" s="208">
        <v>11</v>
      </c>
      <c r="D1023" s="471">
        <v>27</v>
      </c>
      <c r="E1023" s="209">
        <v>-13</v>
      </c>
      <c r="F1023" s="472">
        <v>30.5</v>
      </c>
      <c r="H1023" s="205"/>
      <c r="I1023" s="114"/>
    </row>
    <row r="1024" spans="1:9">
      <c r="A1024" s="470">
        <v>44239</v>
      </c>
      <c r="B1024" s="203">
        <v>14</v>
      </c>
      <c r="C1024" s="208">
        <v>26</v>
      </c>
      <c r="D1024" s="471">
        <v>27</v>
      </c>
      <c r="E1024" s="209">
        <v>-13</v>
      </c>
      <c r="F1024" s="472">
        <v>29.7</v>
      </c>
      <c r="H1024" s="205"/>
      <c r="I1024" s="114"/>
    </row>
    <row r="1025" spans="1:9">
      <c r="A1025" s="470">
        <v>44239</v>
      </c>
      <c r="B1025" s="203">
        <v>15</v>
      </c>
      <c r="C1025" s="208">
        <v>41</v>
      </c>
      <c r="D1025" s="471">
        <v>27</v>
      </c>
      <c r="E1025" s="209">
        <v>-13</v>
      </c>
      <c r="F1025" s="472">
        <v>28.9</v>
      </c>
      <c r="H1025" s="205"/>
      <c r="I1025" s="114"/>
    </row>
    <row r="1026" spans="1:9">
      <c r="A1026" s="470">
        <v>44239</v>
      </c>
      <c r="B1026" s="203">
        <v>16</v>
      </c>
      <c r="C1026" s="208">
        <v>56</v>
      </c>
      <c r="D1026" s="471">
        <v>27.1</v>
      </c>
      <c r="E1026" s="209">
        <v>-13</v>
      </c>
      <c r="F1026" s="472">
        <v>28</v>
      </c>
      <c r="H1026" s="205"/>
      <c r="I1026" s="114"/>
    </row>
    <row r="1027" spans="1:9">
      <c r="A1027" s="470">
        <v>44239</v>
      </c>
      <c r="B1027" s="203">
        <v>17</v>
      </c>
      <c r="C1027" s="208">
        <v>71</v>
      </c>
      <c r="D1027" s="471">
        <v>27.1</v>
      </c>
      <c r="E1027" s="209">
        <v>-13</v>
      </c>
      <c r="F1027" s="472">
        <v>27.2</v>
      </c>
      <c r="H1027" s="205"/>
      <c r="I1027" s="114"/>
    </row>
    <row r="1028" spans="1:9">
      <c r="A1028" s="470">
        <v>44239</v>
      </c>
      <c r="B1028" s="203">
        <v>18</v>
      </c>
      <c r="C1028" s="208">
        <v>86</v>
      </c>
      <c r="D1028" s="471">
        <v>27.1</v>
      </c>
      <c r="E1028" s="209">
        <v>-13</v>
      </c>
      <c r="F1028" s="472">
        <v>26.4</v>
      </c>
      <c r="H1028" s="205"/>
      <c r="I1028" s="114"/>
    </row>
    <row r="1029" spans="1:9">
      <c r="A1029" s="470">
        <v>44239</v>
      </c>
      <c r="B1029" s="203">
        <v>19</v>
      </c>
      <c r="C1029" s="208">
        <v>101</v>
      </c>
      <c r="D1029" s="471">
        <v>27.1</v>
      </c>
      <c r="E1029" s="209">
        <v>-13</v>
      </c>
      <c r="F1029" s="472">
        <v>25.5</v>
      </c>
      <c r="H1029" s="205"/>
      <c r="I1029" s="114"/>
    </row>
    <row r="1030" spans="1:9">
      <c r="A1030" s="470">
        <v>44239</v>
      </c>
      <c r="B1030" s="203">
        <v>20</v>
      </c>
      <c r="C1030" s="208">
        <v>116</v>
      </c>
      <c r="D1030" s="471">
        <v>27.1</v>
      </c>
      <c r="E1030" s="209">
        <v>-13</v>
      </c>
      <c r="F1030" s="472">
        <v>24.7</v>
      </c>
      <c r="H1030" s="205"/>
      <c r="I1030" s="114"/>
    </row>
    <row r="1031" spans="1:9">
      <c r="A1031" s="470">
        <v>44239</v>
      </c>
      <c r="B1031" s="203">
        <v>21</v>
      </c>
      <c r="C1031" s="208">
        <v>131</v>
      </c>
      <c r="D1031" s="471">
        <v>27.1</v>
      </c>
      <c r="E1031" s="209">
        <v>-13</v>
      </c>
      <c r="F1031" s="472">
        <v>23.8</v>
      </c>
      <c r="H1031" s="205"/>
      <c r="I1031" s="114"/>
    </row>
    <row r="1032" spans="1:9">
      <c r="A1032" s="470">
        <v>44239</v>
      </c>
      <c r="B1032" s="203">
        <v>22</v>
      </c>
      <c r="C1032" s="208">
        <v>146</v>
      </c>
      <c r="D1032" s="471">
        <v>27.1</v>
      </c>
      <c r="E1032" s="209">
        <v>-13</v>
      </c>
      <c r="F1032" s="472">
        <v>23</v>
      </c>
      <c r="H1032" s="205"/>
      <c r="I1032" s="114"/>
    </row>
    <row r="1033" spans="1:9">
      <c r="A1033" s="470">
        <v>44239</v>
      </c>
      <c r="B1033" s="203">
        <v>23</v>
      </c>
      <c r="C1033" s="208">
        <v>161</v>
      </c>
      <c r="D1033" s="471">
        <v>27.1</v>
      </c>
      <c r="E1033" s="209">
        <v>-13</v>
      </c>
      <c r="F1033" s="472">
        <v>22.2</v>
      </c>
      <c r="H1033" s="205"/>
      <c r="I1033" s="114"/>
    </row>
    <row r="1034" spans="1:9">
      <c r="A1034" s="470">
        <v>44240</v>
      </c>
      <c r="B1034" s="203">
        <v>0</v>
      </c>
      <c r="C1034" s="208">
        <v>176</v>
      </c>
      <c r="D1034" s="471">
        <v>27.2</v>
      </c>
      <c r="E1034" s="209">
        <v>-13</v>
      </c>
      <c r="F1034" s="472">
        <v>21.3</v>
      </c>
      <c r="H1034" s="205"/>
      <c r="I1034" s="114"/>
    </row>
    <row r="1035" spans="1:9">
      <c r="A1035" s="470">
        <v>44240</v>
      </c>
      <c r="B1035" s="203">
        <v>1</v>
      </c>
      <c r="C1035" s="208">
        <v>191</v>
      </c>
      <c r="D1035" s="471">
        <v>27.2</v>
      </c>
      <c r="E1035" s="209">
        <v>-13</v>
      </c>
      <c r="F1035" s="472">
        <v>20.5</v>
      </c>
      <c r="H1035" s="205"/>
      <c r="I1035" s="114"/>
    </row>
    <row r="1036" spans="1:9">
      <c r="A1036" s="470">
        <v>44240</v>
      </c>
      <c r="B1036" s="203">
        <v>2</v>
      </c>
      <c r="C1036" s="208">
        <v>206</v>
      </c>
      <c r="D1036" s="471">
        <v>27.2</v>
      </c>
      <c r="E1036" s="209">
        <v>-13</v>
      </c>
      <c r="F1036" s="472">
        <v>19.600000000000001</v>
      </c>
      <c r="H1036" s="205"/>
      <c r="I1036" s="114"/>
    </row>
    <row r="1037" spans="1:9">
      <c r="A1037" s="470">
        <v>44240</v>
      </c>
      <c r="B1037" s="203">
        <v>3</v>
      </c>
      <c r="C1037" s="208">
        <v>221</v>
      </c>
      <c r="D1037" s="471">
        <v>27.2</v>
      </c>
      <c r="E1037" s="209">
        <v>-13</v>
      </c>
      <c r="F1037" s="472">
        <v>18.8</v>
      </c>
      <c r="H1037" s="205"/>
      <c r="I1037" s="114"/>
    </row>
    <row r="1038" spans="1:9">
      <c r="A1038" s="470">
        <v>44240</v>
      </c>
      <c r="B1038" s="203">
        <v>4</v>
      </c>
      <c r="C1038" s="208">
        <v>236</v>
      </c>
      <c r="D1038" s="471">
        <v>27.2</v>
      </c>
      <c r="E1038" s="209">
        <v>-13</v>
      </c>
      <c r="F1038" s="472">
        <v>17.899999999999999</v>
      </c>
      <c r="H1038" s="205"/>
      <c r="I1038" s="114"/>
    </row>
    <row r="1039" spans="1:9">
      <c r="A1039" s="470">
        <v>44240</v>
      </c>
      <c r="B1039" s="203">
        <v>5</v>
      </c>
      <c r="C1039" s="208">
        <v>251</v>
      </c>
      <c r="D1039" s="471">
        <v>27.2</v>
      </c>
      <c r="E1039" s="209">
        <v>-13</v>
      </c>
      <c r="F1039" s="472">
        <v>17.100000000000001</v>
      </c>
      <c r="H1039" s="205"/>
      <c r="I1039" s="114"/>
    </row>
    <row r="1040" spans="1:9">
      <c r="A1040" s="470">
        <v>44240</v>
      </c>
      <c r="B1040" s="203">
        <v>6</v>
      </c>
      <c r="C1040" s="208">
        <v>266</v>
      </c>
      <c r="D1040" s="471">
        <v>27.2</v>
      </c>
      <c r="E1040" s="209">
        <v>-13</v>
      </c>
      <c r="F1040" s="472">
        <v>16.3</v>
      </c>
      <c r="H1040" s="205"/>
      <c r="I1040" s="114"/>
    </row>
    <row r="1041" spans="1:9">
      <c r="A1041" s="470">
        <v>44240</v>
      </c>
      <c r="B1041" s="203">
        <v>7</v>
      </c>
      <c r="C1041" s="208">
        <v>281</v>
      </c>
      <c r="D1041" s="471">
        <v>27.3</v>
      </c>
      <c r="E1041" s="209">
        <v>-13</v>
      </c>
      <c r="F1041" s="472">
        <v>15.4</v>
      </c>
      <c r="H1041" s="205"/>
      <c r="I1041" s="114"/>
    </row>
    <row r="1042" spans="1:9">
      <c r="A1042" s="470">
        <v>44240</v>
      </c>
      <c r="B1042" s="203">
        <v>8</v>
      </c>
      <c r="C1042" s="208">
        <v>296</v>
      </c>
      <c r="D1042" s="471">
        <v>27.3</v>
      </c>
      <c r="E1042" s="209">
        <v>-13</v>
      </c>
      <c r="F1042" s="472">
        <v>14.6</v>
      </c>
      <c r="H1042" s="205"/>
      <c r="I1042" s="114"/>
    </row>
    <row r="1043" spans="1:9">
      <c r="A1043" s="470">
        <v>44240</v>
      </c>
      <c r="B1043" s="203">
        <v>9</v>
      </c>
      <c r="C1043" s="208">
        <v>311</v>
      </c>
      <c r="D1043" s="471">
        <v>27.3</v>
      </c>
      <c r="E1043" s="209">
        <v>-13</v>
      </c>
      <c r="F1043" s="472">
        <v>13.7</v>
      </c>
      <c r="H1043" s="205"/>
      <c r="I1043" s="114"/>
    </row>
    <row r="1044" spans="1:9">
      <c r="A1044" s="470">
        <v>44240</v>
      </c>
      <c r="B1044" s="203">
        <v>10</v>
      </c>
      <c r="C1044" s="208">
        <v>326</v>
      </c>
      <c r="D1044" s="471">
        <v>27.3</v>
      </c>
      <c r="E1044" s="209">
        <v>-13</v>
      </c>
      <c r="F1044" s="472">
        <v>12.9</v>
      </c>
      <c r="H1044" s="205"/>
      <c r="I1044" s="114"/>
    </row>
    <row r="1045" spans="1:9">
      <c r="A1045" s="470">
        <v>44240</v>
      </c>
      <c r="B1045" s="203">
        <v>11</v>
      </c>
      <c r="C1045" s="208">
        <v>341</v>
      </c>
      <c r="D1045" s="471">
        <v>27.3</v>
      </c>
      <c r="E1045" s="209">
        <v>-13</v>
      </c>
      <c r="F1045" s="472">
        <v>12</v>
      </c>
      <c r="H1045" s="205"/>
      <c r="I1045" s="114"/>
    </row>
    <row r="1046" spans="1:9">
      <c r="A1046" s="470">
        <v>44240</v>
      </c>
      <c r="B1046" s="203">
        <v>12</v>
      </c>
      <c r="C1046" s="208">
        <v>356</v>
      </c>
      <c r="D1046" s="471">
        <v>27.3</v>
      </c>
      <c r="E1046" s="209">
        <v>-13</v>
      </c>
      <c r="F1046" s="472">
        <v>11.2</v>
      </c>
      <c r="H1046" s="205"/>
      <c r="I1046" s="114"/>
    </row>
    <row r="1047" spans="1:9">
      <c r="A1047" s="470">
        <v>44240</v>
      </c>
      <c r="B1047" s="203">
        <v>13</v>
      </c>
      <c r="C1047" s="208">
        <v>11</v>
      </c>
      <c r="D1047" s="471">
        <v>27.4</v>
      </c>
      <c r="E1047" s="209">
        <v>-13</v>
      </c>
      <c r="F1047" s="472">
        <v>10.3</v>
      </c>
      <c r="H1047" s="205"/>
      <c r="I1047" s="114"/>
    </row>
    <row r="1048" spans="1:9">
      <c r="A1048" s="470">
        <v>44240</v>
      </c>
      <c r="B1048" s="203">
        <v>14</v>
      </c>
      <c r="C1048" s="208">
        <v>26</v>
      </c>
      <c r="D1048" s="471">
        <v>27.4</v>
      </c>
      <c r="E1048" s="209">
        <v>-13</v>
      </c>
      <c r="F1048" s="472">
        <v>9.5</v>
      </c>
      <c r="H1048" s="205"/>
      <c r="I1048" s="114"/>
    </row>
    <row r="1049" spans="1:9">
      <c r="A1049" s="470">
        <v>44240</v>
      </c>
      <c r="B1049" s="203">
        <v>15</v>
      </c>
      <c r="C1049" s="208">
        <v>41</v>
      </c>
      <c r="D1049" s="471">
        <v>27.4</v>
      </c>
      <c r="E1049" s="209">
        <v>-13</v>
      </c>
      <c r="F1049" s="472">
        <v>8.6</v>
      </c>
      <c r="H1049" s="205"/>
      <c r="I1049" s="114"/>
    </row>
    <row r="1050" spans="1:9">
      <c r="A1050" s="470">
        <v>44240</v>
      </c>
      <c r="B1050" s="203">
        <v>16</v>
      </c>
      <c r="C1050" s="208">
        <v>56</v>
      </c>
      <c r="D1050" s="471">
        <v>27.4</v>
      </c>
      <c r="E1050" s="209">
        <v>-13</v>
      </c>
      <c r="F1050" s="472">
        <v>7.8</v>
      </c>
      <c r="H1050" s="205"/>
      <c r="I1050" s="114"/>
    </row>
    <row r="1051" spans="1:9">
      <c r="A1051" s="470">
        <v>44240</v>
      </c>
      <c r="B1051" s="203">
        <v>17</v>
      </c>
      <c r="C1051" s="208">
        <v>71</v>
      </c>
      <c r="D1051" s="471">
        <v>27.4</v>
      </c>
      <c r="E1051" s="209">
        <v>-13</v>
      </c>
      <c r="F1051" s="472">
        <v>7</v>
      </c>
      <c r="H1051" s="205"/>
      <c r="I1051" s="114"/>
    </row>
    <row r="1052" spans="1:9">
      <c r="A1052" s="470">
        <v>44240</v>
      </c>
      <c r="B1052" s="203">
        <v>18</v>
      </c>
      <c r="C1052" s="208">
        <v>86</v>
      </c>
      <c r="D1052" s="471">
        <v>27.4</v>
      </c>
      <c r="E1052" s="209">
        <v>-13</v>
      </c>
      <c r="F1052" s="472">
        <v>6.1</v>
      </c>
      <c r="H1052" s="205"/>
      <c r="I1052" s="114"/>
    </row>
    <row r="1053" spans="1:9">
      <c r="A1053" s="470">
        <v>44240</v>
      </c>
      <c r="B1053" s="203">
        <v>19</v>
      </c>
      <c r="C1053" s="208">
        <v>101</v>
      </c>
      <c r="D1053" s="471">
        <v>27.5</v>
      </c>
      <c r="E1053" s="209">
        <v>-13</v>
      </c>
      <c r="F1053" s="472">
        <v>5.3</v>
      </c>
      <c r="H1053" s="205"/>
      <c r="I1053" s="114"/>
    </row>
    <row r="1054" spans="1:9">
      <c r="A1054" s="470">
        <v>44240</v>
      </c>
      <c r="B1054" s="203">
        <v>20</v>
      </c>
      <c r="C1054" s="208">
        <v>116</v>
      </c>
      <c r="D1054" s="471">
        <v>27.5</v>
      </c>
      <c r="E1054" s="209">
        <v>-13</v>
      </c>
      <c r="F1054" s="472">
        <v>4.4000000000000004</v>
      </c>
      <c r="H1054" s="205"/>
      <c r="I1054" s="114"/>
    </row>
    <row r="1055" spans="1:9">
      <c r="A1055" s="470">
        <v>44240</v>
      </c>
      <c r="B1055" s="203">
        <v>21</v>
      </c>
      <c r="C1055" s="208">
        <v>131</v>
      </c>
      <c r="D1055" s="471">
        <v>27.5</v>
      </c>
      <c r="E1055" s="209">
        <v>-13</v>
      </c>
      <c r="F1055" s="472">
        <v>3.6</v>
      </c>
      <c r="H1055" s="205"/>
      <c r="I1055" s="114"/>
    </row>
    <row r="1056" spans="1:9">
      <c r="A1056" s="470">
        <v>44240</v>
      </c>
      <c r="B1056" s="203">
        <v>22</v>
      </c>
      <c r="C1056" s="208">
        <v>146</v>
      </c>
      <c r="D1056" s="471">
        <v>27.5</v>
      </c>
      <c r="E1056" s="209">
        <v>-13</v>
      </c>
      <c r="F1056" s="472">
        <v>2.7</v>
      </c>
      <c r="H1056" s="205"/>
      <c r="I1056" s="114"/>
    </row>
    <row r="1057" spans="1:9">
      <c r="A1057" s="470">
        <v>44240</v>
      </c>
      <c r="B1057" s="203">
        <v>23</v>
      </c>
      <c r="C1057" s="208">
        <v>161</v>
      </c>
      <c r="D1057" s="471">
        <v>27.5</v>
      </c>
      <c r="E1057" s="209">
        <v>-13</v>
      </c>
      <c r="F1057" s="472">
        <v>1.9</v>
      </c>
      <c r="H1057" s="205"/>
      <c r="I1057" s="114"/>
    </row>
    <row r="1058" spans="1:9">
      <c r="A1058" s="470">
        <v>44241</v>
      </c>
      <c r="B1058" s="203">
        <v>0</v>
      </c>
      <c r="C1058" s="208">
        <v>176</v>
      </c>
      <c r="D1058" s="471">
        <v>27.6</v>
      </c>
      <c r="E1058" s="209">
        <v>-13</v>
      </c>
      <c r="F1058" s="472">
        <v>1</v>
      </c>
      <c r="H1058" s="205"/>
      <c r="I1058" s="114"/>
    </row>
    <row r="1059" spans="1:9">
      <c r="A1059" s="470">
        <v>44241</v>
      </c>
      <c r="B1059" s="203">
        <v>1</v>
      </c>
      <c r="C1059" s="208">
        <v>191</v>
      </c>
      <c r="D1059" s="471">
        <v>27.6</v>
      </c>
      <c r="E1059" s="209">
        <v>-13</v>
      </c>
      <c r="F1059" s="472">
        <v>0.2</v>
      </c>
      <c r="H1059" s="205"/>
      <c r="I1059" s="114"/>
    </row>
    <row r="1060" spans="1:9">
      <c r="A1060" s="470">
        <v>44241</v>
      </c>
      <c r="B1060" s="203">
        <v>2</v>
      </c>
      <c r="C1060" s="208">
        <v>206</v>
      </c>
      <c r="D1060" s="471">
        <v>27.6</v>
      </c>
      <c r="E1060" s="209">
        <v>-12</v>
      </c>
      <c r="F1060" s="472">
        <v>59.3</v>
      </c>
      <c r="H1060" s="205"/>
      <c r="I1060" s="114"/>
    </row>
    <row r="1061" spans="1:9">
      <c r="A1061" s="470">
        <v>44241</v>
      </c>
      <c r="B1061" s="203">
        <v>3</v>
      </c>
      <c r="C1061" s="208">
        <v>221</v>
      </c>
      <c r="D1061" s="471">
        <v>27.6</v>
      </c>
      <c r="E1061" s="209">
        <v>-12</v>
      </c>
      <c r="F1061" s="472">
        <v>58.5</v>
      </c>
      <c r="H1061" s="205"/>
      <c r="I1061" s="114"/>
    </row>
    <row r="1062" spans="1:9">
      <c r="A1062" s="470">
        <v>44241</v>
      </c>
      <c r="B1062" s="203">
        <v>4</v>
      </c>
      <c r="C1062" s="208">
        <v>236</v>
      </c>
      <c r="D1062" s="471">
        <v>27.7</v>
      </c>
      <c r="E1062" s="209">
        <v>-12</v>
      </c>
      <c r="F1062" s="472">
        <v>57.6</v>
      </c>
      <c r="H1062" s="205"/>
      <c r="I1062" s="114"/>
    </row>
    <row r="1063" spans="1:9">
      <c r="A1063" s="470">
        <v>44241</v>
      </c>
      <c r="B1063" s="203">
        <v>5</v>
      </c>
      <c r="C1063" s="208">
        <v>251</v>
      </c>
      <c r="D1063" s="471">
        <v>27.7</v>
      </c>
      <c r="E1063" s="209">
        <v>-12</v>
      </c>
      <c r="F1063" s="472">
        <v>56.8</v>
      </c>
      <c r="H1063" s="205"/>
      <c r="I1063" s="114"/>
    </row>
    <row r="1064" spans="1:9">
      <c r="A1064" s="470">
        <v>44241</v>
      </c>
      <c r="B1064" s="203">
        <v>6</v>
      </c>
      <c r="C1064" s="208">
        <v>266</v>
      </c>
      <c r="D1064" s="471">
        <v>27.7</v>
      </c>
      <c r="E1064" s="209">
        <v>-12</v>
      </c>
      <c r="F1064" s="472">
        <v>55.9</v>
      </c>
      <c r="H1064" s="205"/>
      <c r="I1064" s="114"/>
    </row>
    <row r="1065" spans="1:9">
      <c r="A1065" s="470">
        <v>44241</v>
      </c>
      <c r="B1065" s="203">
        <v>7</v>
      </c>
      <c r="C1065" s="208">
        <v>281</v>
      </c>
      <c r="D1065" s="471">
        <v>27.7</v>
      </c>
      <c r="E1065" s="209">
        <v>-12</v>
      </c>
      <c r="F1065" s="472">
        <v>55</v>
      </c>
      <c r="H1065" s="205"/>
      <c r="I1065" s="114"/>
    </row>
    <row r="1066" spans="1:9">
      <c r="A1066" s="470">
        <v>44241</v>
      </c>
      <c r="B1066" s="203">
        <v>8</v>
      </c>
      <c r="C1066" s="208">
        <v>296</v>
      </c>
      <c r="D1066" s="471">
        <v>27.8</v>
      </c>
      <c r="E1066" s="209">
        <v>-12</v>
      </c>
      <c r="F1066" s="472">
        <v>54.2</v>
      </c>
      <c r="H1066" s="205"/>
      <c r="I1066" s="114"/>
    </row>
    <row r="1067" spans="1:9">
      <c r="A1067" s="470">
        <v>44241</v>
      </c>
      <c r="B1067" s="203">
        <v>9</v>
      </c>
      <c r="C1067" s="208">
        <v>311</v>
      </c>
      <c r="D1067" s="471">
        <v>27.8</v>
      </c>
      <c r="E1067" s="209">
        <v>-12</v>
      </c>
      <c r="F1067" s="472">
        <v>53.3</v>
      </c>
      <c r="H1067" s="205"/>
      <c r="I1067" s="114"/>
    </row>
    <row r="1068" spans="1:9">
      <c r="A1068" s="470">
        <v>44241</v>
      </c>
      <c r="B1068" s="203">
        <v>10</v>
      </c>
      <c r="C1068" s="208">
        <v>326</v>
      </c>
      <c r="D1068" s="471">
        <v>27.8</v>
      </c>
      <c r="E1068" s="209">
        <v>-12</v>
      </c>
      <c r="F1068" s="472">
        <v>52.5</v>
      </c>
      <c r="H1068" s="205"/>
      <c r="I1068" s="114"/>
    </row>
    <row r="1069" spans="1:9">
      <c r="A1069" s="470">
        <v>44241</v>
      </c>
      <c r="B1069" s="203">
        <v>11</v>
      </c>
      <c r="C1069" s="208">
        <v>341</v>
      </c>
      <c r="D1069" s="471">
        <v>27.8</v>
      </c>
      <c r="E1069" s="209">
        <v>-12</v>
      </c>
      <c r="F1069" s="472">
        <v>51.6</v>
      </c>
      <c r="H1069" s="205"/>
      <c r="I1069" s="114"/>
    </row>
    <row r="1070" spans="1:9">
      <c r="A1070" s="470">
        <v>44241</v>
      </c>
      <c r="B1070" s="203">
        <v>12</v>
      </c>
      <c r="C1070" s="208">
        <v>356</v>
      </c>
      <c r="D1070" s="471">
        <v>27.8</v>
      </c>
      <c r="E1070" s="209">
        <v>-12</v>
      </c>
      <c r="F1070" s="472">
        <v>50.8</v>
      </c>
      <c r="H1070" s="205"/>
      <c r="I1070" s="114"/>
    </row>
    <row r="1071" spans="1:9">
      <c r="A1071" s="470">
        <v>44241</v>
      </c>
      <c r="B1071" s="203">
        <v>13</v>
      </c>
      <c r="C1071" s="208">
        <v>11</v>
      </c>
      <c r="D1071" s="471">
        <v>27.9</v>
      </c>
      <c r="E1071" s="209">
        <v>-12</v>
      </c>
      <c r="F1071" s="472">
        <v>49.9</v>
      </c>
      <c r="H1071" s="205"/>
      <c r="I1071" s="114"/>
    </row>
    <row r="1072" spans="1:9">
      <c r="A1072" s="470">
        <v>44241</v>
      </c>
      <c r="B1072" s="203">
        <v>14</v>
      </c>
      <c r="C1072" s="208">
        <v>26</v>
      </c>
      <c r="D1072" s="471">
        <v>27.9</v>
      </c>
      <c r="E1072" s="209">
        <v>-12</v>
      </c>
      <c r="F1072" s="472">
        <v>49.1</v>
      </c>
      <c r="H1072" s="205"/>
      <c r="I1072" s="114"/>
    </row>
    <row r="1073" spans="1:9">
      <c r="A1073" s="470">
        <v>44241</v>
      </c>
      <c r="B1073" s="203">
        <v>15</v>
      </c>
      <c r="C1073" s="208">
        <v>41</v>
      </c>
      <c r="D1073" s="471">
        <v>27.9</v>
      </c>
      <c r="E1073" s="209">
        <v>-12</v>
      </c>
      <c r="F1073" s="472">
        <v>48.2</v>
      </c>
      <c r="H1073" s="205"/>
      <c r="I1073" s="114"/>
    </row>
    <row r="1074" spans="1:9">
      <c r="A1074" s="470">
        <v>44241</v>
      </c>
      <c r="B1074" s="203">
        <v>16</v>
      </c>
      <c r="C1074" s="208">
        <v>56</v>
      </c>
      <c r="D1074" s="471">
        <v>28</v>
      </c>
      <c r="E1074" s="209">
        <v>-12</v>
      </c>
      <c r="F1074" s="472">
        <v>47.4</v>
      </c>
      <c r="H1074" s="205"/>
      <c r="I1074" s="114"/>
    </row>
    <row r="1075" spans="1:9">
      <c r="A1075" s="470">
        <v>44241</v>
      </c>
      <c r="B1075" s="203">
        <v>17</v>
      </c>
      <c r="C1075" s="208">
        <v>71</v>
      </c>
      <c r="D1075" s="471">
        <v>28</v>
      </c>
      <c r="E1075" s="209">
        <v>-12</v>
      </c>
      <c r="F1075" s="472">
        <v>46.5</v>
      </c>
      <c r="H1075" s="205"/>
      <c r="I1075" s="114"/>
    </row>
    <row r="1076" spans="1:9">
      <c r="A1076" s="470">
        <v>44241</v>
      </c>
      <c r="B1076" s="203">
        <v>18</v>
      </c>
      <c r="C1076" s="208">
        <v>86</v>
      </c>
      <c r="D1076" s="471">
        <v>28</v>
      </c>
      <c r="E1076" s="209">
        <v>-12</v>
      </c>
      <c r="F1076" s="472">
        <v>45.6</v>
      </c>
      <c r="H1076" s="205"/>
      <c r="I1076" s="114"/>
    </row>
    <row r="1077" spans="1:9">
      <c r="A1077" s="470">
        <v>44241</v>
      </c>
      <c r="B1077" s="203">
        <v>19</v>
      </c>
      <c r="C1077" s="208">
        <v>101</v>
      </c>
      <c r="D1077" s="471">
        <v>28</v>
      </c>
      <c r="E1077" s="209">
        <v>-12</v>
      </c>
      <c r="F1077" s="472">
        <v>44.8</v>
      </c>
      <c r="H1077" s="205"/>
      <c r="I1077" s="114"/>
    </row>
    <row r="1078" spans="1:9">
      <c r="A1078" s="470">
        <v>44241</v>
      </c>
      <c r="B1078" s="203">
        <v>20</v>
      </c>
      <c r="C1078" s="208">
        <v>116</v>
      </c>
      <c r="D1078" s="471">
        <v>28.1</v>
      </c>
      <c r="E1078" s="209">
        <v>-12</v>
      </c>
      <c r="F1078" s="472">
        <v>43.9</v>
      </c>
      <c r="H1078" s="205"/>
      <c r="I1078" s="114"/>
    </row>
    <row r="1079" spans="1:9">
      <c r="A1079" s="470">
        <v>44241</v>
      </c>
      <c r="B1079" s="203">
        <v>21</v>
      </c>
      <c r="C1079" s="208">
        <v>131</v>
      </c>
      <c r="D1079" s="471">
        <v>28.1</v>
      </c>
      <c r="E1079" s="209">
        <v>-12</v>
      </c>
      <c r="F1079" s="472">
        <v>43.1</v>
      </c>
      <c r="H1079" s="205"/>
      <c r="I1079" s="114"/>
    </row>
    <row r="1080" spans="1:9">
      <c r="A1080" s="470">
        <v>44241</v>
      </c>
      <c r="B1080" s="203">
        <v>22</v>
      </c>
      <c r="C1080" s="208">
        <v>146</v>
      </c>
      <c r="D1080" s="471">
        <v>28.1</v>
      </c>
      <c r="E1080" s="209">
        <v>-12</v>
      </c>
      <c r="F1080" s="472">
        <v>42.2</v>
      </c>
      <c r="H1080" s="205"/>
      <c r="I1080" s="114"/>
    </row>
    <row r="1081" spans="1:9">
      <c r="A1081" s="470">
        <v>44241</v>
      </c>
      <c r="B1081" s="203">
        <v>23</v>
      </c>
      <c r="C1081" s="208">
        <v>161</v>
      </c>
      <c r="D1081" s="471">
        <v>28.1</v>
      </c>
      <c r="E1081" s="209">
        <v>-12</v>
      </c>
      <c r="F1081" s="472">
        <v>41.4</v>
      </c>
      <c r="H1081" s="205"/>
      <c r="I1081" s="114"/>
    </row>
    <row r="1082" spans="1:9">
      <c r="A1082" s="470">
        <v>44242</v>
      </c>
      <c r="B1082" s="203">
        <v>0</v>
      </c>
      <c r="C1082" s="208">
        <v>176</v>
      </c>
      <c r="D1082" s="471">
        <v>28.2</v>
      </c>
      <c r="E1082" s="209">
        <v>-12</v>
      </c>
      <c r="F1082" s="472">
        <v>40.5</v>
      </c>
      <c r="H1082" s="205"/>
      <c r="I1082" s="114"/>
    </row>
    <row r="1083" spans="1:9">
      <c r="A1083" s="470">
        <v>44242</v>
      </c>
      <c r="B1083" s="203">
        <v>1</v>
      </c>
      <c r="C1083" s="208">
        <v>191</v>
      </c>
      <c r="D1083" s="471">
        <v>28.2</v>
      </c>
      <c r="E1083" s="209">
        <v>-12</v>
      </c>
      <c r="F1083" s="472">
        <v>39.6</v>
      </c>
      <c r="H1083" s="205"/>
      <c r="I1083" s="114"/>
    </row>
    <row r="1084" spans="1:9">
      <c r="A1084" s="470">
        <v>44242</v>
      </c>
      <c r="B1084" s="203">
        <v>2</v>
      </c>
      <c r="C1084" s="208">
        <v>206</v>
      </c>
      <c r="D1084" s="471">
        <v>28.2</v>
      </c>
      <c r="E1084" s="209">
        <v>-12</v>
      </c>
      <c r="F1084" s="472">
        <v>38.799999999999997</v>
      </c>
      <c r="H1084" s="205"/>
      <c r="I1084" s="114"/>
    </row>
    <row r="1085" spans="1:9">
      <c r="A1085" s="470">
        <v>44242</v>
      </c>
      <c r="B1085" s="203">
        <v>3</v>
      </c>
      <c r="C1085" s="208">
        <v>221</v>
      </c>
      <c r="D1085" s="471">
        <v>28.3</v>
      </c>
      <c r="E1085" s="209">
        <v>-12</v>
      </c>
      <c r="F1085" s="472">
        <v>37.9</v>
      </c>
      <c r="H1085" s="205"/>
      <c r="I1085" s="114"/>
    </row>
    <row r="1086" spans="1:9">
      <c r="A1086" s="470">
        <v>44242</v>
      </c>
      <c r="B1086" s="203">
        <v>4</v>
      </c>
      <c r="C1086" s="208">
        <v>236</v>
      </c>
      <c r="D1086" s="471">
        <v>28.3</v>
      </c>
      <c r="E1086" s="209">
        <v>-12</v>
      </c>
      <c r="F1086" s="472">
        <v>37.1</v>
      </c>
      <c r="H1086" s="205"/>
      <c r="I1086" s="114"/>
    </row>
    <row r="1087" spans="1:9">
      <c r="A1087" s="470">
        <v>44242</v>
      </c>
      <c r="B1087" s="203">
        <v>5</v>
      </c>
      <c r="C1087" s="208">
        <v>251</v>
      </c>
      <c r="D1087" s="471">
        <v>28.3</v>
      </c>
      <c r="E1087" s="209">
        <v>-12</v>
      </c>
      <c r="F1087" s="472">
        <v>36.200000000000003</v>
      </c>
      <c r="H1087" s="205"/>
      <c r="I1087" s="114"/>
    </row>
    <row r="1088" spans="1:9">
      <c r="A1088" s="470">
        <v>44242</v>
      </c>
      <c r="B1088" s="203">
        <v>6</v>
      </c>
      <c r="C1088" s="208">
        <v>266</v>
      </c>
      <c r="D1088" s="471">
        <v>28.4</v>
      </c>
      <c r="E1088" s="209">
        <v>-12</v>
      </c>
      <c r="F1088" s="472">
        <v>35.299999999999997</v>
      </c>
      <c r="H1088" s="205"/>
      <c r="I1088" s="114"/>
    </row>
    <row r="1089" spans="1:9">
      <c r="A1089" s="470">
        <v>44242</v>
      </c>
      <c r="B1089" s="203">
        <v>7</v>
      </c>
      <c r="C1089" s="208">
        <v>281</v>
      </c>
      <c r="D1089" s="471">
        <v>28.4</v>
      </c>
      <c r="E1089" s="209">
        <v>-12</v>
      </c>
      <c r="F1089" s="472">
        <v>34.5</v>
      </c>
      <c r="H1089" s="205"/>
      <c r="I1089" s="114"/>
    </row>
    <row r="1090" spans="1:9">
      <c r="A1090" s="470">
        <v>44242</v>
      </c>
      <c r="B1090" s="203">
        <v>8</v>
      </c>
      <c r="C1090" s="208">
        <v>296</v>
      </c>
      <c r="D1090" s="471">
        <v>28.4</v>
      </c>
      <c r="E1090" s="209">
        <v>-12</v>
      </c>
      <c r="F1090" s="472">
        <v>33.6</v>
      </c>
      <c r="H1090" s="205"/>
      <c r="I1090" s="114"/>
    </row>
    <row r="1091" spans="1:9">
      <c r="A1091" s="470">
        <v>44242</v>
      </c>
      <c r="B1091" s="203">
        <v>9</v>
      </c>
      <c r="C1091" s="208">
        <v>311</v>
      </c>
      <c r="D1091" s="471">
        <v>28.4</v>
      </c>
      <c r="E1091" s="209">
        <v>-12</v>
      </c>
      <c r="F1091" s="472">
        <v>32.700000000000003</v>
      </c>
      <c r="H1091" s="205"/>
      <c r="I1091" s="114"/>
    </row>
    <row r="1092" spans="1:9">
      <c r="A1092" s="470">
        <v>44242</v>
      </c>
      <c r="B1092" s="203">
        <v>10</v>
      </c>
      <c r="C1092" s="208">
        <v>326</v>
      </c>
      <c r="D1092" s="471">
        <v>28.5</v>
      </c>
      <c r="E1092" s="209">
        <v>-12</v>
      </c>
      <c r="F1092" s="472">
        <v>31.9</v>
      </c>
      <c r="H1092" s="205"/>
      <c r="I1092" s="114"/>
    </row>
    <row r="1093" spans="1:9">
      <c r="A1093" s="470">
        <v>44242</v>
      </c>
      <c r="B1093" s="203">
        <v>11</v>
      </c>
      <c r="C1093" s="208">
        <v>341</v>
      </c>
      <c r="D1093" s="471">
        <v>28.5</v>
      </c>
      <c r="E1093" s="209">
        <v>-12</v>
      </c>
      <c r="F1093" s="472">
        <v>31</v>
      </c>
      <c r="H1093" s="205"/>
      <c r="I1093" s="114"/>
    </row>
    <row r="1094" spans="1:9">
      <c r="A1094" s="470">
        <v>44242</v>
      </c>
      <c r="B1094" s="203">
        <v>12</v>
      </c>
      <c r="C1094" s="208">
        <v>356</v>
      </c>
      <c r="D1094" s="471">
        <v>28.5</v>
      </c>
      <c r="E1094" s="209">
        <v>-12</v>
      </c>
      <c r="F1094" s="472">
        <v>30.2</v>
      </c>
      <c r="H1094" s="205"/>
      <c r="I1094" s="114"/>
    </row>
    <row r="1095" spans="1:9">
      <c r="A1095" s="470">
        <v>44242</v>
      </c>
      <c r="B1095" s="203">
        <v>13</v>
      </c>
      <c r="C1095" s="208">
        <v>11</v>
      </c>
      <c r="D1095" s="471">
        <v>28.6</v>
      </c>
      <c r="E1095" s="209">
        <v>-12</v>
      </c>
      <c r="F1095" s="472">
        <v>29.3</v>
      </c>
      <c r="H1095" s="205"/>
      <c r="I1095" s="114"/>
    </row>
    <row r="1096" spans="1:9">
      <c r="A1096" s="470">
        <v>44242</v>
      </c>
      <c r="B1096" s="203">
        <v>14</v>
      </c>
      <c r="C1096" s="208">
        <v>26</v>
      </c>
      <c r="D1096" s="471">
        <v>28.6</v>
      </c>
      <c r="E1096" s="209">
        <v>-12</v>
      </c>
      <c r="F1096" s="472">
        <v>28.4</v>
      </c>
      <c r="H1096" s="205"/>
      <c r="I1096" s="114"/>
    </row>
    <row r="1097" spans="1:9">
      <c r="A1097" s="470">
        <v>44242</v>
      </c>
      <c r="B1097" s="203">
        <v>15</v>
      </c>
      <c r="C1097" s="208">
        <v>41</v>
      </c>
      <c r="D1097" s="471">
        <v>28.6</v>
      </c>
      <c r="E1097" s="209">
        <v>-12</v>
      </c>
      <c r="F1097" s="472">
        <v>27.6</v>
      </c>
      <c r="H1097" s="205"/>
      <c r="I1097" s="114"/>
    </row>
    <row r="1098" spans="1:9">
      <c r="A1098" s="470">
        <v>44242</v>
      </c>
      <c r="B1098" s="203">
        <v>16</v>
      </c>
      <c r="C1098" s="208">
        <v>56</v>
      </c>
      <c r="D1098" s="471">
        <v>28.7</v>
      </c>
      <c r="E1098" s="209">
        <v>-12</v>
      </c>
      <c r="F1098" s="472">
        <v>26.7</v>
      </c>
      <c r="H1098" s="205"/>
      <c r="I1098" s="114"/>
    </row>
    <row r="1099" spans="1:9">
      <c r="A1099" s="470">
        <v>44242</v>
      </c>
      <c r="B1099" s="203">
        <v>17</v>
      </c>
      <c r="C1099" s="208">
        <v>71</v>
      </c>
      <c r="D1099" s="471">
        <v>28.7</v>
      </c>
      <c r="E1099" s="209">
        <v>-12</v>
      </c>
      <c r="F1099" s="472">
        <v>25.8</v>
      </c>
      <c r="H1099" s="205"/>
      <c r="I1099" s="114"/>
    </row>
    <row r="1100" spans="1:9">
      <c r="A1100" s="470">
        <v>44242</v>
      </c>
      <c r="B1100" s="203">
        <v>18</v>
      </c>
      <c r="C1100" s="208">
        <v>86</v>
      </c>
      <c r="D1100" s="471">
        <v>28.7</v>
      </c>
      <c r="E1100" s="209">
        <v>-12</v>
      </c>
      <c r="F1100" s="472">
        <v>25</v>
      </c>
      <c r="H1100" s="205"/>
      <c r="I1100" s="114"/>
    </row>
    <row r="1101" spans="1:9">
      <c r="A1101" s="470">
        <v>44242</v>
      </c>
      <c r="B1101" s="203">
        <v>19</v>
      </c>
      <c r="C1101" s="208">
        <v>101</v>
      </c>
      <c r="D1101" s="471">
        <v>28.8</v>
      </c>
      <c r="E1101" s="209">
        <v>-12</v>
      </c>
      <c r="F1101" s="472">
        <v>24.1</v>
      </c>
      <c r="H1101" s="205"/>
      <c r="I1101" s="114"/>
    </row>
    <row r="1102" spans="1:9">
      <c r="A1102" s="470">
        <v>44242</v>
      </c>
      <c r="B1102" s="203">
        <v>20</v>
      </c>
      <c r="C1102" s="208">
        <v>116</v>
      </c>
      <c r="D1102" s="471">
        <v>28.8</v>
      </c>
      <c r="E1102" s="209">
        <v>-12</v>
      </c>
      <c r="F1102" s="472">
        <v>23.2</v>
      </c>
      <c r="H1102" s="205"/>
      <c r="I1102" s="114"/>
    </row>
    <row r="1103" spans="1:9">
      <c r="A1103" s="470">
        <v>44242</v>
      </c>
      <c r="B1103" s="203">
        <v>21</v>
      </c>
      <c r="C1103" s="208">
        <v>131</v>
      </c>
      <c r="D1103" s="471">
        <v>28.9</v>
      </c>
      <c r="E1103" s="209">
        <v>-12</v>
      </c>
      <c r="F1103" s="472">
        <v>22.4</v>
      </c>
      <c r="H1103" s="205"/>
      <c r="I1103" s="114"/>
    </row>
    <row r="1104" spans="1:9">
      <c r="A1104" s="470">
        <v>44242</v>
      </c>
      <c r="B1104" s="203">
        <v>22</v>
      </c>
      <c r="C1104" s="208">
        <v>146</v>
      </c>
      <c r="D1104" s="471">
        <v>28.9</v>
      </c>
      <c r="E1104" s="209">
        <v>-12</v>
      </c>
      <c r="F1104" s="472">
        <v>21.5</v>
      </c>
      <c r="H1104" s="205"/>
      <c r="I1104" s="114"/>
    </row>
    <row r="1105" spans="1:9">
      <c r="A1105" s="470">
        <v>44242</v>
      </c>
      <c r="B1105" s="203">
        <v>23</v>
      </c>
      <c r="C1105" s="208">
        <v>161</v>
      </c>
      <c r="D1105" s="471">
        <v>28.9</v>
      </c>
      <c r="E1105" s="209">
        <v>-12</v>
      </c>
      <c r="F1105" s="472">
        <v>20.6</v>
      </c>
      <c r="H1105" s="205"/>
      <c r="I1105" s="114"/>
    </row>
    <row r="1106" spans="1:9">
      <c r="A1106" s="470">
        <v>44243</v>
      </c>
      <c r="B1106" s="203">
        <v>0</v>
      </c>
      <c r="C1106" s="208">
        <v>176</v>
      </c>
      <c r="D1106" s="471">
        <v>29</v>
      </c>
      <c r="E1106" s="209">
        <v>-12</v>
      </c>
      <c r="F1106" s="472">
        <v>19.8</v>
      </c>
      <c r="H1106" s="205"/>
      <c r="I1106" s="114"/>
    </row>
    <row r="1107" spans="1:9">
      <c r="A1107" s="470">
        <v>44243</v>
      </c>
      <c r="B1107" s="203">
        <v>1</v>
      </c>
      <c r="C1107" s="208">
        <v>191</v>
      </c>
      <c r="D1107" s="471">
        <v>29</v>
      </c>
      <c r="E1107" s="209">
        <v>-12</v>
      </c>
      <c r="F1107" s="472">
        <v>18.899999999999999</v>
      </c>
      <c r="H1107" s="205"/>
      <c r="I1107" s="114"/>
    </row>
    <row r="1108" spans="1:9">
      <c r="A1108" s="470">
        <v>44243</v>
      </c>
      <c r="B1108" s="203">
        <v>2</v>
      </c>
      <c r="C1108" s="208">
        <v>206</v>
      </c>
      <c r="D1108" s="471">
        <v>29</v>
      </c>
      <c r="E1108" s="209">
        <v>-12</v>
      </c>
      <c r="F1108" s="472">
        <v>18</v>
      </c>
      <c r="H1108" s="205"/>
      <c r="I1108" s="114"/>
    </row>
    <row r="1109" spans="1:9">
      <c r="A1109" s="470">
        <v>44243</v>
      </c>
      <c r="B1109" s="203">
        <v>3</v>
      </c>
      <c r="C1109" s="208">
        <v>221</v>
      </c>
      <c r="D1109" s="471">
        <v>29.1</v>
      </c>
      <c r="E1109" s="209">
        <v>-12</v>
      </c>
      <c r="F1109" s="472">
        <v>17.2</v>
      </c>
      <c r="H1109" s="205"/>
      <c r="I1109" s="114"/>
    </row>
    <row r="1110" spans="1:9">
      <c r="A1110" s="470">
        <v>44243</v>
      </c>
      <c r="B1110" s="203">
        <v>4</v>
      </c>
      <c r="C1110" s="208">
        <v>236</v>
      </c>
      <c r="D1110" s="471">
        <v>29.1</v>
      </c>
      <c r="E1110" s="209">
        <v>-12</v>
      </c>
      <c r="F1110" s="472">
        <v>16.3</v>
      </c>
      <c r="H1110" s="205"/>
      <c r="I1110" s="114"/>
    </row>
    <row r="1111" spans="1:9">
      <c r="A1111" s="470">
        <v>44243</v>
      </c>
      <c r="B1111" s="203">
        <v>5</v>
      </c>
      <c r="C1111" s="208">
        <v>251</v>
      </c>
      <c r="D1111" s="471">
        <v>29.1</v>
      </c>
      <c r="E1111" s="209">
        <v>-12</v>
      </c>
      <c r="F1111" s="472">
        <v>15.4</v>
      </c>
      <c r="H1111" s="205"/>
      <c r="I1111" s="114"/>
    </row>
    <row r="1112" spans="1:9">
      <c r="A1112" s="470">
        <v>44243</v>
      </c>
      <c r="B1112" s="203">
        <v>6</v>
      </c>
      <c r="C1112" s="208">
        <v>266</v>
      </c>
      <c r="D1112" s="471">
        <v>29.2</v>
      </c>
      <c r="E1112" s="209">
        <v>-12</v>
      </c>
      <c r="F1112" s="472">
        <v>14.6</v>
      </c>
      <c r="H1112" s="205"/>
      <c r="I1112" s="114"/>
    </row>
    <row r="1113" spans="1:9">
      <c r="A1113" s="470">
        <v>44243</v>
      </c>
      <c r="B1113" s="203">
        <v>7</v>
      </c>
      <c r="C1113" s="208">
        <v>281</v>
      </c>
      <c r="D1113" s="471">
        <v>29.2</v>
      </c>
      <c r="E1113" s="209">
        <v>-12</v>
      </c>
      <c r="F1113" s="472">
        <v>13.7</v>
      </c>
      <c r="H1113" s="205"/>
      <c r="I1113" s="114"/>
    </row>
    <row r="1114" spans="1:9">
      <c r="A1114" s="470">
        <v>44243</v>
      </c>
      <c r="B1114" s="203">
        <v>8</v>
      </c>
      <c r="C1114" s="208">
        <v>296</v>
      </c>
      <c r="D1114" s="471">
        <v>29.3</v>
      </c>
      <c r="E1114" s="209">
        <v>-12</v>
      </c>
      <c r="F1114" s="472">
        <v>12.8</v>
      </c>
      <c r="H1114" s="205"/>
      <c r="I1114" s="114"/>
    </row>
    <row r="1115" spans="1:9">
      <c r="A1115" s="470">
        <v>44243</v>
      </c>
      <c r="B1115" s="203">
        <v>9</v>
      </c>
      <c r="C1115" s="208">
        <v>311</v>
      </c>
      <c r="D1115" s="471">
        <v>29.3</v>
      </c>
      <c r="E1115" s="209">
        <v>-12</v>
      </c>
      <c r="F1115" s="472">
        <v>12</v>
      </c>
      <c r="H1115" s="205"/>
      <c r="I1115" s="114"/>
    </row>
    <row r="1116" spans="1:9">
      <c r="A1116" s="470">
        <v>44243</v>
      </c>
      <c r="B1116" s="203">
        <v>10</v>
      </c>
      <c r="C1116" s="208">
        <v>326</v>
      </c>
      <c r="D1116" s="471">
        <v>29.3</v>
      </c>
      <c r="E1116" s="209">
        <v>-12</v>
      </c>
      <c r="F1116" s="472">
        <v>11.1</v>
      </c>
      <c r="H1116" s="205"/>
      <c r="I1116" s="114"/>
    </row>
    <row r="1117" spans="1:9">
      <c r="A1117" s="470">
        <v>44243</v>
      </c>
      <c r="B1117" s="203">
        <v>11</v>
      </c>
      <c r="C1117" s="208">
        <v>341</v>
      </c>
      <c r="D1117" s="471">
        <v>29.4</v>
      </c>
      <c r="E1117" s="209">
        <v>-12</v>
      </c>
      <c r="F1117" s="472">
        <v>10.199999999999999</v>
      </c>
      <c r="H1117" s="205"/>
      <c r="I1117" s="114"/>
    </row>
    <row r="1118" spans="1:9">
      <c r="A1118" s="470">
        <v>44243</v>
      </c>
      <c r="B1118" s="203">
        <v>12</v>
      </c>
      <c r="C1118" s="208">
        <v>356</v>
      </c>
      <c r="D1118" s="471">
        <v>29.4</v>
      </c>
      <c r="E1118" s="209">
        <v>-12</v>
      </c>
      <c r="F1118" s="472">
        <v>9.3000000000000007</v>
      </c>
      <c r="H1118" s="205"/>
      <c r="I1118" s="114"/>
    </row>
    <row r="1119" spans="1:9">
      <c r="A1119" s="470">
        <v>44243</v>
      </c>
      <c r="B1119" s="203">
        <v>13</v>
      </c>
      <c r="C1119" s="208">
        <v>11</v>
      </c>
      <c r="D1119" s="471">
        <v>29.5</v>
      </c>
      <c r="E1119" s="209">
        <v>-12</v>
      </c>
      <c r="F1119" s="472">
        <v>8.5</v>
      </c>
      <c r="H1119" s="205"/>
      <c r="I1119" s="114"/>
    </row>
    <row r="1120" spans="1:9">
      <c r="A1120" s="470">
        <v>44243</v>
      </c>
      <c r="B1120" s="203">
        <v>14</v>
      </c>
      <c r="C1120" s="208">
        <v>26</v>
      </c>
      <c r="D1120" s="471">
        <v>29.5</v>
      </c>
      <c r="E1120" s="209">
        <v>-12</v>
      </c>
      <c r="F1120" s="472">
        <v>7.6</v>
      </c>
      <c r="H1120" s="205"/>
      <c r="I1120" s="114"/>
    </row>
    <row r="1121" spans="1:9">
      <c r="A1121" s="470">
        <v>44243</v>
      </c>
      <c r="B1121" s="203">
        <v>15</v>
      </c>
      <c r="C1121" s="208">
        <v>41</v>
      </c>
      <c r="D1121" s="471">
        <v>29.5</v>
      </c>
      <c r="E1121" s="209">
        <v>-12</v>
      </c>
      <c r="F1121" s="472">
        <v>6.7</v>
      </c>
      <c r="H1121" s="205"/>
      <c r="I1121" s="114"/>
    </row>
    <row r="1122" spans="1:9">
      <c r="A1122" s="470">
        <v>44243</v>
      </c>
      <c r="B1122" s="203">
        <v>16</v>
      </c>
      <c r="C1122" s="208">
        <v>56</v>
      </c>
      <c r="D1122" s="471">
        <v>29.6</v>
      </c>
      <c r="E1122" s="209">
        <v>-12</v>
      </c>
      <c r="F1122" s="472">
        <v>5.9</v>
      </c>
      <c r="H1122" s="205"/>
      <c r="I1122" s="114"/>
    </row>
    <row r="1123" spans="1:9">
      <c r="A1123" s="470">
        <v>44243</v>
      </c>
      <c r="B1123" s="203">
        <v>17</v>
      </c>
      <c r="C1123" s="208">
        <v>71</v>
      </c>
      <c r="D1123" s="471">
        <v>29.6</v>
      </c>
      <c r="E1123" s="209">
        <v>-12</v>
      </c>
      <c r="F1123" s="472">
        <v>5</v>
      </c>
      <c r="H1123" s="205"/>
      <c r="I1123" s="114"/>
    </row>
    <row r="1124" spans="1:9">
      <c r="A1124" s="470">
        <v>44243</v>
      </c>
      <c r="B1124" s="203">
        <v>18</v>
      </c>
      <c r="C1124" s="208">
        <v>86</v>
      </c>
      <c r="D1124" s="471">
        <v>29.7</v>
      </c>
      <c r="E1124" s="209">
        <v>-12</v>
      </c>
      <c r="F1124" s="472">
        <v>4.0999999999999996</v>
      </c>
      <c r="H1124" s="205"/>
      <c r="I1124" s="114"/>
    </row>
    <row r="1125" spans="1:9">
      <c r="A1125" s="470">
        <v>44243</v>
      </c>
      <c r="B1125" s="203">
        <v>19</v>
      </c>
      <c r="C1125" s="208">
        <v>101</v>
      </c>
      <c r="D1125" s="471">
        <v>29.7</v>
      </c>
      <c r="E1125" s="209">
        <v>-12</v>
      </c>
      <c r="F1125" s="472">
        <v>3.2</v>
      </c>
      <c r="H1125" s="205"/>
      <c r="I1125" s="114"/>
    </row>
    <row r="1126" spans="1:9">
      <c r="A1126" s="470">
        <v>44243</v>
      </c>
      <c r="B1126" s="203">
        <v>20</v>
      </c>
      <c r="C1126" s="208">
        <v>116</v>
      </c>
      <c r="D1126" s="471">
        <v>29.8</v>
      </c>
      <c r="E1126" s="209">
        <v>-12</v>
      </c>
      <c r="F1126" s="472">
        <v>2.4</v>
      </c>
      <c r="H1126" s="205"/>
      <c r="I1126" s="114"/>
    </row>
    <row r="1127" spans="1:9">
      <c r="A1127" s="470">
        <v>44243</v>
      </c>
      <c r="B1127" s="203">
        <v>21</v>
      </c>
      <c r="C1127" s="208">
        <v>131</v>
      </c>
      <c r="D1127" s="471">
        <v>29.8</v>
      </c>
      <c r="E1127" s="209">
        <v>-12</v>
      </c>
      <c r="F1127" s="472">
        <v>1.5</v>
      </c>
      <c r="H1127" s="205"/>
      <c r="I1127" s="114"/>
    </row>
    <row r="1128" spans="1:9">
      <c r="A1128" s="470">
        <v>44243</v>
      </c>
      <c r="B1128" s="203">
        <v>22</v>
      </c>
      <c r="C1128" s="208">
        <v>146</v>
      </c>
      <c r="D1128" s="471">
        <v>29.8</v>
      </c>
      <c r="E1128" s="209">
        <v>-12</v>
      </c>
      <c r="F1128" s="472">
        <v>0.6</v>
      </c>
      <c r="H1128" s="205"/>
      <c r="I1128" s="114"/>
    </row>
    <row r="1129" spans="1:9">
      <c r="A1129" s="470">
        <v>44243</v>
      </c>
      <c r="B1129" s="203">
        <v>23</v>
      </c>
      <c r="C1129" s="208">
        <v>161</v>
      </c>
      <c r="D1129" s="471">
        <v>29.9</v>
      </c>
      <c r="E1129" s="209">
        <v>-11</v>
      </c>
      <c r="F1129" s="472">
        <v>59.7</v>
      </c>
      <c r="H1129" s="205"/>
      <c r="I1129" s="114"/>
    </row>
    <row r="1130" spans="1:9">
      <c r="A1130" s="470">
        <v>44244</v>
      </c>
      <c r="B1130" s="203">
        <v>0</v>
      </c>
      <c r="C1130" s="208">
        <v>176</v>
      </c>
      <c r="D1130" s="471">
        <v>29.9</v>
      </c>
      <c r="E1130" s="209">
        <v>-11</v>
      </c>
      <c r="F1130" s="472">
        <v>58.9</v>
      </c>
      <c r="H1130" s="205"/>
      <c r="I1130" s="114"/>
    </row>
    <row r="1131" spans="1:9">
      <c r="A1131" s="470">
        <v>44244</v>
      </c>
      <c r="B1131" s="203">
        <v>1</v>
      </c>
      <c r="C1131" s="208">
        <v>191</v>
      </c>
      <c r="D1131" s="471">
        <v>30</v>
      </c>
      <c r="E1131" s="209">
        <v>-11</v>
      </c>
      <c r="F1131" s="472">
        <v>58</v>
      </c>
      <c r="H1131" s="205"/>
      <c r="I1131" s="114"/>
    </row>
    <row r="1132" spans="1:9">
      <c r="A1132" s="470">
        <v>44244</v>
      </c>
      <c r="B1132" s="203">
        <v>2</v>
      </c>
      <c r="C1132" s="208">
        <v>206</v>
      </c>
      <c r="D1132" s="471">
        <v>30</v>
      </c>
      <c r="E1132" s="209">
        <v>-11</v>
      </c>
      <c r="F1132" s="472">
        <v>57.1</v>
      </c>
      <c r="H1132" s="205"/>
      <c r="I1132" s="114"/>
    </row>
    <row r="1133" spans="1:9">
      <c r="A1133" s="470">
        <v>44244</v>
      </c>
      <c r="B1133" s="203">
        <v>3</v>
      </c>
      <c r="C1133" s="208">
        <v>221</v>
      </c>
      <c r="D1133" s="471">
        <v>30.1</v>
      </c>
      <c r="E1133" s="209">
        <v>-11</v>
      </c>
      <c r="F1133" s="472">
        <v>56.2</v>
      </c>
      <c r="H1133" s="205"/>
      <c r="I1133" s="114"/>
    </row>
    <row r="1134" spans="1:9">
      <c r="A1134" s="470">
        <v>44244</v>
      </c>
      <c r="B1134" s="203">
        <v>4</v>
      </c>
      <c r="C1134" s="208">
        <v>236</v>
      </c>
      <c r="D1134" s="471">
        <v>30.1</v>
      </c>
      <c r="E1134" s="209">
        <v>-11</v>
      </c>
      <c r="F1134" s="472">
        <v>55.4</v>
      </c>
      <c r="H1134" s="205"/>
      <c r="I1134" s="114"/>
    </row>
    <row r="1135" spans="1:9">
      <c r="A1135" s="470">
        <v>44244</v>
      </c>
      <c r="B1135" s="203">
        <v>5</v>
      </c>
      <c r="C1135" s="208">
        <v>251</v>
      </c>
      <c r="D1135" s="471">
        <v>30.2</v>
      </c>
      <c r="E1135" s="209">
        <v>-11</v>
      </c>
      <c r="F1135" s="472">
        <v>54.5</v>
      </c>
      <c r="H1135" s="205"/>
      <c r="I1135" s="114"/>
    </row>
    <row r="1136" spans="1:9">
      <c r="A1136" s="470">
        <v>44244</v>
      </c>
      <c r="B1136" s="203">
        <v>6</v>
      </c>
      <c r="C1136" s="208">
        <v>266</v>
      </c>
      <c r="D1136" s="471">
        <v>30.2</v>
      </c>
      <c r="E1136" s="209">
        <v>-11</v>
      </c>
      <c r="F1136" s="472">
        <v>53.6</v>
      </c>
      <c r="H1136" s="205"/>
      <c r="I1136" s="114"/>
    </row>
    <row r="1137" spans="1:9">
      <c r="A1137" s="470">
        <v>44244</v>
      </c>
      <c r="B1137" s="203">
        <v>7</v>
      </c>
      <c r="C1137" s="208">
        <v>281</v>
      </c>
      <c r="D1137" s="471">
        <v>30.2</v>
      </c>
      <c r="E1137" s="209">
        <v>-11</v>
      </c>
      <c r="F1137" s="472">
        <v>52.7</v>
      </c>
      <c r="H1137" s="205"/>
      <c r="I1137" s="114"/>
    </row>
    <row r="1138" spans="1:9">
      <c r="A1138" s="470">
        <v>44244</v>
      </c>
      <c r="B1138" s="203">
        <v>8</v>
      </c>
      <c r="C1138" s="208">
        <v>296</v>
      </c>
      <c r="D1138" s="471">
        <v>30.3</v>
      </c>
      <c r="E1138" s="209">
        <v>-11</v>
      </c>
      <c r="F1138" s="472">
        <v>51.8</v>
      </c>
      <c r="H1138" s="205"/>
      <c r="I1138" s="114"/>
    </row>
    <row r="1139" spans="1:9">
      <c r="A1139" s="470">
        <v>44244</v>
      </c>
      <c r="B1139" s="203">
        <v>9</v>
      </c>
      <c r="C1139" s="208">
        <v>311</v>
      </c>
      <c r="D1139" s="471">
        <v>30.3</v>
      </c>
      <c r="E1139" s="209">
        <v>-11</v>
      </c>
      <c r="F1139" s="472">
        <v>51</v>
      </c>
      <c r="H1139" s="205"/>
      <c r="I1139" s="114"/>
    </row>
    <row r="1140" spans="1:9">
      <c r="A1140" s="470">
        <v>44244</v>
      </c>
      <c r="B1140" s="203">
        <v>10</v>
      </c>
      <c r="C1140" s="208">
        <v>326</v>
      </c>
      <c r="D1140" s="471">
        <v>30.4</v>
      </c>
      <c r="E1140" s="209">
        <v>-11</v>
      </c>
      <c r="F1140" s="472">
        <v>50.1</v>
      </c>
      <c r="H1140" s="205"/>
      <c r="I1140" s="114"/>
    </row>
    <row r="1141" spans="1:9">
      <c r="A1141" s="470">
        <v>44244</v>
      </c>
      <c r="B1141" s="203">
        <v>11</v>
      </c>
      <c r="C1141" s="208">
        <v>341</v>
      </c>
      <c r="D1141" s="471">
        <v>30.4</v>
      </c>
      <c r="E1141" s="209">
        <v>-11</v>
      </c>
      <c r="F1141" s="472">
        <v>49.2</v>
      </c>
      <c r="H1141" s="205"/>
      <c r="I1141" s="114"/>
    </row>
    <row r="1142" spans="1:9">
      <c r="A1142" s="470">
        <v>44244</v>
      </c>
      <c r="B1142" s="203">
        <v>12</v>
      </c>
      <c r="C1142" s="208">
        <v>356</v>
      </c>
      <c r="D1142" s="471">
        <v>30.5</v>
      </c>
      <c r="E1142" s="209">
        <v>-11</v>
      </c>
      <c r="F1142" s="472">
        <v>48.3</v>
      </c>
      <c r="H1142" s="205"/>
      <c r="I1142" s="114"/>
    </row>
    <row r="1143" spans="1:9">
      <c r="A1143" s="470">
        <v>44244</v>
      </c>
      <c r="B1143" s="203">
        <v>13</v>
      </c>
      <c r="C1143" s="208">
        <v>11</v>
      </c>
      <c r="D1143" s="471">
        <v>30.5</v>
      </c>
      <c r="E1143" s="209">
        <v>-11</v>
      </c>
      <c r="F1143" s="472">
        <v>47.5</v>
      </c>
      <c r="H1143" s="205"/>
      <c r="I1143" s="114"/>
    </row>
    <row r="1144" spans="1:9">
      <c r="A1144" s="470">
        <v>44244</v>
      </c>
      <c r="B1144" s="203">
        <v>14</v>
      </c>
      <c r="C1144" s="208">
        <v>26</v>
      </c>
      <c r="D1144" s="471">
        <v>30.6</v>
      </c>
      <c r="E1144" s="209">
        <v>-11</v>
      </c>
      <c r="F1144" s="472">
        <v>46.6</v>
      </c>
      <c r="H1144" s="205"/>
      <c r="I1144" s="114"/>
    </row>
    <row r="1145" spans="1:9">
      <c r="A1145" s="470">
        <v>44244</v>
      </c>
      <c r="B1145" s="203">
        <v>15</v>
      </c>
      <c r="C1145" s="208">
        <v>41</v>
      </c>
      <c r="D1145" s="471">
        <v>30.6</v>
      </c>
      <c r="E1145" s="209">
        <v>-11</v>
      </c>
      <c r="F1145" s="472">
        <v>45.7</v>
      </c>
      <c r="H1145" s="205"/>
      <c r="I1145" s="114"/>
    </row>
    <row r="1146" spans="1:9">
      <c r="A1146" s="470">
        <v>44244</v>
      </c>
      <c r="B1146" s="203">
        <v>16</v>
      </c>
      <c r="C1146" s="208">
        <v>56</v>
      </c>
      <c r="D1146" s="471">
        <v>30.7</v>
      </c>
      <c r="E1146" s="209">
        <v>-11</v>
      </c>
      <c r="F1146" s="472">
        <v>44.8</v>
      </c>
      <c r="H1146" s="205"/>
      <c r="I1146" s="114"/>
    </row>
    <row r="1147" spans="1:9">
      <c r="A1147" s="470">
        <v>44244</v>
      </c>
      <c r="B1147" s="203">
        <v>17</v>
      </c>
      <c r="C1147" s="208">
        <v>71</v>
      </c>
      <c r="D1147" s="471">
        <v>30.7</v>
      </c>
      <c r="E1147" s="209">
        <v>-11</v>
      </c>
      <c r="F1147" s="472">
        <v>43.9</v>
      </c>
      <c r="H1147" s="205"/>
      <c r="I1147" s="114"/>
    </row>
    <row r="1148" spans="1:9">
      <c r="A1148" s="470">
        <v>44244</v>
      </c>
      <c r="B1148" s="203">
        <v>18</v>
      </c>
      <c r="C1148" s="208">
        <v>86</v>
      </c>
      <c r="D1148" s="471">
        <v>30.8</v>
      </c>
      <c r="E1148" s="209">
        <v>-11</v>
      </c>
      <c r="F1148" s="472">
        <v>43.1</v>
      </c>
      <c r="H1148" s="205"/>
      <c r="I1148" s="114"/>
    </row>
    <row r="1149" spans="1:9">
      <c r="A1149" s="470">
        <v>44244</v>
      </c>
      <c r="B1149" s="203">
        <v>19</v>
      </c>
      <c r="C1149" s="208">
        <v>101</v>
      </c>
      <c r="D1149" s="471">
        <v>30.8</v>
      </c>
      <c r="E1149" s="209">
        <v>-11</v>
      </c>
      <c r="F1149" s="472">
        <v>42.2</v>
      </c>
      <c r="H1149" s="205"/>
      <c r="I1149" s="114"/>
    </row>
    <row r="1150" spans="1:9">
      <c r="A1150" s="470">
        <v>44244</v>
      </c>
      <c r="B1150" s="203">
        <v>20</v>
      </c>
      <c r="C1150" s="208">
        <v>116</v>
      </c>
      <c r="D1150" s="471">
        <v>30.9</v>
      </c>
      <c r="E1150" s="209">
        <v>-11</v>
      </c>
      <c r="F1150" s="472">
        <v>41.3</v>
      </c>
      <c r="H1150" s="205"/>
      <c r="I1150" s="114"/>
    </row>
    <row r="1151" spans="1:9">
      <c r="A1151" s="470">
        <v>44244</v>
      </c>
      <c r="B1151" s="203">
        <v>21</v>
      </c>
      <c r="C1151" s="208">
        <v>131</v>
      </c>
      <c r="D1151" s="471">
        <v>30.9</v>
      </c>
      <c r="E1151" s="209">
        <v>-11</v>
      </c>
      <c r="F1151" s="472">
        <v>40.4</v>
      </c>
      <c r="H1151" s="205"/>
      <c r="I1151" s="114"/>
    </row>
    <row r="1152" spans="1:9">
      <c r="A1152" s="470">
        <v>44244</v>
      </c>
      <c r="B1152" s="203">
        <v>22</v>
      </c>
      <c r="C1152" s="208">
        <v>146</v>
      </c>
      <c r="D1152" s="471">
        <v>31</v>
      </c>
      <c r="E1152" s="209">
        <v>-11</v>
      </c>
      <c r="F1152" s="472">
        <v>39.5</v>
      </c>
      <c r="H1152" s="205"/>
      <c r="I1152" s="114"/>
    </row>
    <row r="1153" spans="1:9">
      <c r="A1153" s="470">
        <v>44244</v>
      </c>
      <c r="B1153" s="203">
        <v>23</v>
      </c>
      <c r="C1153" s="208">
        <v>161</v>
      </c>
      <c r="D1153" s="471">
        <v>31</v>
      </c>
      <c r="E1153" s="209">
        <v>-11</v>
      </c>
      <c r="F1153" s="472">
        <v>38.6</v>
      </c>
      <c r="H1153" s="205"/>
      <c r="I1153" s="114"/>
    </row>
    <row r="1154" spans="1:9">
      <c r="A1154" s="470">
        <v>44245</v>
      </c>
      <c r="B1154" s="203">
        <v>0</v>
      </c>
      <c r="C1154" s="208">
        <v>176</v>
      </c>
      <c r="D1154" s="471">
        <v>31.1</v>
      </c>
      <c r="E1154" s="209">
        <v>-11</v>
      </c>
      <c r="F1154" s="472">
        <v>37.799999999999997</v>
      </c>
      <c r="H1154" s="205"/>
      <c r="I1154" s="114"/>
    </row>
    <row r="1155" spans="1:9">
      <c r="A1155" s="470">
        <v>44245</v>
      </c>
      <c r="B1155" s="203">
        <v>1</v>
      </c>
      <c r="C1155" s="208">
        <v>191</v>
      </c>
      <c r="D1155" s="471">
        <v>31.1</v>
      </c>
      <c r="E1155" s="209">
        <v>-11</v>
      </c>
      <c r="F1155" s="472">
        <v>36.9</v>
      </c>
      <c r="H1155" s="205"/>
      <c r="I1155" s="114"/>
    </row>
    <row r="1156" spans="1:9">
      <c r="A1156" s="470">
        <v>44245</v>
      </c>
      <c r="B1156" s="203">
        <v>2</v>
      </c>
      <c r="C1156" s="208">
        <v>206</v>
      </c>
      <c r="D1156" s="471">
        <v>31.2</v>
      </c>
      <c r="E1156" s="209">
        <v>-11</v>
      </c>
      <c r="F1156" s="472">
        <v>36</v>
      </c>
      <c r="H1156" s="205"/>
      <c r="I1156" s="114"/>
    </row>
    <row r="1157" spans="1:9">
      <c r="A1157" s="470">
        <v>44245</v>
      </c>
      <c r="B1157" s="203">
        <v>3</v>
      </c>
      <c r="C1157" s="208">
        <v>221</v>
      </c>
      <c r="D1157" s="471">
        <v>31.2</v>
      </c>
      <c r="E1157" s="209">
        <v>-11</v>
      </c>
      <c r="F1157" s="472">
        <v>35.1</v>
      </c>
      <c r="H1157" s="205"/>
      <c r="I1157" s="114"/>
    </row>
    <row r="1158" spans="1:9">
      <c r="A1158" s="470">
        <v>44245</v>
      </c>
      <c r="B1158" s="203">
        <v>4</v>
      </c>
      <c r="C1158" s="208">
        <v>236</v>
      </c>
      <c r="D1158" s="471">
        <v>31.3</v>
      </c>
      <c r="E1158" s="209">
        <v>-11</v>
      </c>
      <c r="F1158" s="472">
        <v>34.200000000000003</v>
      </c>
      <c r="H1158" s="205"/>
      <c r="I1158" s="114"/>
    </row>
    <row r="1159" spans="1:9">
      <c r="A1159" s="470">
        <v>44245</v>
      </c>
      <c r="B1159" s="203">
        <v>5</v>
      </c>
      <c r="C1159" s="208">
        <v>251</v>
      </c>
      <c r="D1159" s="471">
        <v>31.3</v>
      </c>
      <c r="E1159" s="209">
        <v>-11</v>
      </c>
      <c r="F1159" s="472">
        <v>33.299999999999997</v>
      </c>
      <c r="H1159" s="205"/>
      <c r="I1159" s="114"/>
    </row>
    <row r="1160" spans="1:9">
      <c r="A1160" s="470">
        <v>44245</v>
      </c>
      <c r="B1160" s="203">
        <v>6</v>
      </c>
      <c r="C1160" s="208">
        <v>266</v>
      </c>
      <c r="D1160" s="471">
        <v>31.4</v>
      </c>
      <c r="E1160" s="209">
        <v>-11</v>
      </c>
      <c r="F1160" s="472">
        <v>32.5</v>
      </c>
      <c r="H1160" s="205"/>
      <c r="I1160" s="114"/>
    </row>
    <row r="1161" spans="1:9">
      <c r="A1161" s="470">
        <v>44245</v>
      </c>
      <c r="B1161" s="203">
        <v>7</v>
      </c>
      <c r="C1161" s="208">
        <v>281</v>
      </c>
      <c r="D1161" s="471">
        <v>31.4</v>
      </c>
      <c r="E1161" s="209">
        <v>-11</v>
      </c>
      <c r="F1161" s="472">
        <v>31.6</v>
      </c>
      <c r="H1161" s="205"/>
      <c r="I1161" s="114"/>
    </row>
    <row r="1162" spans="1:9">
      <c r="A1162" s="470">
        <v>44245</v>
      </c>
      <c r="B1162" s="203">
        <v>8</v>
      </c>
      <c r="C1162" s="208">
        <v>296</v>
      </c>
      <c r="D1162" s="471">
        <v>31.5</v>
      </c>
      <c r="E1162" s="209">
        <v>-11</v>
      </c>
      <c r="F1162" s="472">
        <v>30.7</v>
      </c>
      <c r="H1162" s="205"/>
      <c r="I1162" s="114"/>
    </row>
    <row r="1163" spans="1:9">
      <c r="A1163" s="470">
        <v>44245</v>
      </c>
      <c r="B1163" s="203">
        <v>9</v>
      </c>
      <c r="C1163" s="208">
        <v>311</v>
      </c>
      <c r="D1163" s="471">
        <v>31.6</v>
      </c>
      <c r="E1163" s="209">
        <v>-11</v>
      </c>
      <c r="F1163" s="472">
        <v>29.8</v>
      </c>
      <c r="H1163" s="205"/>
      <c r="I1163" s="114"/>
    </row>
    <row r="1164" spans="1:9">
      <c r="A1164" s="470">
        <v>44245</v>
      </c>
      <c r="B1164" s="203">
        <v>10</v>
      </c>
      <c r="C1164" s="208">
        <v>326</v>
      </c>
      <c r="D1164" s="471">
        <v>31.6</v>
      </c>
      <c r="E1164" s="209">
        <v>-11</v>
      </c>
      <c r="F1164" s="472">
        <v>28.9</v>
      </c>
      <c r="H1164" s="205"/>
      <c r="I1164" s="114"/>
    </row>
    <row r="1165" spans="1:9">
      <c r="A1165" s="470">
        <v>44245</v>
      </c>
      <c r="B1165" s="203">
        <v>11</v>
      </c>
      <c r="C1165" s="208">
        <v>341</v>
      </c>
      <c r="D1165" s="471">
        <v>31.7</v>
      </c>
      <c r="E1165" s="209">
        <v>-11</v>
      </c>
      <c r="F1165" s="472">
        <v>28</v>
      </c>
      <c r="H1165" s="205"/>
      <c r="I1165" s="114"/>
    </row>
    <row r="1166" spans="1:9">
      <c r="A1166" s="470">
        <v>44245</v>
      </c>
      <c r="B1166" s="203">
        <v>12</v>
      </c>
      <c r="C1166" s="208">
        <v>356</v>
      </c>
      <c r="D1166" s="471">
        <v>31.7</v>
      </c>
      <c r="E1166" s="209">
        <v>-11</v>
      </c>
      <c r="F1166" s="472">
        <v>27.1</v>
      </c>
      <c r="H1166" s="205"/>
      <c r="I1166" s="114"/>
    </row>
    <row r="1167" spans="1:9">
      <c r="A1167" s="470">
        <v>44245</v>
      </c>
      <c r="B1167" s="203">
        <v>13</v>
      </c>
      <c r="C1167" s="208">
        <v>11</v>
      </c>
      <c r="D1167" s="471">
        <v>31.8</v>
      </c>
      <c r="E1167" s="209">
        <v>-11</v>
      </c>
      <c r="F1167" s="472">
        <v>26.2</v>
      </c>
      <c r="H1167" s="205"/>
      <c r="I1167" s="114"/>
    </row>
    <row r="1168" spans="1:9">
      <c r="A1168" s="470">
        <v>44245</v>
      </c>
      <c r="B1168" s="203">
        <v>14</v>
      </c>
      <c r="C1168" s="208">
        <v>26</v>
      </c>
      <c r="D1168" s="471">
        <v>31.8</v>
      </c>
      <c r="E1168" s="209">
        <v>-11</v>
      </c>
      <c r="F1168" s="472">
        <v>25.4</v>
      </c>
      <c r="H1168" s="205"/>
      <c r="I1168" s="114"/>
    </row>
    <row r="1169" spans="1:9">
      <c r="A1169" s="470">
        <v>44245</v>
      </c>
      <c r="B1169" s="203">
        <v>15</v>
      </c>
      <c r="C1169" s="208">
        <v>41</v>
      </c>
      <c r="D1169" s="471">
        <v>31.9</v>
      </c>
      <c r="E1169" s="209">
        <v>-11</v>
      </c>
      <c r="F1169" s="472">
        <v>24.5</v>
      </c>
      <c r="H1169" s="205"/>
      <c r="I1169" s="114"/>
    </row>
    <row r="1170" spans="1:9">
      <c r="A1170" s="470">
        <v>44245</v>
      </c>
      <c r="B1170" s="203">
        <v>16</v>
      </c>
      <c r="C1170" s="208">
        <v>56</v>
      </c>
      <c r="D1170" s="471">
        <v>31.9</v>
      </c>
      <c r="E1170" s="209">
        <v>-11</v>
      </c>
      <c r="F1170" s="472">
        <v>23.6</v>
      </c>
      <c r="H1170" s="205"/>
      <c r="I1170" s="114"/>
    </row>
    <row r="1171" spans="1:9">
      <c r="A1171" s="470">
        <v>44245</v>
      </c>
      <c r="B1171" s="203">
        <v>17</v>
      </c>
      <c r="C1171" s="208">
        <v>71</v>
      </c>
      <c r="D1171" s="471">
        <v>32</v>
      </c>
      <c r="E1171" s="209">
        <v>-11</v>
      </c>
      <c r="F1171" s="472">
        <v>22.7</v>
      </c>
      <c r="H1171" s="205"/>
      <c r="I1171" s="114"/>
    </row>
    <row r="1172" spans="1:9">
      <c r="A1172" s="470">
        <v>44245</v>
      </c>
      <c r="B1172" s="203">
        <v>18</v>
      </c>
      <c r="C1172" s="208">
        <v>86</v>
      </c>
      <c r="D1172" s="471">
        <v>32.1</v>
      </c>
      <c r="E1172" s="209">
        <v>-11</v>
      </c>
      <c r="F1172" s="472">
        <v>21.8</v>
      </c>
      <c r="H1172" s="205"/>
      <c r="I1172" s="114"/>
    </row>
    <row r="1173" spans="1:9">
      <c r="A1173" s="470">
        <v>44245</v>
      </c>
      <c r="B1173" s="203">
        <v>19</v>
      </c>
      <c r="C1173" s="208">
        <v>101</v>
      </c>
      <c r="D1173" s="471">
        <v>32.1</v>
      </c>
      <c r="E1173" s="209">
        <v>-11</v>
      </c>
      <c r="F1173" s="472">
        <v>20.9</v>
      </c>
      <c r="H1173" s="205"/>
      <c r="I1173" s="114"/>
    </row>
    <row r="1174" spans="1:9">
      <c r="A1174" s="470">
        <v>44245</v>
      </c>
      <c r="B1174" s="203">
        <v>20</v>
      </c>
      <c r="C1174" s="208">
        <v>116</v>
      </c>
      <c r="D1174" s="471">
        <v>32.200000000000003</v>
      </c>
      <c r="E1174" s="209">
        <v>-11</v>
      </c>
      <c r="F1174" s="472">
        <v>20</v>
      </c>
      <c r="H1174" s="205"/>
      <c r="I1174" s="114"/>
    </row>
    <row r="1175" spans="1:9">
      <c r="A1175" s="470">
        <v>44245</v>
      </c>
      <c r="B1175" s="203">
        <v>21</v>
      </c>
      <c r="C1175" s="208">
        <v>131</v>
      </c>
      <c r="D1175" s="471">
        <v>32.200000000000003</v>
      </c>
      <c r="E1175" s="209">
        <v>-11</v>
      </c>
      <c r="F1175" s="472">
        <v>19.100000000000001</v>
      </c>
      <c r="H1175" s="205"/>
      <c r="I1175" s="114"/>
    </row>
    <row r="1176" spans="1:9">
      <c r="A1176" s="470">
        <v>44245</v>
      </c>
      <c r="B1176" s="203">
        <v>22</v>
      </c>
      <c r="C1176" s="208">
        <v>146</v>
      </c>
      <c r="D1176" s="471">
        <v>32.299999999999997</v>
      </c>
      <c r="E1176" s="209">
        <v>-11</v>
      </c>
      <c r="F1176" s="472">
        <v>18.3</v>
      </c>
      <c r="H1176" s="205"/>
      <c r="I1176" s="114"/>
    </row>
    <row r="1177" spans="1:9">
      <c r="A1177" s="470">
        <v>44245</v>
      </c>
      <c r="B1177" s="203">
        <v>23</v>
      </c>
      <c r="C1177" s="208">
        <v>161</v>
      </c>
      <c r="D1177" s="471">
        <v>32.299999999999997</v>
      </c>
      <c r="E1177" s="209">
        <v>-11</v>
      </c>
      <c r="F1177" s="472">
        <v>17.399999999999999</v>
      </c>
      <c r="H1177" s="205"/>
      <c r="I1177" s="114"/>
    </row>
    <row r="1178" spans="1:9">
      <c r="A1178" s="470">
        <v>44246</v>
      </c>
      <c r="B1178" s="203">
        <v>0</v>
      </c>
      <c r="C1178" s="208">
        <v>176</v>
      </c>
      <c r="D1178" s="471">
        <v>32.4</v>
      </c>
      <c r="E1178" s="209">
        <v>-11</v>
      </c>
      <c r="F1178" s="472">
        <v>16.5</v>
      </c>
      <c r="H1178" s="205"/>
      <c r="I1178" s="114"/>
    </row>
    <row r="1179" spans="1:9">
      <c r="A1179" s="470">
        <v>44246</v>
      </c>
      <c r="B1179" s="203">
        <v>1</v>
      </c>
      <c r="C1179" s="208">
        <v>191</v>
      </c>
      <c r="D1179" s="471">
        <v>32.5</v>
      </c>
      <c r="E1179" s="209">
        <v>-11</v>
      </c>
      <c r="F1179" s="472">
        <v>15.6</v>
      </c>
      <c r="H1179" s="205"/>
      <c r="I1179" s="114"/>
    </row>
    <row r="1180" spans="1:9">
      <c r="A1180" s="470">
        <v>44246</v>
      </c>
      <c r="B1180" s="203">
        <v>2</v>
      </c>
      <c r="C1180" s="208">
        <v>206</v>
      </c>
      <c r="D1180" s="471">
        <v>32.5</v>
      </c>
      <c r="E1180" s="209">
        <v>-11</v>
      </c>
      <c r="F1180" s="472">
        <v>14.7</v>
      </c>
      <c r="H1180" s="205"/>
      <c r="I1180" s="114"/>
    </row>
    <row r="1181" spans="1:9">
      <c r="A1181" s="470">
        <v>44246</v>
      </c>
      <c r="B1181" s="203">
        <v>3</v>
      </c>
      <c r="C1181" s="208">
        <v>221</v>
      </c>
      <c r="D1181" s="471">
        <v>32.6</v>
      </c>
      <c r="E1181" s="209">
        <v>-11</v>
      </c>
      <c r="F1181" s="472">
        <v>13.8</v>
      </c>
      <c r="H1181" s="205"/>
      <c r="I1181" s="114"/>
    </row>
    <row r="1182" spans="1:9">
      <c r="A1182" s="470">
        <v>44246</v>
      </c>
      <c r="B1182" s="203">
        <v>4</v>
      </c>
      <c r="C1182" s="208">
        <v>236</v>
      </c>
      <c r="D1182" s="471">
        <v>32.6</v>
      </c>
      <c r="E1182" s="209">
        <v>-11</v>
      </c>
      <c r="F1182" s="472">
        <v>12.9</v>
      </c>
      <c r="H1182" s="205"/>
      <c r="I1182" s="114"/>
    </row>
    <row r="1183" spans="1:9">
      <c r="A1183" s="470">
        <v>44246</v>
      </c>
      <c r="B1183" s="203">
        <v>5</v>
      </c>
      <c r="C1183" s="208">
        <v>251</v>
      </c>
      <c r="D1183" s="471">
        <v>32.700000000000003</v>
      </c>
      <c r="E1183" s="209">
        <v>-11</v>
      </c>
      <c r="F1183" s="472">
        <v>12</v>
      </c>
      <c r="H1183" s="205"/>
      <c r="I1183" s="114"/>
    </row>
    <row r="1184" spans="1:9">
      <c r="A1184" s="470">
        <v>44246</v>
      </c>
      <c r="B1184" s="203">
        <v>6</v>
      </c>
      <c r="C1184" s="208">
        <v>266</v>
      </c>
      <c r="D1184" s="471">
        <v>32.799999999999997</v>
      </c>
      <c r="E1184" s="209">
        <v>-11</v>
      </c>
      <c r="F1184" s="472">
        <v>11.1</v>
      </c>
      <c r="H1184" s="205"/>
      <c r="I1184" s="114"/>
    </row>
    <row r="1185" spans="1:9">
      <c r="A1185" s="470">
        <v>44246</v>
      </c>
      <c r="B1185" s="203">
        <v>7</v>
      </c>
      <c r="C1185" s="208">
        <v>281</v>
      </c>
      <c r="D1185" s="471">
        <v>32.799999999999997</v>
      </c>
      <c r="E1185" s="209">
        <v>-11</v>
      </c>
      <c r="F1185" s="472">
        <v>10.199999999999999</v>
      </c>
      <c r="H1185" s="205"/>
      <c r="I1185" s="114"/>
    </row>
    <row r="1186" spans="1:9">
      <c r="A1186" s="470">
        <v>44246</v>
      </c>
      <c r="B1186" s="203">
        <v>8</v>
      </c>
      <c r="C1186" s="208">
        <v>296</v>
      </c>
      <c r="D1186" s="471">
        <v>32.9</v>
      </c>
      <c r="E1186" s="209">
        <v>-11</v>
      </c>
      <c r="F1186" s="472">
        <v>9.3000000000000007</v>
      </c>
      <c r="H1186" s="205"/>
      <c r="I1186" s="114"/>
    </row>
    <row r="1187" spans="1:9">
      <c r="A1187" s="470">
        <v>44246</v>
      </c>
      <c r="B1187" s="203">
        <v>9</v>
      </c>
      <c r="C1187" s="208">
        <v>311</v>
      </c>
      <c r="D1187" s="471">
        <v>32.9</v>
      </c>
      <c r="E1187" s="209">
        <v>-11</v>
      </c>
      <c r="F1187" s="472">
        <v>8.4</v>
      </c>
      <c r="H1187" s="205"/>
      <c r="I1187" s="114"/>
    </row>
    <row r="1188" spans="1:9">
      <c r="A1188" s="470">
        <v>44246</v>
      </c>
      <c r="B1188" s="203">
        <v>10</v>
      </c>
      <c r="C1188" s="208">
        <v>326</v>
      </c>
      <c r="D1188" s="471">
        <v>33</v>
      </c>
      <c r="E1188" s="209">
        <v>-11</v>
      </c>
      <c r="F1188" s="472">
        <v>7.5</v>
      </c>
      <c r="H1188" s="205"/>
      <c r="I1188" s="114"/>
    </row>
    <row r="1189" spans="1:9">
      <c r="A1189" s="470">
        <v>44246</v>
      </c>
      <c r="B1189" s="203">
        <v>11</v>
      </c>
      <c r="C1189" s="208">
        <v>341</v>
      </c>
      <c r="D1189" s="471">
        <v>33.1</v>
      </c>
      <c r="E1189" s="209">
        <v>-11</v>
      </c>
      <c r="F1189" s="472">
        <v>6.7</v>
      </c>
      <c r="H1189" s="205"/>
      <c r="I1189" s="114"/>
    </row>
    <row r="1190" spans="1:9">
      <c r="A1190" s="470">
        <v>44246</v>
      </c>
      <c r="B1190" s="203">
        <v>12</v>
      </c>
      <c r="C1190" s="208">
        <v>356</v>
      </c>
      <c r="D1190" s="471">
        <v>33.1</v>
      </c>
      <c r="E1190" s="209">
        <v>-11</v>
      </c>
      <c r="F1190" s="472">
        <v>5.8</v>
      </c>
      <c r="H1190" s="205"/>
      <c r="I1190" s="114"/>
    </row>
    <row r="1191" spans="1:9">
      <c r="A1191" s="470">
        <v>44246</v>
      </c>
      <c r="B1191" s="203">
        <v>13</v>
      </c>
      <c r="C1191" s="208">
        <v>11</v>
      </c>
      <c r="D1191" s="471">
        <v>33.200000000000003</v>
      </c>
      <c r="E1191" s="209">
        <v>-11</v>
      </c>
      <c r="F1191" s="472">
        <v>4.9000000000000004</v>
      </c>
      <c r="H1191" s="205"/>
      <c r="I1191" s="114"/>
    </row>
    <row r="1192" spans="1:9">
      <c r="A1192" s="470">
        <v>44246</v>
      </c>
      <c r="B1192" s="203">
        <v>14</v>
      </c>
      <c r="C1192" s="208">
        <v>26</v>
      </c>
      <c r="D1192" s="471">
        <v>33.200000000000003</v>
      </c>
      <c r="E1192" s="209">
        <v>-11</v>
      </c>
      <c r="F1192" s="472">
        <v>4</v>
      </c>
      <c r="H1192" s="205"/>
      <c r="I1192" s="114"/>
    </row>
    <row r="1193" spans="1:9">
      <c r="A1193" s="470">
        <v>44246</v>
      </c>
      <c r="B1193" s="203">
        <v>15</v>
      </c>
      <c r="C1193" s="208">
        <v>41</v>
      </c>
      <c r="D1193" s="471">
        <v>33.299999999999997</v>
      </c>
      <c r="E1193" s="209">
        <v>-11</v>
      </c>
      <c r="F1193" s="472">
        <v>3.1</v>
      </c>
      <c r="H1193" s="205"/>
      <c r="I1193" s="114"/>
    </row>
    <row r="1194" spans="1:9">
      <c r="A1194" s="470">
        <v>44246</v>
      </c>
      <c r="B1194" s="203">
        <v>16</v>
      </c>
      <c r="C1194" s="208">
        <v>56</v>
      </c>
      <c r="D1194" s="471">
        <v>33.4</v>
      </c>
      <c r="E1194" s="209">
        <v>-11</v>
      </c>
      <c r="F1194" s="472">
        <v>2.2000000000000002</v>
      </c>
      <c r="H1194" s="205"/>
      <c r="I1194" s="114"/>
    </row>
    <row r="1195" spans="1:9">
      <c r="A1195" s="470">
        <v>44246</v>
      </c>
      <c r="B1195" s="203">
        <v>17</v>
      </c>
      <c r="C1195" s="208">
        <v>71</v>
      </c>
      <c r="D1195" s="471">
        <v>33.4</v>
      </c>
      <c r="E1195" s="209">
        <v>-11</v>
      </c>
      <c r="F1195" s="472">
        <v>1.3</v>
      </c>
      <c r="H1195" s="205"/>
      <c r="I1195" s="114"/>
    </row>
    <row r="1196" spans="1:9">
      <c r="A1196" s="470">
        <v>44246</v>
      </c>
      <c r="B1196" s="203">
        <v>18</v>
      </c>
      <c r="C1196" s="208">
        <v>86</v>
      </c>
      <c r="D1196" s="471">
        <v>33.5</v>
      </c>
      <c r="E1196" s="209">
        <v>-11</v>
      </c>
      <c r="F1196" s="472">
        <v>0.4</v>
      </c>
      <c r="H1196" s="205"/>
      <c r="I1196" s="114"/>
    </row>
    <row r="1197" spans="1:9">
      <c r="A1197" s="470">
        <v>44246</v>
      </c>
      <c r="B1197" s="203">
        <v>19</v>
      </c>
      <c r="C1197" s="208">
        <v>101</v>
      </c>
      <c r="D1197" s="471">
        <v>33.6</v>
      </c>
      <c r="E1197" s="209">
        <v>-10</v>
      </c>
      <c r="F1197" s="472">
        <v>59.5</v>
      </c>
      <c r="H1197" s="205"/>
      <c r="I1197" s="114"/>
    </row>
    <row r="1198" spans="1:9">
      <c r="A1198" s="470">
        <v>44246</v>
      </c>
      <c r="B1198" s="203">
        <v>20</v>
      </c>
      <c r="C1198" s="208">
        <v>116</v>
      </c>
      <c r="D1198" s="471">
        <v>33.6</v>
      </c>
      <c r="E1198" s="209">
        <v>-10</v>
      </c>
      <c r="F1198" s="472">
        <v>58.6</v>
      </c>
      <c r="H1198" s="205"/>
      <c r="I1198" s="114"/>
    </row>
    <row r="1199" spans="1:9">
      <c r="A1199" s="470">
        <v>44246</v>
      </c>
      <c r="B1199" s="203">
        <v>21</v>
      </c>
      <c r="C1199" s="208">
        <v>131</v>
      </c>
      <c r="D1199" s="471">
        <v>33.700000000000003</v>
      </c>
      <c r="E1199" s="209">
        <v>-10</v>
      </c>
      <c r="F1199" s="472">
        <v>57.7</v>
      </c>
      <c r="H1199" s="205"/>
      <c r="I1199" s="114"/>
    </row>
    <row r="1200" spans="1:9">
      <c r="A1200" s="470">
        <v>44246</v>
      </c>
      <c r="B1200" s="203">
        <v>22</v>
      </c>
      <c r="C1200" s="208">
        <v>146</v>
      </c>
      <c r="D1200" s="471">
        <v>33.799999999999997</v>
      </c>
      <c r="E1200" s="209">
        <v>-10</v>
      </c>
      <c r="F1200" s="472">
        <v>56.8</v>
      </c>
      <c r="H1200" s="205"/>
      <c r="I1200" s="114"/>
    </row>
    <row r="1201" spans="1:9">
      <c r="A1201" s="470">
        <v>44246</v>
      </c>
      <c r="B1201" s="203">
        <v>23</v>
      </c>
      <c r="C1201" s="208">
        <v>161</v>
      </c>
      <c r="D1201" s="471">
        <v>33.799999999999997</v>
      </c>
      <c r="E1201" s="209">
        <v>-10</v>
      </c>
      <c r="F1201" s="472">
        <v>55.9</v>
      </c>
      <c r="H1201" s="205"/>
      <c r="I1201" s="114"/>
    </row>
    <row r="1202" spans="1:9">
      <c r="A1202" s="470">
        <v>44247</v>
      </c>
      <c r="B1202" s="203">
        <v>0</v>
      </c>
      <c r="C1202" s="208">
        <v>176</v>
      </c>
      <c r="D1202" s="471">
        <v>33.9</v>
      </c>
      <c r="E1202" s="209">
        <v>-10</v>
      </c>
      <c r="F1202" s="472">
        <v>55</v>
      </c>
      <c r="H1202" s="205"/>
      <c r="I1202" s="114"/>
    </row>
    <row r="1203" spans="1:9">
      <c r="A1203" s="470">
        <v>44247</v>
      </c>
      <c r="B1203" s="203">
        <v>1</v>
      </c>
      <c r="C1203" s="208">
        <v>191</v>
      </c>
      <c r="D1203" s="471">
        <v>34</v>
      </c>
      <c r="E1203" s="209">
        <v>-10</v>
      </c>
      <c r="F1203" s="472">
        <v>54.1</v>
      </c>
      <c r="H1203" s="205"/>
      <c r="I1203" s="114"/>
    </row>
    <row r="1204" spans="1:9">
      <c r="A1204" s="470">
        <v>44247</v>
      </c>
      <c r="B1204" s="203">
        <v>2</v>
      </c>
      <c r="C1204" s="208">
        <v>206</v>
      </c>
      <c r="D1204" s="471">
        <v>34</v>
      </c>
      <c r="E1204" s="209">
        <v>-10</v>
      </c>
      <c r="F1204" s="472">
        <v>53.2</v>
      </c>
      <c r="H1204" s="205"/>
      <c r="I1204" s="114"/>
    </row>
    <row r="1205" spans="1:9">
      <c r="A1205" s="470">
        <v>44247</v>
      </c>
      <c r="B1205" s="203">
        <v>3</v>
      </c>
      <c r="C1205" s="208">
        <v>221</v>
      </c>
      <c r="D1205" s="471">
        <v>34.1</v>
      </c>
      <c r="E1205" s="209">
        <v>-10</v>
      </c>
      <c r="F1205" s="472">
        <v>52.3</v>
      </c>
      <c r="H1205" s="205"/>
      <c r="I1205" s="114"/>
    </row>
    <row r="1206" spans="1:9">
      <c r="A1206" s="470">
        <v>44247</v>
      </c>
      <c r="B1206" s="203">
        <v>4</v>
      </c>
      <c r="C1206" s="208">
        <v>236</v>
      </c>
      <c r="D1206" s="471">
        <v>34.200000000000003</v>
      </c>
      <c r="E1206" s="209">
        <v>-10</v>
      </c>
      <c r="F1206" s="472">
        <v>51.4</v>
      </c>
      <c r="H1206" s="205"/>
      <c r="I1206" s="114"/>
    </row>
    <row r="1207" spans="1:9">
      <c r="A1207" s="470">
        <v>44247</v>
      </c>
      <c r="B1207" s="203">
        <v>5</v>
      </c>
      <c r="C1207" s="208">
        <v>251</v>
      </c>
      <c r="D1207" s="471">
        <v>34.200000000000003</v>
      </c>
      <c r="E1207" s="209">
        <v>-10</v>
      </c>
      <c r="F1207" s="472">
        <v>50.5</v>
      </c>
      <c r="H1207" s="205"/>
      <c r="I1207" s="114"/>
    </row>
    <row r="1208" spans="1:9">
      <c r="A1208" s="470">
        <v>44247</v>
      </c>
      <c r="B1208" s="203">
        <v>6</v>
      </c>
      <c r="C1208" s="208">
        <v>266</v>
      </c>
      <c r="D1208" s="471">
        <v>34.299999999999997</v>
      </c>
      <c r="E1208" s="209">
        <v>-10</v>
      </c>
      <c r="F1208" s="472">
        <v>49.6</v>
      </c>
      <c r="H1208" s="205"/>
      <c r="I1208" s="114"/>
    </row>
    <row r="1209" spans="1:9">
      <c r="A1209" s="470">
        <v>44247</v>
      </c>
      <c r="B1209" s="203">
        <v>7</v>
      </c>
      <c r="C1209" s="208">
        <v>281</v>
      </c>
      <c r="D1209" s="471">
        <v>34.4</v>
      </c>
      <c r="E1209" s="209">
        <v>-10</v>
      </c>
      <c r="F1209" s="472">
        <v>48.7</v>
      </c>
      <c r="H1209" s="205"/>
      <c r="I1209" s="114"/>
    </row>
    <row r="1210" spans="1:9">
      <c r="A1210" s="470">
        <v>44247</v>
      </c>
      <c r="B1210" s="203">
        <v>8</v>
      </c>
      <c r="C1210" s="208">
        <v>296</v>
      </c>
      <c r="D1210" s="471">
        <v>34.4</v>
      </c>
      <c r="E1210" s="209">
        <v>-10</v>
      </c>
      <c r="F1210" s="472">
        <v>47.8</v>
      </c>
      <c r="H1210" s="205"/>
      <c r="I1210" s="114"/>
    </row>
    <row r="1211" spans="1:9">
      <c r="A1211" s="470">
        <v>44247</v>
      </c>
      <c r="B1211" s="203">
        <v>9</v>
      </c>
      <c r="C1211" s="208">
        <v>311</v>
      </c>
      <c r="D1211" s="471">
        <v>34.5</v>
      </c>
      <c r="E1211" s="209">
        <v>-10</v>
      </c>
      <c r="F1211" s="472">
        <v>46.9</v>
      </c>
      <c r="H1211" s="205"/>
      <c r="I1211" s="114"/>
    </row>
    <row r="1212" spans="1:9">
      <c r="A1212" s="470">
        <v>44247</v>
      </c>
      <c r="B1212" s="203">
        <v>10</v>
      </c>
      <c r="C1212" s="208">
        <v>326</v>
      </c>
      <c r="D1212" s="471">
        <v>34.6</v>
      </c>
      <c r="E1212" s="209">
        <v>-10</v>
      </c>
      <c r="F1212" s="472">
        <v>46</v>
      </c>
      <c r="H1212" s="205"/>
      <c r="I1212" s="114"/>
    </row>
    <row r="1213" spans="1:9">
      <c r="A1213" s="470">
        <v>44247</v>
      </c>
      <c r="B1213" s="203">
        <v>11</v>
      </c>
      <c r="C1213" s="208">
        <v>341</v>
      </c>
      <c r="D1213" s="471">
        <v>34.6</v>
      </c>
      <c r="E1213" s="209">
        <v>-10</v>
      </c>
      <c r="F1213" s="472">
        <v>45.1</v>
      </c>
      <c r="H1213" s="205"/>
      <c r="I1213" s="114"/>
    </row>
    <row r="1214" spans="1:9">
      <c r="A1214" s="470">
        <v>44247</v>
      </c>
      <c r="B1214" s="203">
        <v>12</v>
      </c>
      <c r="C1214" s="208">
        <v>356</v>
      </c>
      <c r="D1214" s="471">
        <v>34.700000000000003</v>
      </c>
      <c r="E1214" s="209">
        <v>-10</v>
      </c>
      <c r="F1214" s="472">
        <v>44.2</v>
      </c>
      <c r="H1214" s="205"/>
      <c r="I1214" s="114"/>
    </row>
    <row r="1215" spans="1:9">
      <c r="A1215" s="470">
        <v>44247</v>
      </c>
      <c r="B1215" s="203">
        <v>13</v>
      </c>
      <c r="C1215" s="208">
        <v>11</v>
      </c>
      <c r="D1215" s="471">
        <v>34.799999999999997</v>
      </c>
      <c r="E1215" s="209">
        <v>-10</v>
      </c>
      <c r="F1215" s="472">
        <v>43.3</v>
      </c>
      <c r="H1215" s="205"/>
      <c r="I1215" s="114"/>
    </row>
    <row r="1216" spans="1:9">
      <c r="A1216" s="470">
        <v>44247</v>
      </c>
      <c r="B1216" s="203">
        <v>14</v>
      </c>
      <c r="C1216" s="208">
        <v>26</v>
      </c>
      <c r="D1216" s="471">
        <v>34.799999999999997</v>
      </c>
      <c r="E1216" s="209">
        <v>-10</v>
      </c>
      <c r="F1216" s="472">
        <v>42.4</v>
      </c>
      <c r="H1216" s="205"/>
      <c r="I1216" s="114"/>
    </row>
    <row r="1217" spans="1:9">
      <c r="A1217" s="470">
        <v>44247</v>
      </c>
      <c r="B1217" s="203">
        <v>15</v>
      </c>
      <c r="C1217" s="208">
        <v>41</v>
      </c>
      <c r="D1217" s="471">
        <v>34.9</v>
      </c>
      <c r="E1217" s="209">
        <v>-10</v>
      </c>
      <c r="F1217" s="472">
        <v>41.5</v>
      </c>
      <c r="H1217" s="205"/>
      <c r="I1217" s="114"/>
    </row>
    <row r="1218" spans="1:9">
      <c r="A1218" s="470">
        <v>44247</v>
      </c>
      <c r="B1218" s="203">
        <v>16</v>
      </c>
      <c r="C1218" s="208">
        <v>56</v>
      </c>
      <c r="D1218" s="471">
        <v>35</v>
      </c>
      <c r="E1218" s="209">
        <v>-10</v>
      </c>
      <c r="F1218" s="472">
        <v>40.6</v>
      </c>
      <c r="H1218" s="205"/>
      <c r="I1218" s="114"/>
    </row>
    <row r="1219" spans="1:9">
      <c r="A1219" s="470">
        <v>44247</v>
      </c>
      <c r="B1219" s="203">
        <v>17</v>
      </c>
      <c r="C1219" s="208">
        <v>71</v>
      </c>
      <c r="D1219" s="471">
        <v>35.1</v>
      </c>
      <c r="E1219" s="209">
        <v>-10</v>
      </c>
      <c r="F1219" s="472">
        <v>39.700000000000003</v>
      </c>
      <c r="H1219" s="205"/>
      <c r="I1219" s="114"/>
    </row>
    <row r="1220" spans="1:9">
      <c r="A1220" s="470">
        <v>44247</v>
      </c>
      <c r="B1220" s="203">
        <v>18</v>
      </c>
      <c r="C1220" s="208">
        <v>86</v>
      </c>
      <c r="D1220" s="471">
        <v>35.1</v>
      </c>
      <c r="E1220" s="209">
        <v>-10</v>
      </c>
      <c r="F1220" s="472">
        <v>38.799999999999997</v>
      </c>
      <c r="H1220" s="205"/>
      <c r="I1220" s="114"/>
    </row>
    <row r="1221" spans="1:9">
      <c r="A1221" s="470">
        <v>44247</v>
      </c>
      <c r="B1221" s="203">
        <v>19</v>
      </c>
      <c r="C1221" s="208">
        <v>101</v>
      </c>
      <c r="D1221" s="471">
        <v>35.200000000000003</v>
      </c>
      <c r="E1221" s="209">
        <v>-10</v>
      </c>
      <c r="F1221" s="472">
        <v>37.9</v>
      </c>
      <c r="H1221" s="205"/>
      <c r="I1221" s="114"/>
    </row>
    <row r="1222" spans="1:9">
      <c r="A1222" s="470">
        <v>44247</v>
      </c>
      <c r="B1222" s="203">
        <v>20</v>
      </c>
      <c r="C1222" s="208">
        <v>116</v>
      </c>
      <c r="D1222" s="471">
        <v>35.299999999999997</v>
      </c>
      <c r="E1222" s="209">
        <v>-10</v>
      </c>
      <c r="F1222" s="472">
        <v>37</v>
      </c>
      <c r="H1222" s="205"/>
      <c r="I1222" s="114"/>
    </row>
    <row r="1223" spans="1:9">
      <c r="A1223" s="470">
        <v>44247</v>
      </c>
      <c r="B1223" s="203">
        <v>21</v>
      </c>
      <c r="C1223" s="208">
        <v>131</v>
      </c>
      <c r="D1223" s="471">
        <v>35.299999999999997</v>
      </c>
      <c r="E1223" s="209">
        <v>-10</v>
      </c>
      <c r="F1223" s="472">
        <v>36.1</v>
      </c>
      <c r="H1223" s="205"/>
      <c r="I1223" s="114"/>
    </row>
    <row r="1224" spans="1:9">
      <c r="A1224" s="470">
        <v>44247</v>
      </c>
      <c r="B1224" s="203">
        <v>22</v>
      </c>
      <c r="C1224" s="208">
        <v>146</v>
      </c>
      <c r="D1224" s="471">
        <v>35.4</v>
      </c>
      <c r="E1224" s="209">
        <v>-10</v>
      </c>
      <c r="F1224" s="472">
        <v>35.200000000000003</v>
      </c>
      <c r="H1224" s="205"/>
      <c r="I1224" s="114"/>
    </row>
    <row r="1225" spans="1:9">
      <c r="A1225" s="470">
        <v>44247</v>
      </c>
      <c r="B1225" s="203">
        <v>23</v>
      </c>
      <c r="C1225" s="208">
        <v>161</v>
      </c>
      <c r="D1225" s="471">
        <v>35.5</v>
      </c>
      <c r="E1225" s="209">
        <v>-10</v>
      </c>
      <c r="F1225" s="472">
        <v>34.299999999999997</v>
      </c>
      <c r="H1225" s="205"/>
      <c r="I1225" s="114"/>
    </row>
    <row r="1226" spans="1:9">
      <c r="A1226" s="470">
        <v>44248</v>
      </c>
      <c r="B1226" s="203">
        <v>0</v>
      </c>
      <c r="C1226" s="208">
        <v>176</v>
      </c>
      <c r="D1226" s="471">
        <v>35.6</v>
      </c>
      <c r="E1226" s="209">
        <v>-10</v>
      </c>
      <c r="F1226" s="472">
        <v>33.4</v>
      </c>
      <c r="H1226" s="205"/>
      <c r="I1226" s="114"/>
    </row>
    <row r="1227" spans="1:9">
      <c r="A1227" s="470">
        <v>44248</v>
      </c>
      <c r="B1227" s="203">
        <v>1</v>
      </c>
      <c r="C1227" s="208">
        <v>191</v>
      </c>
      <c r="D1227" s="471">
        <v>35.6</v>
      </c>
      <c r="E1227" s="209">
        <v>-10</v>
      </c>
      <c r="F1227" s="472">
        <v>32.5</v>
      </c>
      <c r="H1227" s="205"/>
      <c r="I1227" s="114"/>
    </row>
    <row r="1228" spans="1:9">
      <c r="A1228" s="470">
        <v>44248</v>
      </c>
      <c r="B1228" s="203">
        <v>2</v>
      </c>
      <c r="C1228" s="208">
        <v>206</v>
      </c>
      <c r="D1228" s="471">
        <v>35.700000000000003</v>
      </c>
      <c r="E1228" s="209">
        <v>-10</v>
      </c>
      <c r="F1228" s="472">
        <v>31.6</v>
      </c>
      <c r="H1228" s="205"/>
      <c r="I1228" s="114"/>
    </row>
    <row r="1229" spans="1:9">
      <c r="A1229" s="470">
        <v>44248</v>
      </c>
      <c r="B1229" s="203">
        <v>3</v>
      </c>
      <c r="C1229" s="208">
        <v>221</v>
      </c>
      <c r="D1229" s="471">
        <v>35.799999999999997</v>
      </c>
      <c r="E1229" s="209">
        <v>-10</v>
      </c>
      <c r="F1229" s="472">
        <v>30.7</v>
      </c>
      <c r="H1229" s="205"/>
      <c r="I1229" s="114"/>
    </row>
    <row r="1230" spans="1:9">
      <c r="A1230" s="470">
        <v>44248</v>
      </c>
      <c r="B1230" s="203">
        <v>4</v>
      </c>
      <c r="C1230" s="208">
        <v>236</v>
      </c>
      <c r="D1230" s="471">
        <v>35.799999999999997</v>
      </c>
      <c r="E1230" s="209">
        <v>-10</v>
      </c>
      <c r="F1230" s="472">
        <v>29.8</v>
      </c>
      <c r="H1230" s="205"/>
      <c r="I1230" s="114"/>
    </row>
    <row r="1231" spans="1:9">
      <c r="A1231" s="470">
        <v>44248</v>
      </c>
      <c r="B1231" s="203">
        <v>5</v>
      </c>
      <c r="C1231" s="208">
        <v>251</v>
      </c>
      <c r="D1231" s="471">
        <v>35.9</v>
      </c>
      <c r="E1231" s="209">
        <v>-10</v>
      </c>
      <c r="F1231" s="472">
        <v>28.9</v>
      </c>
      <c r="H1231" s="205"/>
      <c r="I1231" s="114"/>
    </row>
    <row r="1232" spans="1:9">
      <c r="A1232" s="470">
        <v>44248</v>
      </c>
      <c r="B1232" s="203">
        <v>6</v>
      </c>
      <c r="C1232" s="208">
        <v>266</v>
      </c>
      <c r="D1232" s="471">
        <v>36</v>
      </c>
      <c r="E1232" s="209">
        <v>-10</v>
      </c>
      <c r="F1232" s="472">
        <v>27.9</v>
      </c>
      <c r="H1232" s="205"/>
      <c r="I1232" s="114"/>
    </row>
    <row r="1233" spans="1:9">
      <c r="A1233" s="470">
        <v>44248</v>
      </c>
      <c r="B1233" s="203">
        <v>7</v>
      </c>
      <c r="C1233" s="208">
        <v>281</v>
      </c>
      <c r="D1233" s="471">
        <v>36.1</v>
      </c>
      <c r="E1233" s="209">
        <v>-10</v>
      </c>
      <c r="F1233" s="472">
        <v>27</v>
      </c>
      <c r="H1233" s="205"/>
      <c r="I1233" s="114"/>
    </row>
    <row r="1234" spans="1:9">
      <c r="A1234" s="470">
        <v>44248</v>
      </c>
      <c r="B1234" s="203">
        <v>8</v>
      </c>
      <c r="C1234" s="208">
        <v>296</v>
      </c>
      <c r="D1234" s="471">
        <v>36.1</v>
      </c>
      <c r="E1234" s="209">
        <v>-10</v>
      </c>
      <c r="F1234" s="472">
        <v>26.1</v>
      </c>
      <c r="H1234" s="205"/>
      <c r="I1234" s="114"/>
    </row>
    <row r="1235" spans="1:9">
      <c r="A1235" s="470">
        <v>44248</v>
      </c>
      <c r="B1235" s="203">
        <v>9</v>
      </c>
      <c r="C1235" s="208">
        <v>311</v>
      </c>
      <c r="D1235" s="471">
        <v>36.200000000000003</v>
      </c>
      <c r="E1235" s="209">
        <v>-10</v>
      </c>
      <c r="F1235" s="472">
        <v>25.2</v>
      </c>
      <c r="H1235" s="205"/>
      <c r="I1235" s="114"/>
    </row>
    <row r="1236" spans="1:9">
      <c r="A1236" s="470">
        <v>44248</v>
      </c>
      <c r="B1236" s="203">
        <v>10</v>
      </c>
      <c r="C1236" s="208">
        <v>326</v>
      </c>
      <c r="D1236" s="471">
        <v>36.299999999999997</v>
      </c>
      <c r="E1236" s="209">
        <v>-10</v>
      </c>
      <c r="F1236" s="472">
        <v>24.3</v>
      </c>
      <c r="H1236" s="205"/>
      <c r="I1236" s="114"/>
    </row>
    <row r="1237" spans="1:9">
      <c r="A1237" s="470">
        <v>44248</v>
      </c>
      <c r="B1237" s="203">
        <v>11</v>
      </c>
      <c r="C1237" s="208">
        <v>341</v>
      </c>
      <c r="D1237" s="471">
        <v>36.4</v>
      </c>
      <c r="E1237" s="209">
        <v>-10</v>
      </c>
      <c r="F1237" s="472">
        <v>23.4</v>
      </c>
      <c r="H1237" s="205"/>
      <c r="I1237" s="114"/>
    </row>
    <row r="1238" spans="1:9">
      <c r="A1238" s="470">
        <v>44248</v>
      </c>
      <c r="B1238" s="203">
        <v>12</v>
      </c>
      <c r="C1238" s="208">
        <v>356</v>
      </c>
      <c r="D1238" s="471">
        <v>36.4</v>
      </c>
      <c r="E1238" s="209">
        <v>-10</v>
      </c>
      <c r="F1238" s="472">
        <v>22.5</v>
      </c>
      <c r="H1238" s="205"/>
      <c r="I1238" s="114"/>
    </row>
    <row r="1239" spans="1:9">
      <c r="A1239" s="470">
        <v>44248</v>
      </c>
      <c r="B1239" s="203">
        <v>13</v>
      </c>
      <c r="C1239" s="208">
        <v>11</v>
      </c>
      <c r="D1239" s="471">
        <v>36.5</v>
      </c>
      <c r="E1239" s="209">
        <v>-10</v>
      </c>
      <c r="F1239" s="472">
        <v>21.6</v>
      </c>
      <c r="H1239" s="205"/>
      <c r="I1239" s="114"/>
    </row>
    <row r="1240" spans="1:9">
      <c r="A1240" s="470">
        <v>44248</v>
      </c>
      <c r="B1240" s="203">
        <v>14</v>
      </c>
      <c r="C1240" s="208">
        <v>26</v>
      </c>
      <c r="D1240" s="471">
        <v>36.6</v>
      </c>
      <c r="E1240" s="209">
        <v>-10</v>
      </c>
      <c r="F1240" s="472">
        <v>20.7</v>
      </c>
      <c r="H1240" s="205"/>
      <c r="I1240" s="114"/>
    </row>
    <row r="1241" spans="1:9">
      <c r="A1241" s="470">
        <v>44248</v>
      </c>
      <c r="B1241" s="203">
        <v>15</v>
      </c>
      <c r="C1241" s="208">
        <v>41</v>
      </c>
      <c r="D1241" s="471">
        <v>36.700000000000003</v>
      </c>
      <c r="E1241" s="209">
        <v>-10</v>
      </c>
      <c r="F1241" s="472">
        <v>19.8</v>
      </c>
      <c r="H1241" s="205"/>
      <c r="I1241" s="114"/>
    </row>
    <row r="1242" spans="1:9">
      <c r="A1242" s="470">
        <v>44248</v>
      </c>
      <c r="B1242" s="203">
        <v>16</v>
      </c>
      <c r="C1242" s="208">
        <v>56</v>
      </c>
      <c r="D1242" s="471">
        <v>36.799999999999997</v>
      </c>
      <c r="E1242" s="209">
        <v>-10</v>
      </c>
      <c r="F1242" s="472">
        <v>18.899999999999999</v>
      </c>
      <c r="H1242" s="205"/>
      <c r="I1242" s="114"/>
    </row>
    <row r="1243" spans="1:9">
      <c r="A1243" s="470">
        <v>44248</v>
      </c>
      <c r="B1243" s="203">
        <v>17</v>
      </c>
      <c r="C1243" s="208">
        <v>71</v>
      </c>
      <c r="D1243" s="471">
        <v>36.799999999999997</v>
      </c>
      <c r="E1243" s="209">
        <v>-10</v>
      </c>
      <c r="F1243" s="472">
        <v>18</v>
      </c>
      <c r="H1243" s="205"/>
      <c r="I1243" s="114"/>
    </row>
    <row r="1244" spans="1:9">
      <c r="A1244" s="470">
        <v>44248</v>
      </c>
      <c r="B1244" s="203">
        <v>18</v>
      </c>
      <c r="C1244" s="208">
        <v>86</v>
      </c>
      <c r="D1244" s="471">
        <v>36.9</v>
      </c>
      <c r="E1244" s="209">
        <v>-10</v>
      </c>
      <c r="F1244" s="472">
        <v>17</v>
      </c>
      <c r="H1244" s="205"/>
      <c r="I1244" s="114"/>
    </row>
    <row r="1245" spans="1:9">
      <c r="A1245" s="470">
        <v>44248</v>
      </c>
      <c r="B1245" s="203">
        <v>19</v>
      </c>
      <c r="C1245" s="208">
        <v>101</v>
      </c>
      <c r="D1245" s="471">
        <v>37</v>
      </c>
      <c r="E1245" s="209">
        <v>-10</v>
      </c>
      <c r="F1245" s="472">
        <v>16.100000000000001</v>
      </c>
      <c r="H1245" s="205"/>
      <c r="I1245" s="114"/>
    </row>
    <row r="1246" spans="1:9">
      <c r="A1246" s="470">
        <v>44248</v>
      </c>
      <c r="B1246" s="203">
        <v>20</v>
      </c>
      <c r="C1246" s="208">
        <v>116</v>
      </c>
      <c r="D1246" s="471">
        <v>37.1</v>
      </c>
      <c r="E1246" s="209">
        <v>-10</v>
      </c>
      <c r="F1246" s="472">
        <v>15.2</v>
      </c>
      <c r="H1246" s="205"/>
      <c r="I1246" s="114"/>
    </row>
    <row r="1247" spans="1:9">
      <c r="A1247" s="470">
        <v>44248</v>
      </c>
      <c r="B1247" s="203">
        <v>21</v>
      </c>
      <c r="C1247" s="208">
        <v>131</v>
      </c>
      <c r="D1247" s="471">
        <v>37.1</v>
      </c>
      <c r="E1247" s="209">
        <v>-10</v>
      </c>
      <c r="F1247" s="472">
        <v>14.3</v>
      </c>
      <c r="H1247" s="205"/>
      <c r="I1247" s="114"/>
    </row>
    <row r="1248" spans="1:9">
      <c r="A1248" s="470">
        <v>44248</v>
      </c>
      <c r="B1248" s="203">
        <v>22</v>
      </c>
      <c r="C1248" s="208">
        <v>146</v>
      </c>
      <c r="D1248" s="471">
        <v>37.200000000000003</v>
      </c>
      <c r="E1248" s="209">
        <v>-10</v>
      </c>
      <c r="F1248" s="472">
        <v>13.4</v>
      </c>
      <c r="H1248" s="205"/>
      <c r="I1248" s="114"/>
    </row>
    <row r="1249" spans="1:9">
      <c r="A1249" s="470">
        <v>44248</v>
      </c>
      <c r="B1249" s="203">
        <v>23</v>
      </c>
      <c r="C1249" s="208">
        <v>161</v>
      </c>
      <c r="D1249" s="471">
        <v>37.299999999999997</v>
      </c>
      <c r="E1249" s="209">
        <v>-10</v>
      </c>
      <c r="F1249" s="472">
        <v>12.5</v>
      </c>
      <c r="H1249" s="205"/>
      <c r="I1249" s="114"/>
    </row>
    <row r="1250" spans="1:9">
      <c r="A1250" s="470">
        <v>44249</v>
      </c>
      <c r="B1250" s="203">
        <v>0</v>
      </c>
      <c r="C1250" s="208">
        <v>176</v>
      </c>
      <c r="D1250" s="471">
        <v>37.4</v>
      </c>
      <c r="E1250" s="209">
        <v>-10</v>
      </c>
      <c r="F1250" s="472">
        <v>11.6</v>
      </c>
      <c r="H1250" s="205"/>
      <c r="I1250" s="114"/>
    </row>
    <row r="1251" spans="1:9">
      <c r="A1251" s="470">
        <v>44249</v>
      </c>
      <c r="B1251" s="203">
        <v>1</v>
      </c>
      <c r="C1251" s="208">
        <v>191</v>
      </c>
      <c r="D1251" s="471">
        <v>37.5</v>
      </c>
      <c r="E1251" s="209">
        <v>-10</v>
      </c>
      <c r="F1251" s="472">
        <v>10.7</v>
      </c>
      <c r="H1251" s="205"/>
      <c r="I1251" s="114"/>
    </row>
    <row r="1252" spans="1:9">
      <c r="A1252" s="470">
        <v>44249</v>
      </c>
      <c r="B1252" s="203">
        <v>2</v>
      </c>
      <c r="C1252" s="208">
        <v>206</v>
      </c>
      <c r="D1252" s="471">
        <v>37.5</v>
      </c>
      <c r="E1252" s="209">
        <v>-10</v>
      </c>
      <c r="F1252" s="472">
        <v>9.8000000000000007</v>
      </c>
      <c r="H1252" s="205"/>
      <c r="I1252" s="114"/>
    </row>
    <row r="1253" spans="1:9">
      <c r="A1253" s="470">
        <v>44249</v>
      </c>
      <c r="B1253" s="203">
        <v>3</v>
      </c>
      <c r="C1253" s="208">
        <v>221</v>
      </c>
      <c r="D1253" s="471">
        <v>37.6</v>
      </c>
      <c r="E1253" s="209">
        <v>-10</v>
      </c>
      <c r="F1253" s="472">
        <v>8.9</v>
      </c>
      <c r="H1253" s="205"/>
      <c r="I1253" s="114"/>
    </row>
    <row r="1254" spans="1:9">
      <c r="A1254" s="470">
        <v>44249</v>
      </c>
      <c r="B1254" s="203">
        <v>4</v>
      </c>
      <c r="C1254" s="208">
        <v>236</v>
      </c>
      <c r="D1254" s="471">
        <v>37.700000000000003</v>
      </c>
      <c r="E1254" s="209">
        <v>-10</v>
      </c>
      <c r="F1254" s="472">
        <v>7.9</v>
      </c>
      <c r="H1254" s="205"/>
      <c r="I1254" s="114"/>
    </row>
    <row r="1255" spans="1:9">
      <c r="A1255" s="470">
        <v>44249</v>
      </c>
      <c r="B1255" s="203">
        <v>5</v>
      </c>
      <c r="C1255" s="208">
        <v>251</v>
      </c>
      <c r="D1255" s="471">
        <v>37.799999999999997</v>
      </c>
      <c r="E1255" s="209">
        <v>-10</v>
      </c>
      <c r="F1255" s="472">
        <v>7</v>
      </c>
      <c r="H1255" s="205"/>
      <c r="I1255" s="114"/>
    </row>
    <row r="1256" spans="1:9">
      <c r="A1256" s="470">
        <v>44249</v>
      </c>
      <c r="B1256" s="203">
        <v>6</v>
      </c>
      <c r="C1256" s="208">
        <v>266</v>
      </c>
      <c r="D1256" s="471">
        <v>37.9</v>
      </c>
      <c r="E1256" s="209">
        <v>-10</v>
      </c>
      <c r="F1256" s="472">
        <v>6.1</v>
      </c>
      <c r="H1256" s="205"/>
      <c r="I1256" s="114"/>
    </row>
    <row r="1257" spans="1:9">
      <c r="A1257" s="470">
        <v>44249</v>
      </c>
      <c r="B1257" s="203">
        <v>7</v>
      </c>
      <c r="C1257" s="208">
        <v>281</v>
      </c>
      <c r="D1257" s="471">
        <v>37.9</v>
      </c>
      <c r="E1257" s="209">
        <v>-10</v>
      </c>
      <c r="F1257" s="472">
        <v>5.2</v>
      </c>
      <c r="H1257" s="205"/>
      <c r="I1257" s="114"/>
    </row>
    <row r="1258" spans="1:9">
      <c r="A1258" s="470">
        <v>44249</v>
      </c>
      <c r="B1258" s="203">
        <v>8</v>
      </c>
      <c r="C1258" s="208">
        <v>296</v>
      </c>
      <c r="D1258" s="471">
        <v>38</v>
      </c>
      <c r="E1258" s="209">
        <v>-10</v>
      </c>
      <c r="F1258" s="472">
        <v>4.3</v>
      </c>
      <c r="H1258" s="205"/>
      <c r="I1258" s="114"/>
    </row>
    <row r="1259" spans="1:9">
      <c r="A1259" s="470">
        <v>44249</v>
      </c>
      <c r="B1259" s="203">
        <v>9</v>
      </c>
      <c r="C1259" s="208">
        <v>311</v>
      </c>
      <c r="D1259" s="471">
        <v>38.1</v>
      </c>
      <c r="E1259" s="209">
        <v>-10</v>
      </c>
      <c r="F1259" s="472">
        <v>3.4</v>
      </c>
      <c r="H1259" s="205"/>
      <c r="I1259" s="114"/>
    </row>
    <row r="1260" spans="1:9">
      <c r="A1260" s="470">
        <v>44249</v>
      </c>
      <c r="B1260" s="203">
        <v>10</v>
      </c>
      <c r="C1260" s="208">
        <v>326</v>
      </c>
      <c r="D1260" s="471">
        <v>38.200000000000003</v>
      </c>
      <c r="E1260" s="209">
        <v>-10</v>
      </c>
      <c r="F1260" s="472">
        <v>2.5</v>
      </c>
      <c r="H1260" s="205"/>
      <c r="I1260" s="114"/>
    </row>
    <row r="1261" spans="1:9">
      <c r="A1261" s="470">
        <v>44249</v>
      </c>
      <c r="B1261" s="203">
        <v>11</v>
      </c>
      <c r="C1261" s="208">
        <v>341</v>
      </c>
      <c r="D1261" s="471">
        <v>38.299999999999997</v>
      </c>
      <c r="E1261" s="209">
        <v>-10</v>
      </c>
      <c r="F1261" s="472">
        <v>1.5</v>
      </c>
      <c r="H1261" s="205"/>
      <c r="I1261" s="114"/>
    </row>
    <row r="1262" spans="1:9">
      <c r="A1262" s="470">
        <v>44249</v>
      </c>
      <c r="B1262" s="203">
        <v>12</v>
      </c>
      <c r="C1262" s="208">
        <v>356</v>
      </c>
      <c r="D1262" s="471">
        <v>38.4</v>
      </c>
      <c r="E1262" s="209">
        <v>-10</v>
      </c>
      <c r="F1262" s="472">
        <v>0.6</v>
      </c>
      <c r="H1262" s="205"/>
      <c r="I1262" s="114"/>
    </row>
    <row r="1263" spans="1:9">
      <c r="A1263" s="470">
        <v>44249</v>
      </c>
      <c r="B1263" s="203">
        <v>13</v>
      </c>
      <c r="C1263" s="208">
        <v>11</v>
      </c>
      <c r="D1263" s="471">
        <v>38.4</v>
      </c>
      <c r="E1263" s="209">
        <v>-9</v>
      </c>
      <c r="F1263" s="472">
        <v>59.7</v>
      </c>
      <c r="H1263" s="205"/>
      <c r="I1263" s="114"/>
    </row>
    <row r="1264" spans="1:9">
      <c r="A1264" s="470">
        <v>44249</v>
      </c>
      <c r="B1264" s="203">
        <v>14</v>
      </c>
      <c r="C1264" s="208">
        <v>26</v>
      </c>
      <c r="D1264" s="471">
        <v>38.5</v>
      </c>
      <c r="E1264" s="209">
        <v>-9</v>
      </c>
      <c r="F1264" s="472">
        <v>58.8</v>
      </c>
      <c r="H1264" s="205"/>
      <c r="I1264" s="114"/>
    </row>
    <row r="1265" spans="1:9">
      <c r="A1265" s="470">
        <v>44249</v>
      </c>
      <c r="B1265" s="203">
        <v>15</v>
      </c>
      <c r="C1265" s="208">
        <v>41</v>
      </c>
      <c r="D1265" s="471">
        <v>38.6</v>
      </c>
      <c r="E1265" s="209">
        <v>-9</v>
      </c>
      <c r="F1265" s="472">
        <v>57.9</v>
      </c>
      <c r="H1265" s="205"/>
      <c r="I1265" s="114"/>
    </row>
    <row r="1266" spans="1:9">
      <c r="A1266" s="470">
        <v>44249</v>
      </c>
      <c r="B1266" s="203">
        <v>16</v>
      </c>
      <c r="C1266" s="208">
        <v>56</v>
      </c>
      <c r="D1266" s="471">
        <v>38.700000000000003</v>
      </c>
      <c r="E1266" s="209">
        <v>-9</v>
      </c>
      <c r="F1266" s="472">
        <v>57</v>
      </c>
      <c r="H1266" s="205"/>
      <c r="I1266" s="114"/>
    </row>
    <row r="1267" spans="1:9">
      <c r="A1267" s="470">
        <v>44249</v>
      </c>
      <c r="B1267" s="203">
        <v>17</v>
      </c>
      <c r="C1267" s="208">
        <v>71</v>
      </c>
      <c r="D1267" s="471">
        <v>38.799999999999997</v>
      </c>
      <c r="E1267" s="209">
        <v>-9</v>
      </c>
      <c r="F1267" s="472">
        <v>56.1</v>
      </c>
      <c r="H1267" s="205"/>
      <c r="I1267" s="114"/>
    </row>
    <row r="1268" spans="1:9">
      <c r="A1268" s="470">
        <v>44249</v>
      </c>
      <c r="B1268" s="203">
        <v>18</v>
      </c>
      <c r="C1268" s="208">
        <v>86</v>
      </c>
      <c r="D1268" s="471">
        <v>38.9</v>
      </c>
      <c r="E1268" s="209">
        <v>-9</v>
      </c>
      <c r="F1268" s="472">
        <v>55.1</v>
      </c>
      <c r="H1268" s="205"/>
      <c r="I1268" s="114"/>
    </row>
    <row r="1269" spans="1:9">
      <c r="A1269" s="470">
        <v>44249</v>
      </c>
      <c r="B1269" s="203">
        <v>19</v>
      </c>
      <c r="C1269" s="208">
        <v>101</v>
      </c>
      <c r="D1269" s="471">
        <v>38.9</v>
      </c>
      <c r="E1269" s="209">
        <v>-9</v>
      </c>
      <c r="F1269" s="472">
        <v>54.2</v>
      </c>
      <c r="H1269" s="205"/>
      <c r="I1269" s="114"/>
    </row>
    <row r="1270" spans="1:9">
      <c r="A1270" s="470">
        <v>44249</v>
      </c>
      <c r="B1270" s="203">
        <v>20</v>
      </c>
      <c r="C1270" s="208">
        <v>116</v>
      </c>
      <c r="D1270" s="471">
        <v>39</v>
      </c>
      <c r="E1270" s="209">
        <v>-9</v>
      </c>
      <c r="F1270" s="472">
        <v>53.3</v>
      </c>
      <c r="H1270" s="205"/>
      <c r="I1270" s="114"/>
    </row>
    <row r="1271" spans="1:9">
      <c r="A1271" s="470">
        <v>44249</v>
      </c>
      <c r="B1271" s="203">
        <v>21</v>
      </c>
      <c r="C1271" s="208">
        <v>131</v>
      </c>
      <c r="D1271" s="471">
        <v>39.1</v>
      </c>
      <c r="E1271" s="209">
        <v>-9</v>
      </c>
      <c r="F1271" s="472">
        <v>52.4</v>
      </c>
      <c r="H1271" s="205"/>
      <c r="I1271" s="114"/>
    </row>
    <row r="1272" spans="1:9">
      <c r="A1272" s="470">
        <v>44249</v>
      </c>
      <c r="B1272" s="203">
        <v>22</v>
      </c>
      <c r="C1272" s="208">
        <v>146</v>
      </c>
      <c r="D1272" s="471">
        <v>39.200000000000003</v>
      </c>
      <c r="E1272" s="209">
        <v>-9</v>
      </c>
      <c r="F1272" s="472">
        <v>51.5</v>
      </c>
      <c r="H1272" s="205"/>
      <c r="I1272" s="114"/>
    </row>
    <row r="1273" spans="1:9">
      <c r="A1273" s="470">
        <v>44249</v>
      </c>
      <c r="B1273" s="203">
        <v>23</v>
      </c>
      <c r="C1273" s="208">
        <v>161</v>
      </c>
      <c r="D1273" s="471">
        <v>39.299999999999997</v>
      </c>
      <c r="E1273" s="209">
        <v>-9</v>
      </c>
      <c r="F1273" s="472">
        <v>50.6</v>
      </c>
      <c r="H1273" s="205"/>
      <c r="I1273" s="114"/>
    </row>
    <row r="1274" spans="1:9">
      <c r="A1274" s="470">
        <v>44250</v>
      </c>
      <c r="B1274" s="203">
        <v>0</v>
      </c>
      <c r="C1274" s="208">
        <v>176</v>
      </c>
      <c r="D1274" s="471">
        <v>39.4</v>
      </c>
      <c r="E1274" s="209">
        <v>-9</v>
      </c>
      <c r="F1274" s="472">
        <v>49.6</v>
      </c>
      <c r="H1274" s="205"/>
      <c r="I1274" s="114"/>
    </row>
    <row r="1275" spans="1:9">
      <c r="A1275" s="470">
        <v>44250</v>
      </c>
      <c r="B1275" s="203">
        <v>1</v>
      </c>
      <c r="C1275" s="208">
        <v>191</v>
      </c>
      <c r="D1275" s="471">
        <v>39.5</v>
      </c>
      <c r="E1275" s="209">
        <v>-9</v>
      </c>
      <c r="F1275" s="472">
        <v>48.7</v>
      </c>
      <c r="H1275" s="205"/>
      <c r="I1275" s="114"/>
    </row>
    <row r="1276" spans="1:9">
      <c r="A1276" s="470">
        <v>44250</v>
      </c>
      <c r="B1276" s="203">
        <v>2</v>
      </c>
      <c r="C1276" s="208">
        <v>206</v>
      </c>
      <c r="D1276" s="471">
        <v>39.5</v>
      </c>
      <c r="E1276" s="209">
        <v>-9</v>
      </c>
      <c r="F1276" s="472">
        <v>47.8</v>
      </c>
      <c r="H1276" s="205"/>
      <c r="I1276" s="114"/>
    </row>
    <row r="1277" spans="1:9">
      <c r="A1277" s="470">
        <v>44250</v>
      </c>
      <c r="B1277" s="203">
        <v>3</v>
      </c>
      <c r="C1277" s="208">
        <v>221</v>
      </c>
      <c r="D1277" s="471">
        <v>39.6</v>
      </c>
      <c r="E1277" s="209">
        <v>-9</v>
      </c>
      <c r="F1277" s="472">
        <v>46.9</v>
      </c>
      <c r="H1277" s="205"/>
      <c r="I1277" s="114"/>
    </row>
    <row r="1278" spans="1:9">
      <c r="A1278" s="470">
        <v>44250</v>
      </c>
      <c r="B1278" s="203">
        <v>4</v>
      </c>
      <c r="C1278" s="208">
        <v>236</v>
      </c>
      <c r="D1278" s="471">
        <v>39.700000000000003</v>
      </c>
      <c r="E1278" s="209">
        <v>-9</v>
      </c>
      <c r="F1278" s="472">
        <v>46</v>
      </c>
      <c r="H1278" s="205"/>
      <c r="I1278" s="114"/>
    </row>
    <row r="1279" spans="1:9">
      <c r="A1279" s="470">
        <v>44250</v>
      </c>
      <c r="B1279" s="203">
        <v>5</v>
      </c>
      <c r="C1279" s="208">
        <v>251</v>
      </c>
      <c r="D1279" s="471">
        <v>39.799999999999997</v>
      </c>
      <c r="E1279" s="209">
        <v>-9</v>
      </c>
      <c r="F1279" s="472">
        <v>45</v>
      </c>
      <c r="H1279" s="205"/>
      <c r="I1279" s="114"/>
    </row>
    <row r="1280" spans="1:9">
      <c r="A1280" s="470">
        <v>44250</v>
      </c>
      <c r="B1280" s="203">
        <v>6</v>
      </c>
      <c r="C1280" s="208">
        <v>266</v>
      </c>
      <c r="D1280" s="471">
        <v>39.9</v>
      </c>
      <c r="E1280" s="209">
        <v>-9</v>
      </c>
      <c r="F1280" s="472">
        <v>44.1</v>
      </c>
      <c r="H1280" s="205"/>
      <c r="I1280" s="114"/>
    </row>
    <row r="1281" spans="1:9">
      <c r="A1281" s="470">
        <v>44250</v>
      </c>
      <c r="B1281" s="203">
        <v>7</v>
      </c>
      <c r="C1281" s="208">
        <v>281</v>
      </c>
      <c r="D1281" s="471">
        <v>40</v>
      </c>
      <c r="E1281" s="209">
        <v>-9</v>
      </c>
      <c r="F1281" s="472">
        <v>43.2</v>
      </c>
      <c r="H1281" s="205"/>
      <c r="I1281" s="114"/>
    </row>
    <row r="1282" spans="1:9">
      <c r="A1282" s="470">
        <v>44250</v>
      </c>
      <c r="B1282" s="203">
        <v>8</v>
      </c>
      <c r="C1282" s="208">
        <v>296</v>
      </c>
      <c r="D1282" s="471">
        <v>40.1</v>
      </c>
      <c r="E1282" s="209">
        <v>-9</v>
      </c>
      <c r="F1282" s="472">
        <v>42.3</v>
      </c>
      <c r="H1282" s="205"/>
      <c r="I1282" s="114"/>
    </row>
    <row r="1283" spans="1:9">
      <c r="A1283" s="470">
        <v>44250</v>
      </c>
      <c r="B1283" s="203">
        <v>9</v>
      </c>
      <c r="C1283" s="208">
        <v>311</v>
      </c>
      <c r="D1283" s="471">
        <v>40.200000000000003</v>
      </c>
      <c r="E1283" s="209">
        <v>-9</v>
      </c>
      <c r="F1283" s="472">
        <v>41.4</v>
      </c>
      <c r="H1283" s="205"/>
      <c r="I1283" s="114"/>
    </row>
    <row r="1284" spans="1:9">
      <c r="A1284" s="470">
        <v>44250</v>
      </c>
      <c r="B1284" s="203">
        <v>10</v>
      </c>
      <c r="C1284" s="208">
        <v>326</v>
      </c>
      <c r="D1284" s="471">
        <v>40.200000000000003</v>
      </c>
      <c r="E1284" s="209">
        <v>-9</v>
      </c>
      <c r="F1284" s="472">
        <v>40.4</v>
      </c>
      <c r="H1284" s="205"/>
      <c r="I1284" s="114"/>
    </row>
    <row r="1285" spans="1:9">
      <c r="A1285" s="470">
        <v>44250</v>
      </c>
      <c r="B1285" s="203">
        <v>11</v>
      </c>
      <c r="C1285" s="208">
        <v>341</v>
      </c>
      <c r="D1285" s="471">
        <v>40.299999999999997</v>
      </c>
      <c r="E1285" s="209">
        <v>-9</v>
      </c>
      <c r="F1285" s="472">
        <v>39.5</v>
      </c>
      <c r="H1285" s="205"/>
      <c r="I1285" s="114"/>
    </row>
    <row r="1286" spans="1:9">
      <c r="A1286" s="470">
        <v>44250</v>
      </c>
      <c r="B1286" s="203">
        <v>12</v>
      </c>
      <c r="C1286" s="208">
        <v>356</v>
      </c>
      <c r="D1286" s="471">
        <v>40.4</v>
      </c>
      <c r="E1286" s="209">
        <v>-9</v>
      </c>
      <c r="F1286" s="472">
        <v>38.6</v>
      </c>
      <c r="H1286" s="205"/>
      <c r="I1286" s="114"/>
    </row>
    <row r="1287" spans="1:9">
      <c r="A1287" s="470">
        <v>44250</v>
      </c>
      <c r="B1287" s="203">
        <v>13</v>
      </c>
      <c r="C1287" s="208">
        <v>11</v>
      </c>
      <c r="D1287" s="471">
        <v>40.5</v>
      </c>
      <c r="E1287" s="209">
        <v>-9</v>
      </c>
      <c r="F1287" s="472">
        <v>37.700000000000003</v>
      </c>
      <c r="H1287" s="205"/>
      <c r="I1287" s="114"/>
    </row>
    <row r="1288" spans="1:9">
      <c r="A1288" s="470">
        <v>44250</v>
      </c>
      <c r="B1288" s="203">
        <v>14</v>
      </c>
      <c r="C1288" s="208">
        <v>26</v>
      </c>
      <c r="D1288" s="471">
        <v>40.6</v>
      </c>
      <c r="E1288" s="209">
        <v>-9</v>
      </c>
      <c r="F1288" s="472">
        <v>36.799999999999997</v>
      </c>
      <c r="H1288" s="205"/>
      <c r="I1288" s="114"/>
    </row>
    <row r="1289" spans="1:9">
      <c r="A1289" s="470">
        <v>44250</v>
      </c>
      <c r="B1289" s="203">
        <v>15</v>
      </c>
      <c r="C1289" s="208">
        <v>41</v>
      </c>
      <c r="D1289" s="471">
        <v>40.700000000000003</v>
      </c>
      <c r="E1289" s="209">
        <v>-9</v>
      </c>
      <c r="F1289" s="472">
        <v>35.799999999999997</v>
      </c>
      <c r="H1289" s="205"/>
      <c r="I1289" s="114"/>
    </row>
    <row r="1290" spans="1:9">
      <c r="A1290" s="470">
        <v>44250</v>
      </c>
      <c r="B1290" s="203">
        <v>16</v>
      </c>
      <c r="C1290" s="208">
        <v>56</v>
      </c>
      <c r="D1290" s="471">
        <v>40.799999999999997</v>
      </c>
      <c r="E1290" s="209">
        <v>-9</v>
      </c>
      <c r="F1290" s="472">
        <v>34.9</v>
      </c>
      <c r="H1290" s="205"/>
      <c r="I1290" s="114"/>
    </row>
    <row r="1291" spans="1:9">
      <c r="A1291" s="470">
        <v>44250</v>
      </c>
      <c r="B1291" s="203">
        <v>17</v>
      </c>
      <c r="C1291" s="208">
        <v>71</v>
      </c>
      <c r="D1291" s="471">
        <v>40.9</v>
      </c>
      <c r="E1291" s="209">
        <v>-9</v>
      </c>
      <c r="F1291" s="472">
        <v>34</v>
      </c>
      <c r="H1291" s="205"/>
      <c r="I1291" s="114"/>
    </row>
    <row r="1292" spans="1:9">
      <c r="A1292" s="470">
        <v>44250</v>
      </c>
      <c r="B1292" s="203">
        <v>18</v>
      </c>
      <c r="C1292" s="208">
        <v>86</v>
      </c>
      <c r="D1292" s="471">
        <v>41</v>
      </c>
      <c r="E1292" s="209">
        <v>-9</v>
      </c>
      <c r="F1292" s="472">
        <v>33.1</v>
      </c>
      <c r="H1292" s="205"/>
      <c r="I1292" s="114"/>
    </row>
    <row r="1293" spans="1:9">
      <c r="A1293" s="470">
        <v>44250</v>
      </c>
      <c r="B1293" s="203">
        <v>19</v>
      </c>
      <c r="C1293" s="208">
        <v>101</v>
      </c>
      <c r="D1293" s="471">
        <v>41.1</v>
      </c>
      <c r="E1293" s="209">
        <v>-9</v>
      </c>
      <c r="F1293" s="472">
        <v>32.200000000000003</v>
      </c>
      <c r="H1293" s="205"/>
      <c r="I1293" s="114"/>
    </row>
    <row r="1294" spans="1:9">
      <c r="A1294" s="470">
        <v>44250</v>
      </c>
      <c r="B1294" s="203">
        <v>20</v>
      </c>
      <c r="C1294" s="208">
        <v>116</v>
      </c>
      <c r="D1294" s="471">
        <v>41.1</v>
      </c>
      <c r="E1294" s="209">
        <v>-9</v>
      </c>
      <c r="F1294" s="472">
        <v>31.2</v>
      </c>
      <c r="H1294" s="205"/>
      <c r="I1294" s="114"/>
    </row>
    <row r="1295" spans="1:9">
      <c r="A1295" s="470">
        <v>44250</v>
      </c>
      <c r="B1295" s="203">
        <v>21</v>
      </c>
      <c r="C1295" s="208">
        <v>131</v>
      </c>
      <c r="D1295" s="471">
        <v>41.2</v>
      </c>
      <c r="E1295" s="209">
        <v>-9</v>
      </c>
      <c r="F1295" s="472">
        <v>30.3</v>
      </c>
      <c r="H1295" s="205"/>
      <c r="I1295" s="114"/>
    </row>
    <row r="1296" spans="1:9">
      <c r="A1296" s="470">
        <v>44250</v>
      </c>
      <c r="B1296" s="203">
        <v>22</v>
      </c>
      <c r="C1296" s="208">
        <v>146</v>
      </c>
      <c r="D1296" s="471">
        <v>41.3</v>
      </c>
      <c r="E1296" s="209">
        <v>-9</v>
      </c>
      <c r="F1296" s="472">
        <v>29.4</v>
      </c>
      <c r="H1296" s="205"/>
      <c r="I1296" s="114"/>
    </row>
    <row r="1297" spans="1:9">
      <c r="A1297" s="470">
        <v>44250</v>
      </c>
      <c r="B1297" s="203">
        <v>23</v>
      </c>
      <c r="C1297" s="208">
        <v>161</v>
      </c>
      <c r="D1297" s="471">
        <v>41.4</v>
      </c>
      <c r="E1297" s="209">
        <v>-9</v>
      </c>
      <c r="F1297" s="472">
        <v>28.5</v>
      </c>
      <c r="H1297" s="205"/>
      <c r="I1297" s="114"/>
    </row>
    <row r="1298" spans="1:9">
      <c r="A1298" s="470">
        <v>44251</v>
      </c>
      <c r="B1298" s="203">
        <v>0</v>
      </c>
      <c r="C1298" s="208">
        <v>176</v>
      </c>
      <c r="D1298" s="471">
        <v>41.5</v>
      </c>
      <c r="E1298" s="209">
        <v>-9</v>
      </c>
      <c r="F1298" s="472">
        <v>27.5</v>
      </c>
      <c r="H1298" s="205"/>
      <c r="I1298" s="114"/>
    </row>
    <row r="1299" spans="1:9">
      <c r="A1299" s="470">
        <v>44251</v>
      </c>
      <c r="B1299" s="203">
        <v>1</v>
      </c>
      <c r="C1299" s="208">
        <v>191</v>
      </c>
      <c r="D1299" s="471">
        <v>41.6</v>
      </c>
      <c r="E1299" s="209">
        <v>-9</v>
      </c>
      <c r="F1299" s="472">
        <v>26.6</v>
      </c>
      <c r="H1299" s="205"/>
      <c r="I1299" s="114"/>
    </row>
    <row r="1300" spans="1:9">
      <c r="A1300" s="470">
        <v>44251</v>
      </c>
      <c r="B1300" s="203">
        <v>2</v>
      </c>
      <c r="C1300" s="208">
        <v>206</v>
      </c>
      <c r="D1300" s="471">
        <v>41.7</v>
      </c>
      <c r="E1300" s="209">
        <v>-9</v>
      </c>
      <c r="F1300" s="472">
        <v>25.7</v>
      </c>
      <c r="H1300" s="205"/>
      <c r="I1300" s="114"/>
    </row>
    <row r="1301" spans="1:9">
      <c r="A1301" s="470">
        <v>44251</v>
      </c>
      <c r="B1301" s="203">
        <v>3</v>
      </c>
      <c r="C1301" s="208">
        <v>221</v>
      </c>
      <c r="D1301" s="471">
        <v>41.8</v>
      </c>
      <c r="E1301" s="209">
        <v>-9</v>
      </c>
      <c r="F1301" s="472">
        <v>24.8</v>
      </c>
      <c r="H1301" s="205"/>
      <c r="I1301" s="114"/>
    </row>
    <row r="1302" spans="1:9">
      <c r="A1302" s="470">
        <v>44251</v>
      </c>
      <c r="B1302" s="203">
        <v>4</v>
      </c>
      <c r="C1302" s="208">
        <v>236</v>
      </c>
      <c r="D1302" s="471">
        <v>41.9</v>
      </c>
      <c r="E1302" s="209">
        <v>-9</v>
      </c>
      <c r="F1302" s="472">
        <v>23.8</v>
      </c>
      <c r="H1302" s="205"/>
      <c r="I1302" s="114"/>
    </row>
    <row r="1303" spans="1:9">
      <c r="A1303" s="470">
        <v>44251</v>
      </c>
      <c r="B1303" s="203">
        <v>5</v>
      </c>
      <c r="C1303" s="208">
        <v>251</v>
      </c>
      <c r="D1303" s="471">
        <v>42</v>
      </c>
      <c r="E1303" s="209">
        <v>-9</v>
      </c>
      <c r="F1303" s="472">
        <v>22.9</v>
      </c>
      <c r="H1303" s="205"/>
      <c r="I1303" s="114"/>
    </row>
    <row r="1304" spans="1:9">
      <c r="A1304" s="470">
        <v>44251</v>
      </c>
      <c r="B1304" s="203">
        <v>6</v>
      </c>
      <c r="C1304" s="208">
        <v>266</v>
      </c>
      <c r="D1304" s="471">
        <v>42.1</v>
      </c>
      <c r="E1304" s="209">
        <v>-9</v>
      </c>
      <c r="F1304" s="472">
        <v>22</v>
      </c>
      <c r="H1304" s="205"/>
      <c r="I1304" s="114"/>
    </row>
    <row r="1305" spans="1:9">
      <c r="A1305" s="470">
        <v>44251</v>
      </c>
      <c r="B1305" s="203">
        <v>7</v>
      </c>
      <c r="C1305" s="208">
        <v>281</v>
      </c>
      <c r="D1305" s="471">
        <v>42.2</v>
      </c>
      <c r="E1305" s="209">
        <v>-9</v>
      </c>
      <c r="F1305" s="472">
        <v>21.1</v>
      </c>
      <c r="H1305" s="205"/>
      <c r="I1305" s="114"/>
    </row>
    <row r="1306" spans="1:9">
      <c r="A1306" s="470">
        <v>44251</v>
      </c>
      <c r="B1306" s="203">
        <v>8</v>
      </c>
      <c r="C1306" s="208">
        <v>296</v>
      </c>
      <c r="D1306" s="471">
        <v>42.3</v>
      </c>
      <c r="E1306" s="209">
        <v>-9</v>
      </c>
      <c r="F1306" s="472">
        <v>20.100000000000001</v>
      </c>
      <c r="H1306" s="205"/>
      <c r="I1306" s="114"/>
    </row>
    <row r="1307" spans="1:9">
      <c r="A1307" s="470">
        <v>44251</v>
      </c>
      <c r="B1307" s="203">
        <v>9</v>
      </c>
      <c r="C1307" s="208">
        <v>311</v>
      </c>
      <c r="D1307" s="471">
        <v>42.4</v>
      </c>
      <c r="E1307" s="209">
        <v>-9</v>
      </c>
      <c r="F1307" s="472">
        <v>19.2</v>
      </c>
      <c r="H1307" s="205"/>
      <c r="I1307" s="114"/>
    </row>
    <row r="1308" spans="1:9">
      <c r="A1308" s="470">
        <v>44251</v>
      </c>
      <c r="B1308" s="203">
        <v>10</v>
      </c>
      <c r="C1308" s="208">
        <v>326</v>
      </c>
      <c r="D1308" s="471">
        <v>42.5</v>
      </c>
      <c r="E1308" s="209">
        <v>-9</v>
      </c>
      <c r="F1308" s="472">
        <v>18.3</v>
      </c>
      <c r="H1308" s="205"/>
      <c r="I1308" s="114"/>
    </row>
    <row r="1309" spans="1:9">
      <c r="A1309" s="470">
        <v>44251</v>
      </c>
      <c r="B1309" s="203">
        <v>11</v>
      </c>
      <c r="C1309" s="208">
        <v>341</v>
      </c>
      <c r="D1309" s="471">
        <v>42.5</v>
      </c>
      <c r="E1309" s="209">
        <v>-9</v>
      </c>
      <c r="F1309" s="472">
        <v>17.399999999999999</v>
      </c>
      <c r="H1309" s="205"/>
      <c r="I1309" s="114"/>
    </row>
    <row r="1310" spans="1:9">
      <c r="A1310" s="470">
        <v>44251</v>
      </c>
      <c r="B1310" s="203">
        <v>12</v>
      </c>
      <c r="C1310" s="208">
        <v>356</v>
      </c>
      <c r="D1310" s="471">
        <v>42.6</v>
      </c>
      <c r="E1310" s="209">
        <v>-9</v>
      </c>
      <c r="F1310" s="472">
        <v>16.399999999999999</v>
      </c>
      <c r="H1310" s="205"/>
      <c r="I1310" s="114"/>
    </row>
    <row r="1311" spans="1:9">
      <c r="A1311" s="470">
        <v>44251</v>
      </c>
      <c r="B1311" s="203">
        <v>13</v>
      </c>
      <c r="C1311" s="208">
        <v>11</v>
      </c>
      <c r="D1311" s="471">
        <v>42.7</v>
      </c>
      <c r="E1311" s="209">
        <v>-9</v>
      </c>
      <c r="F1311" s="472">
        <v>15.5</v>
      </c>
      <c r="H1311" s="205"/>
      <c r="I1311" s="114"/>
    </row>
    <row r="1312" spans="1:9">
      <c r="A1312" s="470">
        <v>44251</v>
      </c>
      <c r="B1312" s="203">
        <v>14</v>
      </c>
      <c r="C1312" s="208">
        <v>26</v>
      </c>
      <c r="D1312" s="471">
        <v>42.8</v>
      </c>
      <c r="E1312" s="209">
        <v>-9</v>
      </c>
      <c r="F1312" s="472">
        <v>14.6</v>
      </c>
      <c r="H1312" s="205"/>
      <c r="I1312" s="114"/>
    </row>
    <row r="1313" spans="1:9">
      <c r="A1313" s="470">
        <v>44251</v>
      </c>
      <c r="B1313" s="203">
        <v>15</v>
      </c>
      <c r="C1313" s="208">
        <v>41</v>
      </c>
      <c r="D1313" s="471">
        <v>42.9</v>
      </c>
      <c r="E1313" s="209">
        <v>-9</v>
      </c>
      <c r="F1313" s="472">
        <v>13.7</v>
      </c>
      <c r="H1313" s="205"/>
      <c r="I1313" s="114"/>
    </row>
    <row r="1314" spans="1:9">
      <c r="A1314" s="470">
        <v>44251</v>
      </c>
      <c r="B1314" s="203">
        <v>16</v>
      </c>
      <c r="C1314" s="208">
        <v>56</v>
      </c>
      <c r="D1314" s="471">
        <v>43</v>
      </c>
      <c r="E1314" s="209">
        <v>-9</v>
      </c>
      <c r="F1314" s="472">
        <v>12.7</v>
      </c>
      <c r="H1314" s="205"/>
      <c r="I1314" s="114"/>
    </row>
    <row r="1315" spans="1:9">
      <c r="A1315" s="470">
        <v>44251</v>
      </c>
      <c r="B1315" s="203">
        <v>17</v>
      </c>
      <c r="C1315" s="208">
        <v>71</v>
      </c>
      <c r="D1315" s="471">
        <v>43.1</v>
      </c>
      <c r="E1315" s="209">
        <v>-9</v>
      </c>
      <c r="F1315" s="472">
        <v>11.8</v>
      </c>
      <c r="H1315" s="205"/>
      <c r="I1315" s="114"/>
    </row>
    <row r="1316" spans="1:9">
      <c r="A1316" s="470">
        <v>44251</v>
      </c>
      <c r="B1316" s="203">
        <v>18</v>
      </c>
      <c r="C1316" s="208">
        <v>86</v>
      </c>
      <c r="D1316" s="471">
        <v>43.2</v>
      </c>
      <c r="E1316" s="209">
        <v>-9</v>
      </c>
      <c r="F1316" s="472">
        <v>10.9</v>
      </c>
      <c r="H1316" s="205"/>
      <c r="I1316" s="114"/>
    </row>
    <row r="1317" spans="1:9">
      <c r="A1317" s="470">
        <v>44251</v>
      </c>
      <c r="B1317" s="203">
        <v>19</v>
      </c>
      <c r="C1317" s="208">
        <v>101</v>
      </c>
      <c r="D1317" s="471">
        <v>43.3</v>
      </c>
      <c r="E1317" s="209">
        <v>-9</v>
      </c>
      <c r="F1317" s="472">
        <v>10</v>
      </c>
      <c r="H1317" s="205"/>
      <c r="I1317" s="114"/>
    </row>
    <row r="1318" spans="1:9">
      <c r="A1318" s="470">
        <v>44251</v>
      </c>
      <c r="B1318" s="203">
        <v>20</v>
      </c>
      <c r="C1318" s="208">
        <v>116</v>
      </c>
      <c r="D1318" s="471">
        <v>43.4</v>
      </c>
      <c r="E1318" s="209">
        <v>-9</v>
      </c>
      <c r="F1318" s="472">
        <v>9</v>
      </c>
      <c r="H1318" s="205"/>
      <c r="I1318" s="114"/>
    </row>
    <row r="1319" spans="1:9">
      <c r="A1319" s="470">
        <v>44251</v>
      </c>
      <c r="B1319" s="203">
        <v>21</v>
      </c>
      <c r="C1319" s="208">
        <v>131</v>
      </c>
      <c r="D1319" s="471">
        <v>43.5</v>
      </c>
      <c r="E1319" s="209">
        <v>-9</v>
      </c>
      <c r="F1319" s="472">
        <v>8.1</v>
      </c>
      <c r="H1319" s="205"/>
      <c r="I1319" s="114"/>
    </row>
    <row r="1320" spans="1:9">
      <c r="A1320" s="470">
        <v>44251</v>
      </c>
      <c r="B1320" s="203">
        <v>22</v>
      </c>
      <c r="C1320" s="208">
        <v>146</v>
      </c>
      <c r="D1320" s="471">
        <v>43.6</v>
      </c>
      <c r="E1320" s="209">
        <v>-9</v>
      </c>
      <c r="F1320" s="472">
        <v>7.2</v>
      </c>
      <c r="H1320" s="205"/>
      <c r="I1320" s="114"/>
    </row>
    <row r="1321" spans="1:9">
      <c r="A1321" s="470">
        <v>44251</v>
      </c>
      <c r="B1321" s="203">
        <v>23</v>
      </c>
      <c r="C1321" s="208">
        <v>161</v>
      </c>
      <c r="D1321" s="471">
        <v>43.7</v>
      </c>
      <c r="E1321" s="209">
        <v>-9</v>
      </c>
      <c r="F1321" s="472">
        <v>6.2</v>
      </c>
      <c r="H1321" s="205"/>
      <c r="I1321" s="114"/>
    </row>
    <row r="1322" spans="1:9">
      <c r="A1322" s="470">
        <v>44252</v>
      </c>
      <c r="B1322" s="203">
        <v>0</v>
      </c>
      <c r="C1322" s="208">
        <v>176</v>
      </c>
      <c r="D1322" s="471">
        <v>43.8</v>
      </c>
      <c r="E1322" s="209">
        <v>-9</v>
      </c>
      <c r="F1322" s="472">
        <v>5.3</v>
      </c>
      <c r="H1322" s="205"/>
      <c r="I1322" s="114"/>
    </row>
    <row r="1323" spans="1:9">
      <c r="A1323" s="470">
        <v>44252</v>
      </c>
      <c r="B1323" s="203">
        <v>1</v>
      </c>
      <c r="C1323" s="208">
        <v>191</v>
      </c>
      <c r="D1323" s="471">
        <v>43.9</v>
      </c>
      <c r="E1323" s="209">
        <v>-9</v>
      </c>
      <c r="F1323" s="472">
        <v>4.4000000000000004</v>
      </c>
      <c r="H1323" s="205"/>
      <c r="I1323" s="114"/>
    </row>
    <row r="1324" spans="1:9">
      <c r="A1324" s="470">
        <v>44252</v>
      </c>
      <c r="B1324" s="203">
        <v>2</v>
      </c>
      <c r="C1324" s="208">
        <v>206</v>
      </c>
      <c r="D1324" s="471">
        <v>44</v>
      </c>
      <c r="E1324" s="209">
        <v>-9</v>
      </c>
      <c r="F1324" s="472">
        <v>3.4</v>
      </c>
      <c r="H1324" s="205"/>
      <c r="I1324" s="114"/>
    </row>
    <row r="1325" spans="1:9">
      <c r="A1325" s="470">
        <v>44252</v>
      </c>
      <c r="B1325" s="203">
        <v>3</v>
      </c>
      <c r="C1325" s="208">
        <v>221</v>
      </c>
      <c r="D1325" s="471">
        <v>44.1</v>
      </c>
      <c r="E1325" s="209">
        <v>-9</v>
      </c>
      <c r="F1325" s="472">
        <v>2.5</v>
      </c>
      <c r="H1325" s="205"/>
      <c r="I1325" s="114"/>
    </row>
    <row r="1326" spans="1:9">
      <c r="A1326" s="470">
        <v>44252</v>
      </c>
      <c r="B1326" s="203">
        <v>4</v>
      </c>
      <c r="C1326" s="208">
        <v>236</v>
      </c>
      <c r="D1326" s="471">
        <v>44.2</v>
      </c>
      <c r="E1326" s="209">
        <v>-9</v>
      </c>
      <c r="F1326" s="472">
        <v>1.6</v>
      </c>
      <c r="H1326" s="205"/>
      <c r="I1326" s="114"/>
    </row>
    <row r="1327" spans="1:9">
      <c r="A1327" s="470">
        <v>44252</v>
      </c>
      <c r="B1327" s="203">
        <v>5</v>
      </c>
      <c r="C1327" s="208">
        <v>251</v>
      </c>
      <c r="D1327" s="471">
        <v>44.3</v>
      </c>
      <c r="E1327" s="209">
        <v>-9</v>
      </c>
      <c r="F1327" s="472">
        <v>0.7</v>
      </c>
      <c r="H1327" s="205"/>
      <c r="I1327" s="114"/>
    </row>
    <row r="1328" spans="1:9">
      <c r="A1328" s="470">
        <v>44252</v>
      </c>
      <c r="B1328" s="203">
        <v>6</v>
      </c>
      <c r="C1328" s="208">
        <v>266</v>
      </c>
      <c r="D1328" s="471">
        <v>44.4</v>
      </c>
      <c r="E1328" s="209">
        <v>-8</v>
      </c>
      <c r="F1328" s="472">
        <v>59.7</v>
      </c>
      <c r="H1328" s="205"/>
      <c r="I1328" s="114"/>
    </row>
    <row r="1329" spans="1:9">
      <c r="A1329" s="470">
        <v>44252</v>
      </c>
      <c r="B1329" s="203">
        <v>7</v>
      </c>
      <c r="C1329" s="208">
        <v>281</v>
      </c>
      <c r="D1329" s="471">
        <v>44.5</v>
      </c>
      <c r="E1329" s="209">
        <v>-8</v>
      </c>
      <c r="F1329" s="472">
        <v>58.8</v>
      </c>
      <c r="H1329" s="205"/>
      <c r="I1329" s="114"/>
    </row>
    <row r="1330" spans="1:9">
      <c r="A1330" s="470">
        <v>44252</v>
      </c>
      <c r="B1330" s="203">
        <v>8</v>
      </c>
      <c r="C1330" s="208">
        <v>296</v>
      </c>
      <c r="D1330" s="471">
        <v>44.6</v>
      </c>
      <c r="E1330" s="209">
        <v>-8</v>
      </c>
      <c r="F1330" s="472">
        <v>57.9</v>
      </c>
      <c r="H1330" s="205"/>
      <c r="I1330" s="114"/>
    </row>
    <row r="1331" spans="1:9">
      <c r="A1331" s="470">
        <v>44252</v>
      </c>
      <c r="B1331" s="203">
        <v>9</v>
      </c>
      <c r="C1331" s="208">
        <v>311</v>
      </c>
      <c r="D1331" s="471">
        <v>44.7</v>
      </c>
      <c r="E1331" s="209">
        <v>-8</v>
      </c>
      <c r="F1331" s="472">
        <v>56.9</v>
      </c>
      <c r="H1331" s="205"/>
      <c r="I1331" s="114"/>
    </row>
    <row r="1332" spans="1:9">
      <c r="A1332" s="470">
        <v>44252</v>
      </c>
      <c r="B1332" s="203">
        <v>10</v>
      </c>
      <c r="C1332" s="208">
        <v>326</v>
      </c>
      <c r="D1332" s="471">
        <v>44.8</v>
      </c>
      <c r="E1332" s="209">
        <v>-8</v>
      </c>
      <c r="F1332" s="472">
        <v>56</v>
      </c>
      <c r="H1332" s="205"/>
      <c r="I1332" s="114"/>
    </row>
    <row r="1333" spans="1:9">
      <c r="A1333" s="470">
        <v>44252</v>
      </c>
      <c r="B1333" s="203">
        <v>11</v>
      </c>
      <c r="C1333" s="208">
        <v>341</v>
      </c>
      <c r="D1333" s="471">
        <v>44.9</v>
      </c>
      <c r="E1333" s="209">
        <v>-8</v>
      </c>
      <c r="F1333" s="472">
        <v>55.1</v>
      </c>
      <c r="H1333" s="205"/>
      <c r="I1333" s="114"/>
    </row>
    <row r="1334" spans="1:9">
      <c r="A1334" s="470">
        <v>44252</v>
      </c>
      <c r="B1334" s="203">
        <v>12</v>
      </c>
      <c r="C1334" s="208">
        <v>356</v>
      </c>
      <c r="D1334" s="471">
        <v>45</v>
      </c>
      <c r="E1334" s="209">
        <v>-8</v>
      </c>
      <c r="F1334" s="472">
        <v>54.1</v>
      </c>
      <c r="H1334" s="205"/>
      <c r="I1334" s="114"/>
    </row>
    <row r="1335" spans="1:9">
      <c r="A1335" s="470">
        <v>44252</v>
      </c>
      <c r="B1335" s="203">
        <v>13</v>
      </c>
      <c r="C1335" s="208">
        <v>11</v>
      </c>
      <c r="D1335" s="471">
        <v>45.1</v>
      </c>
      <c r="E1335" s="209">
        <v>-8</v>
      </c>
      <c r="F1335" s="472">
        <v>53.2</v>
      </c>
      <c r="H1335" s="205"/>
      <c r="I1335" s="114"/>
    </row>
    <row r="1336" spans="1:9">
      <c r="A1336" s="470">
        <v>44252</v>
      </c>
      <c r="B1336" s="203">
        <v>14</v>
      </c>
      <c r="C1336" s="208">
        <v>26</v>
      </c>
      <c r="D1336" s="471">
        <v>45.2</v>
      </c>
      <c r="E1336" s="209">
        <v>-8</v>
      </c>
      <c r="F1336" s="472">
        <v>52.3</v>
      </c>
      <c r="H1336" s="205"/>
      <c r="I1336" s="114"/>
    </row>
    <row r="1337" spans="1:9">
      <c r="A1337" s="470">
        <v>44252</v>
      </c>
      <c r="B1337" s="203">
        <v>15</v>
      </c>
      <c r="C1337" s="208">
        <v>41</v>
      </c>
      <c r="D1337" s="471">
        <v>45.3</v>
      </c>
      <c r="E1337" s="209">
        <v>-8</v>
      </c>
      <c r="F1337" s="472">
        <v>51.3</v>
      </c>
      <c r="H1337" s="205"/>
      <c r="I1337" s="114"/>
    </row>
    <row r="1338" spans="1:9">
      <c r="A1338" s="470">
        <v>44252</v>
      </c>
      <c r="B1338" s="203">
        <v>16</v>
      </c>
      <c r="C1338" s="208">
        <v>56</v>
      </c>
      <c r="D1338" s="471">
        <v>45.4</v>
      </c>
      <c r="E1338" s="209">
        <v>-8</v>
      </c>
      <c r="F1338" s="472">
        <v>50.4</v>
      </c>
      <c r="H1338" s="205"/>
      <c r="I1338" s="114"/>
    </row>
    <row r="1339" spans="1:9">
      <c r="A1339" s="470">
        <v>44252</v>
      </c>
      <c r="B1339" s="203">
        <v>17</v>
      </c>
      <c r="C1339" s="208">
        <v>71</v>
      </c>
      <c r="D1339" s="471">
        <v>45.5</v>
      </c>
      <c r="E1339" s="209">
        <v>-8</v>
      </c>
      <c r="F1339" s="472">
        <v>49.5</v>
      </c>
      <c r="H1339" s="205"/>
      <c r="I1339" s="114"/>
    </row>
    <row r="1340" spans="1:9">
      <c r="A1340" s="470">
        <v>44252</v>
      </c>
      <c r="B1340" s="203">
        <v>18</v>
      </c>
      <c r="C1340" s="208">
        <v>86</v>
      </c>
      <c r="D1340" s="471">
        <v>45.6</v>
      </c>
      <c r="E1340" s="209">
        <v>-8</v>
      </c>
      <c r="F1340" s="472">
        <v>48.5</v>
      </c>
      <c r="H1340" s="205"/>
      <c r="I1340" s="114"/>
    </row>
    <row r="1341" spans="1:9">
      <c r="A1341" s="470">
        <v>44252</v>
      </c>
      <c r="B1341" s="203">
        <v>19</v>
      </c>
      <c r="C1341" s="208">
        <v>101</v>
      </c>
      <c r="D1341" s="471">
        <v>45.7</v>
      </c>
      <c r="E1341" s="209">
        <v>-8</v>
      </c>
      <c r="F1341" s="472">
        <v>47.6</v>
      </c>
      <c r="H1341" s="205"/>
      <c r="I1341" s="114"/>
    </row>
    <row r="1342" spans="1:9">
      <c r="A1342" s="470">
        <v>44252</v>
      </c>
      <c r="B1342" s="203">
        <v>20</v>
      </c>
      <c r="C1342" s="208">
        <v>116</v>
      </c>
      <c r="D1342" s="471">
        <v>45.8</v>
      </c>
      <c r="E1342" s="209">
        <v>-8</v>
      </c>
      <c r="F1342" s="472">
        <v>46.7</v>
      </c>
      <c r="H1342" s="205"/>
      <c r="I1342" s="114"/>
    </row>
    <row r="1343" spans="1:9">
      <c r="A1343" s="470">
        <v>44252</v>
      </c>
      <c r="B1343" s="203">
        <v>21</v>
      </c>
      <c r="C1343" s="208">
        <v>131</v>
      </c>
      <c r="D1343" s="471">
        <v>45.9</v>
      </c>
      <c r="E1343" s="209">
        <v>-8</v>
      </c>
      <c r="F1343" s="472">
        <v>45.7</v>
      </c>
      <c r="H1343" s="205"/>
      <c r="I1343" s="114"/>
    </row>
    <row r="1344" spans="1:9">
      <c r="A1344" s="470">
        <v>44252</v>
      </c>
      <c r="B1344" s="203">
        <v>22</v>
      </c>
      <c r="C1344" s="208">
        <v>146</v>
      </c>
      <c r="D1344" s="471">
        <v>46</v>
      </c>
      <c r="E1344" s="209">
        <v>-8</v>
      </c>
      <c r="F1344" s="472">
        <v>44.8</v>
      </c>
      <c r="H1344" s="205"/>
      <c r="I1344" s="114"/>
    </row>
    <row r="1345" spans="1:9">
      <c r="A1345" s="470">
        <v>44252</v>
      </c>
      <c r="B1345" s="203">
        <v>23</v>
      </c>
      <c r="C1345" s="208">
        <v>161</v>
      </c>
      <c r="D1345" s="471">
        <v>46.1</v>
      </c>
      <c r="E1345" s="209">
        <v>-8</v>
      </c>
      <c r="F1345" s="472">
        <v>43.9</v>
      </c>
      <c r="H1345" s="205"/>
      <c r="I1345" s="114"/>
    </row>
    <row r="1346" spans="1:9">
      <c r="A1346" s="470">
        <v>44253</v>
      </c>
      <c r="B1346" s="203">
        <v>0</v>
      </c>
      <c r="C1346" s="208">
        <v>176</v>
      </c>
      <c r="D1346" s="471">
        <v>46.3</v>
      </c>
      <c r="E1346" s="209">
        <v>-8</v>
      </c>
      <c r="F1346" s="472">
        <v>42.9</v>
      </c>
      <c r="H1346" s="205"/>
      <c r="I1346" s="114"/>
    </row>
    <row r="1347" spans="1:9">
      <c r="A1347" s="470">
        <v>44253</v>
      </c>
      <c r="B1347" s="203">
        <v>1</v>
      </c>
      <c r="C1347" s="208">
        <v>191</v>
      </c>
      <c r="D1347" s="471">
        <v>46.4</v>
      </c>
      <c r="E1347" s="209">
        <v>-8</v>
      </c>
      <c r="F1347" s="472">
        <v>42</v>
      </c>
      <c r="H1347" s="205"/>
      <c r="I1347" s="114"/>
    </row>
    <row r="1348" spans="1:9">
      <c r="A1348" s="470">
        <v>44253</v>
      </c>
      <c r="B1348" s="203">
        <v>2</v>
      </c>
      <c r="C1348" s="208">
        <v>206</v>
      </c>
      <c r="D1348" s="471">
        <v>46.5</v>
      </c>
      <c r="E1348" s="209">
        <v>-8</v>
      </c>
      <c r="F1348" s="472">
        <v>41.1</v>
      </c>
      <c r="H1348" s="205"/>
      <c r="I1348" s="114"/>
    </row>
    <row r="1349" spans="1:9">
      <c r="A1349" s="470">
        <v>44253</v>
      </c>
      <c r="B1349" s="203">
        <v>3</v>
      </c>
      <c r="C1349" s="208">
        <v>221</v>
      </c>
      <c r="D1349" s="471">
        <v>46.6</v>
      </c>
      <c r="E1349" s="209">
        <v>-8</v>
      </c>
      <c r="F1349" s="472">
        <v>40.1</v>
      </c>
      <c r="H1349" s="205"/>
      <c r="I1349" s="114"/>
    </row>
    <row r="1350" spans="1:9">
      <c r="A1350" s="470">
        <v>44253</v>
      </c>
      <c r="B1350" s="203">
        <v>4</v>
      </c>
      <c r="C1350" s="208">
        <v>236</v>
      </c>
      <c r="D1350" s="471">
        <v>46.7</v>
      </c>
      <c r="E1350" s="209">
        <v>-8</v>
      </c>
      <c r="F1350" s="472">
        <v>39.200000000000003</v>
      </c>
      <c r="H1350" s="205"/>
      <c r="I1350" s="114"/>
    </row>
    <row r="1351" spans="1:9">
      <c r="A1351" s="470">
        <v>44253</v>
      </c>
      <c r="B1351" s="203">
        <v>5</v>
      </c>
      <c r="C1351" s="208">
        <v>251</v>
      </c>
      <c r="D1351" s="471">
        <v>46.8</v>
      </c>
      <c r="E1351" s="209">
        <v>-8</v>
      </c>
      <c r="F1351" s="472">
        <v>38.299999999999997</v>
      </c>
      <c r="H1351" s="205"/>
      <c r="I1351" s="114"/>
    </row>
    <row r="1352" spans="1:9">
      <c r="A1352" s="470">
        <v>44253</v>
      </c>
      <c r="B1352" s="203">
        <v>6</v>
      </c>
      <c r="C1352" s="208">
        <v>266</v>
      </c>
      <c r="D1352" s="471">
        <v>46.9</v>
      </c>
      <c r="E1352" s="209">
        <v>-8</v>
      </c>
      <c r="F1352" s="472">
        <v>37.299999999999997</v>
      </c>
      <c r="H1352" s="205"/>
      <c r="I1352" s="114"/>
    </row>
    <row r="1353" spans="1:9">
      <c r="A1353" s="470">
        <v>44253</v>
      </c>
      <c r="B1353" s="203">
        <v>7</v>
      </c>
      <c r="C1353" s="208">
        <v>281</v>
      </c>
      <c r="D1353" s="471">
        <v>47</v>
      </c>
      <c r="E1353" s="209">
        <v>-8</v>
      </c>
      <c r="F1353" s="472">
        <v>36.4</v>
      </c>
      <c r="H1353" s="205"/>
      <c r="I1353" s="114"/>
    </row>
    <row r="1354" spans="1:9">
      <c r="A1354" s="470">
        <v>44253</v>
      </c>
      <c r="B1354" s="203">
        <v>8</v>
      </c>
      <c r="C1354" s="208">
        <v>296</v>
      </c>
      <c r="D1354" s="471">
        <v>47.1</v>
      </c>
      <c r="E1354" s="209">
        <v>-8</v>
      </c>
      <c r="F1354" s="472">
        <v>35.5</v>
      </c>
      <c r="H1354" s="205"/>
      <c r="I1354" s="114"/>
    </row>
    <row r="1355" spans="1:9">
      <c r="A1355" s="470">
        <v>44253</v>
      </c>
      <c r="B1355" s="203">
        <v>9</v>
      </c>
      <c r="C1355" s="208">
        <v>311</v>
      </c>
      <c r="D1355" s="471">
        <v>47.2</v>
      </c>
      <c r="E1355" s="209">
        <v>-8</v>
      </c>
      <c r="F1355" s="472">
        <v>34.5</v>
      </c>
      <c r="H1355" s="205"/>
      <c r="I1355" s="114"/>
    </row>
    <row r="1356" spans="1:9">
      <c r="A1356" s="470">
        <v>44253</v>
      </c>
      <c r="B1356" s="203">
        <v>10</v>
      </c>
      <c r="C1356" s="208">
        <v>326</v>
      </c>
      <c r="D1356" s="471">
        <v>47.3</v>
      </c>
      <c r="E1356" s="209">
        <v>-8</v>
      </c>
      <c r="F1356" s="472">
        <v>33.6</v>
      </c>
      <c r="H1356" s="205"/>
      <c r="I1356" s="114"/>
    </row>
    <row r="1357" spans="1:9">
      <c r="A1357" s="470">
        <v>44253</v>
      </c>
      <c r="B1357" s="203">
        <v>11</v>
      </c>
      <c r="C1357" s="208">
        <v>341</v>
      </c>
      <c r="D1357" s="471">
        <v>47.4</v>
      </c>
      <c r="E1357" s="209">
        <v>-8</v>
      </c>
      <c r="F1357" s="472">
        <v>32.6</v>
      </c>
      <c r="H1357" s="205"/>
      <c r="I1357" s="114"/>
    </row>
    <row r="1358" spans="1:9">
      <c r="A1358" s="470">
        <v>44253</v>
      </c>
      <c r="B1358" s="203">
        <v>12</v>
      </c>
      <c r="C1358" s="208">
        <v>356</v>
      </c>
      <c r="D1358" s="471">
        <v>47.5</v>
      </c>
      <c r="E1358" s="209">
        <v>-8</v>
      </c>
      <c r="F1358" s="472">
        <v>31.7</v>
      </c>
      <c r="H1358" s="205"/>
      <c r="I1358" s="114"/>
    </row>
    <row r="1359" spans="1:9">
      <c r="A1359" s="470">
        <v>44253</v>
      </c>
      <c r="B1359" s="203">
        <v>13</v>
      </c>
      <c r="C1359" s="208">
        <v>11</v>
      </c>
      <c r="D1359" s="471">
        <v>47.6</v>
      </c>
      <c r="E1359" s="209">
        <v>-8</v>
      </c>
      <c r="F1359" s="472">
        <v>30.8</v>
      </c>
      <c r="H1359" s="205"/>
      <c r="I1359" s="114"/>
    </row>
    <row r="1360" spans="1:9">
      <c r="A1360" s="470">
        <v>44253</v>
      </c>
      <c r="B1360" s="203">
        <v>14</v>
      </c>
      <c r="C1360" s="208">
        <v>26</v>
      </c>
      <c r="D1360" s="471">
        <v>47.7</v>
      </c>
      <c r="E1360" s="209">
        <v>-8</v>
      </c>
      <c r="F1360" s="472">
        <v>29.8</v>
      </c>
      <c r="H1360" s="205"/>
      <c r="I1360" s="114"/>
    </row>
    <row r="1361" spans="1:9">
      <c r="A1361" s="470">
        <v>44253</v>
      </c>
      <c r="B1361" s="203">
        <v>15</v>
      </c>
      <c r="C1361" s="208">
        <v>41</v>
      </c>
      <c r="D1361" s="471">
        <v>47.9</v>
      </c>
      <c r="E1361" s="209">
        <v>-8</v>
      </c>
      <c r="F1361" s="472">
        <v>28.9</v>
      </c>
      <c r="H1361" s="205"/>
      <c r="I1361" s="114"/>
    </row>
    <row r="1362" spans="1:9">
      <c r="A1362" s="470">
        <v>44253</v>
      </c>
      <c r="B1362" s="203">
        <v>16</v>
      </c>
      <c r="C1362" s="208">
        <v>56</v>
      </c>
      <c r="D1362" s="471">
        <v>48</v>
      </c>
      <c r="E1362" s="209">
        <v>-8</v>
      </c>
      <c r="F1362" s="472">
        <v>28</v>
      </c>
      <c r="H1362" s="205"/>
      <c r="I1362" s="114"/>
    </row>
    <row r="1363" spans="1:9">
      <c r="A1363" s="470">
        <v>44253</v>
      </c>
      <c r="B1363" s="203">
        <v>17</v>
      </c>
      <c r="C1363" s="208">
        <v>71</v>
      </c>
      <c r="D1363" s="471">
        <v>48.1</v>
      </c>
      <c r="E1363" s="209">
        <v>-8</v>
      </c>
      <c r="F1363" s="472">
        <v>27</v>
      </c>
      <c r="H1363" s="205"/>
      <c r="I1363" s="114"/>
    </row>
    <row r="1364" spans="1:9">
      <c r="A1364" s="470">
        <v>44253</v>
      </c>
      <c r="B1364" s="203">
        <v>18</v>
      </c>
      <c r="C1364" s="208">
        <v>86</v>
      </c>
      <c r="D1364" s="471">
        <v>48.2</v>
      </c>
      <c r="E1364" s="209">
        <v>-8</v>
      </c>
      <c r="F1364" s="472">
        <v>26.1</v>
      </c>
      <c r="H1364" s="205"/>
      <c r="I1364" s="114"/>
    </row>
    <row r="1365" spans="1:9">
      <c r="A1365" s="470">
        <v>44253</v>
      </c>
      <c r="B1365" s="203">
        <v>19</v>
      </c>
      <c r="C1365" s="208">
        <v>101</v>
      </c>
      <c r="D1365" s="471">
        <v>48.3</v>
      </c>
      <c r="E1365" s="209">
        <v>-8</v>
      </c>
      <c r="F1365" s="472">
        <v>25.1</v>
      </c>
      <c r="H1365" s="205"/>
      <c r="I1365" s="114"/>
    </row>
    <row r="1366" spans="1:9">
      <c r="A1366" s="470">
        <v>44253</v>
      </c>
      <c r="B1366" s="203">
        <v>20</v>
      </c>
      <c r="C1366" s="208">
        <v>116</v>
      </c>
      <c r="D1366" s="471">
        <v>48.4</v>
      </c>
      <c r="E1366" s="209">
        <v>-8</v>
      </c>
      <c r="F1366" s="472">
        <v>24.2</v>
      </c>
      <c r="H1366" s="205"/>
      <c r="I1366" s="114"/>
    </row>
    <row r="1367" spans="1:9">
      <c r="A1367" s="470">
        <v>44253</v>
      </c>
      <c r="B1367" s="203">
        <v>21</v>
      </c>
      <c r="C1367" s="208">
        <v>131</v>
      </c>
      <c r="D1367" s="471">
        <v>48.5</v>
      </c>
      <c r="E1367" s="209">
        <v>-8</v>
      </c>
      <c r="F1367" s="472">
        <v>23.3</v>
      </c>
      <c r="H1367" s="205"/>
      <c r="I1367" s="114"/>
    </row>
    <row r="1368" spans="1:9">
      <c r="A1368" s="470">
        <v>44253</v>
      </c>
      <c r="B1368" s="203">
        <v>22</v>
      </c>
      <c r="C1368" s="208">
        <v>146</v>
      </c>
      <c r="D1368" s="471">
        <v>48.6</v>
      </c>
      <c r="E1368" s="209">
        <v>-8</v>
      </c>
      <c r="F1368" s="472">
        <v>22.3</v>
      </c>
      <c r="H1368" s="205"/>
      <c r="I1368" s="114"/>
    </row>
    <row r="1369" spans="1:9">
      <c r="A1369" s="470">
        <v>44253</v>
      </c>
      <c r="B1369" s="203">
        <v>23</v>
      </c>
      <c r="C1369" s="208">
        <v>161</v>
      </c>
      <c r="D1369" s="471">
        <v>48.7</v>
      </c>
      <c r="E1369" s="209">
        <v>-8</v>
      </c>
      <c r="F1369" s="472">
        <v>21.4</v>
      </c>
      <c r="H1369" s="205"/>
      <c r="I1369" s="114"/>
    </row>
    <row r="1370" spans="1:9">
      <c r="A1370" s="470">
        <v>44254</v>
      </c>
      <c r="B1370" s="203">
        <v>0</v>
      </c>
      <c r="C1370" s="208">
        <v>176</v>
      </c>
      <c r="D1370" s="471">
        <v>48.8</v>
      </c>
      <c r="E1370" s="209">
        <v>-8</v>
      </c>
      <c r="F1370" s="472">
        <v>20.399999999999999</v>
      </c>
      <c r="H1370" s="205"/>
      <c r="I1370" s="114"/>
    </row>
    <row r="1371" spans="1:9">
      <c r="A1371" s="470">
        <v>44254</v>
      </c>
      <c r="B1371" s="203">
        <v>1</v>
      </c>
      <c r="C1371" s="208">
        <v>191</v>
      </c>
      <c r="D1371" s="471">
        <v>48.9</v>
      </c>
      <c r="E1371" s="209">
        <v>-8</v>
      </c>
      <c r="F1371" s="472">
        <v>19.5</v>
      </c>
      <c r="H1371" s="205"/>
      <c r="I1371" s="114"/>
    </row>
    <row r="1372" spans="1:9">
      <c r="A1372" s="470">
        <v>44254</v>
      </c>
      <c r="B1372" s="203">
        <v>2</v>
      </c>
      <c r="C1372" s="208">
        <v>206</v>
      </c>
      <c r="D1372" s="471">
        <v>49.1</v>
      </c>
      <c r="E1372" s="209">
        <v>-8</v>
      </c>
      <c r="F1372" s="472">
        <v>18.600000000000001</v>
      </c>
      <c r="H1372" s="205"/>
      <c r="I1372" s="114"/>
    </row>
    <row r="1373" spans="1:9">
      <c r="A1373" s="470">
        <v>44254</v>
      </c>
      <c r="B1373" s="203">
        <v>3</v>
      </c>
      <c r="C1373" s="208">
        <v>221</v>
      </c>
      <c r="D1373" s="471">
        <v>49.2</v>
      </c>
      <c r="E1373" s="209">
        <v>-8</v>
      </c>
      <c r="F1373" s="472">
        <v>17.600000000000001</v>
      </c>
      <c r="H1373" s="205"/>
      <c r="I1373" s="114"/>
    </row>
    <row r="1374" spans="1:9">
      <c r="A1374" s="470">
        <v>44254</v>
      </c>
      <c r="B1374" s="203">
        <v>4</v>
      </c>
      <c r="C1374" s="208">
        <v>236</v>
      </c>
      <c r="D1374" s="471">
        <v>49.3</v>
      </c>
      <c r="E1374" s="209">
        <v>-8</v>
      </c>
      <c r="F1374" s="472">
        <v>16.7</v>
      </c>
      <c r="H1374" s="205"/>
      <c r="I1374" s="114"/>
    </row>
    <row r="1375" spans="1:9">
      <c r="A1375" s="470">
        <v>44254</v>
      </c>
      <c r="B1375" s="203">
        <v>5</v>
      </c>
      <c r="C1375" s="208">
        <v>251</v>
      </c>
      <c r="D1375" s="471">
        <v>49.4</v>
      </c>
      <c r="E1375" s="209">
        <v>-8</v>
      </c>
      <c r="F1375" s="472">
        <v>15.7</v>
      </c>
      <c r="H1375" s="205"/>
      <c r="I1375" s="114"/>
    </row>
    <row r="1376" spans="1:9">
      <c r="A1376" s="470">
        <v>44254</v>
      </c>
      <c r="B1376" s="203">
        <v>6</v>
      </c>
      <c r="C1376" s="208">
        <v>266</v>
      </c>
      <c r="D1376" s="471">
        <v>49.5</v>
      </c>
      <c r="E1376" s="209">
        <v>-8</v>
      </c>
      <c r="F1376" s="472">
        <v>14.8</v>
      </c>
      <c r="H1376" s="205"/>
      <c r="I1376" s="114"/>
    </row>
    <row r="1377" spans="1:9">
      <c r="A1377" s="470">
        <v>44254</v>
      </c>
      <c r="B1377" s="203">
        <v>7</v>
      </c>
      <c r="C1377" s="208">
        <v>281</v>
      </c>
      <c r="D1377" s="471">
        <v>49.6</v>
      </c>
      <c r="E1377" s="209">
        <v>-8</v>
      </c>
      <c r="F1377" s="472">
        <v>13.9</v>
      </c>
      <c r="H1377" s="205"/>
      <c r="I1377" s="114"/>
    </row>
    <row r="1378" spans="1:9">
      <c r="A1378" s="470">
        <v>44254</v>
      </c>
      <c r="B1378" s="203">
        <v>8</v>
      </c>
      <c r="C1378" s="208">
        <v>296</v>
      </c>
      <c r="D1378" s="471">
        <v>49.7</v>
      </c>
      <c r="E1378" s="209">
        <v>-8</v>
      </c>
      <c r="F1378" s="472">
        <v>12.9</v>
      </c>
      <c r="H1378" s="205"/>
      <c r="I1378" s="114"/>
    </row>
    <row r="1379" spans="1:9">
      <c r="A1379" s="470">
        <v>44254</v>
      </c>
      <c r="B1379" s="203">
        <v>9</v>
      </c>
      <c r="C1379" s="208">
        <v>311</v>
      </c>
      <c r="D1379" s="471">
        <v>49.8</v>
      </c>
      <c r="E1379" s="209">
        <v>-8</v>
      </c>
      <c r="F1379" s="472">
        <v>12</v>
      </c>
      <c r="H1379" s="205"/>
      <c r="I1379" s="114"/>
    </row>
    <row r="1380" spans="1:9">
      <c r="A1380" s="470">
        <v>44254</v>
      </c>
      <c r="B1380" s="203">
        <v>10</v>
      </c>
      <c r="C1380" s="208">
        <v>326</v>
      </c>
      <c r="D1380" s="471">
        <v>50</v>
      </c>
      <c r="E1380" s="209">
        <v>-8</v>
      </c>
      <c r="F1380" s="472">
        <v>11</v>
      </c>
      <c r="H1380" s="205"/>
      <c r="I1380" s="114"/>
    </row>
    <row r="1381" spans="1:9">
      <c r="A1381" s="470">
        <v>44254</v>
      </c>
      <c r="B1381" s="203">
        <v>11</v>
      </c>
      <c r="C1381" s="208">
        <v>341</v>
      </c>
      <c r="D1381" s="471">
        <v>50.1</v>
      </c>
      <c r="E1381" s="209">
        <v>-8</v>
      </c>
      <c r="F1381" s="472">
        <v>10.1</v>
      </c>
      <c r="H1381" s="205"/>
      <c r="I1381" s="114"/>
    </row>
    <row r="1382" spans="1:9">
      <c r="A1382" s="470">
        <v>44254</v>
      </c>
      <c r="B1382" s="203">
        <v>12</v>
      </c>
      <c r="C1382" s="208">
        <v>356</v>
      </c>
      <c r="D1382" s="471">
        <v>50.2</v>
      </c>
      <c r="E1382" s="209">
        <v>-8</v>
      </c>
      <c r="F1382" s="472">
        <v>9.1</v>
      </c>
      <c r="H1382" s="205"/>
      <c r="I1382" s="114"/>
    </row>
    <row r="1383" spans="1:9">
      <c r="A1383" s="470">
        <v>44254</v>
      </c>
      <c r="B1383" s="203">
        <v>13</v>
      </c>
      <c r="C1383" s="208">
        <v>11</v>
      </c>
      <c r="D1383" s="471">
        <v>50.3</v>
      </c>
      <c r="E1383" s="209">
        <v>-8</v>
      </c>
      <c r="F1383" s="472">
        <v>8.1999999999999993</v>
      </c>
      <c r="H1383" s="205"/>
      <c r="I1383" s="114"/>
    </row>
    <row r="1384" spans="1:9">
      <c r="A1384" s="470">
        <v>44254</v>
      </c>
      <c r="B1384" s="203">
        <v>14</v>
      </c>
      <c r="C1384" s="208">
        <v>26</v>
      </c>
      <c r="D1384" s="471">
        <v>50.4</v>
      </c>
      <c r="E1384" s="209">
        <v>-8</v>
      </c>
      <c r="F1384" s="472">
        <v>7.3</v>
      </c>
      <c r="H1384" s="205"/>
      <c r="I1384" s="114"/>
    </row>
    <row r="1385" spans="1:9">
      <c r="A1385" s="470">
        <v>44254</v>
      </c>
      <c r="B1385" s="203">
        <v>15</v>
      </c>
      <c r="C1385" s="208">
        <v>41</v>
      </c>
      <c r="D1385" s="471">
        <v>50.5</v>
      </c>
      <c r="E1385" s="209">
        <v>-8</v>
      </c>
      <c r="F1385" s="472">
        <v>6.3</v>
      </c>
      <c r="H1385" s="205"/>
      <c r="I1385" s="114"/>
    </row>
    <row r="1386" spans="1:9">
      <c r="A1386" s="470">
        <v>44254</v>
      </c>
      <c r="B1386" s="203">
        <v>16</v>
      </c>
      <c r="C1386" s="208">
        <v>56</v>
      </c>
      <c r="D1386" s="471">
        <v>50.6</v>
      </c>
      <c r="E1386" s="209">
        <v>-8</v>
      </c>
      <c r="F1386" s="472">
        <v>5.4</v>
      </c>
      <c r="H1386" s="205"/>
      <c r="I1386" s="114"/>
    </row>
    <row r="1387" spans="1:9">
      <c r="A1387" s="470">
        <v>44254</v>
      </c>
      <c r="B1387" s="203">
        <v>17</v>
      </c>
      <c r="C1387" s="208">
        <v>71</v>
      </c>
      <c r="D1387" s="471">
        <v>50.7</v>
      </c>
      <c r="E1387" s="209">
        <v>-8</v>
      </c>
      <c r="F1387" s="472">
        <v>4.4000000000000004</v>
      </c>
      <c r="H1387" s="205"/>
      <c r="I1387" s="114"/>
    </row>
    <row r="1388" spans="1:9">
      <c r="A1388" s="470">
        <v>44254</v>
      </c>
      <c r="B1388" s="203">
        <v>18</v>
      </c>
      <c r="C1388" s="208">
        <v>86</v>
      </c>
      <c r="D1388" s="471">
        <v>50.9</v>
      </c>
      <c r="E1388" s="209">
        <v>-8</v>
      </c>
      <c r="F1388" s="472">
        <v>3.5</v>
      </c>
      <c r="H1388" s="205"/>
      <c r="I1388" s="114"/>
    </row>
    <row r="1389" spans="1:9">
      <c r="A1389" s="470">
        <v>44254</v>
      </c>
      <c r="B1389" s="203">
        <v>19</v>
      </c>
      <c r="C1389" s="208">
        <v>101</v>
      </c>
      <c r="D1389" s="471">
        <v>51</v>
      </c>
      <c r="E1389" s="209">
        <v>-8</v>
      </c>
      <c r="F1389" s="472">
        <v>2.5</v>
      </c>
      <c r="H1389" s="205"/>
      <c r="I1389" s="114"/>
    </row>
    <row r="1390" spans="1:9">
      <c r="A1390" s="470">
        <v>44254</v>
      </c>
      <c r="B1390" s="203">
        <v>20</v>
      </c>
      <c r="C1390" s="208">
        <v>116</v>
      </c>
      <c r="D1390" s="471">
        <v>51.1</v>
      </c>
      <c r="E1390" s="209">
        <v>-8</v>
      </c>
      <c r="F1390" s="472">
        <v>1.6</v>
      </c>
      <c r="H1390" s="205"/>
      <c r="I1390" s="114"/>
    </row>
    <row r="1391" spans="1:9">
      <c r="A1391" s="470">
        <v>44254</v>
      </c>
      <c r="B1391" s="203">
        <v>21</v>
      </c>
      <c r="C1391" s="208">
        <v>131</v>
      </c>
      <c r="D1391" s="471">
        <v>51.2</v>
      </c>
      <c r="E1391" s="209">
        <v>-8</v>
      </c>
      <c r="F1391" s="472">
        <v>0.7</v>
      </c>
      <c r="H1391" s="205"/>
      <c r="I1391" s="114"/>
    </row>
    <row r="1392" spans="1:9">
      <c r="A1392" s="470">
        <v>44254</v>
      </c>
      <c r="B1392" s="203">
        <v>22</v>
      </c>
      <c r="C1392" s="208">
        <v>146</v>
      </c>
      <c r="D1392" s="471">
        <v>51.3</v>
      </c>
      <c r="E1392" s="209">
        <v>-7</v>
      </c>
      <c r="F1392" s="472">
        <v>59.7</v>
      </c>
      <c r="H1392" s="205"/>
      <c r="I1392" s="114"/>
    </row>
    <row r="1393" spans="1:9">
      <c r="A1393" s="470">
        <v>44254</v>
      </c>
      <c r="B1393" s="203">
        <v>23</v>
      </c>
      <c r="C1393" s="208">
        <v>161</v>
      </c>
      <c r="D1393" s="471">
        <v>51.4</v>
      </c>
      <c r="E1393" s="209">
        <v>-7</v>
      </c>
      <c r="F1393" s="472">
        <v>58.8</v>
      </c>
      <c r="H1393" s="205"/>
      <c r="I1393" s="114"/>
    </row>
    <row r="1394" spans="1:9">
      <c r="A1394" s="470">
        <v>44255</v>
      </c>
      <c r="B1394" s="203">
        <v>0</v>
      </c>
      <c r="C1394" s="208">
        <v>176</v>
      </c>
      <c r="D1394" s="471">
        <v>51.6</v>
      </c>
      <c r="E1394" s="209">
        <v>-7</v>
      </c>
      <c r="F1394" s="472">
        <v>57.8</v>
      </c>
      <c r="H1394" s="205"/>
      <c r="I1394" s="114"/>
    </row>
    <row r="1395" spans="1:9">
      <c r="A1395" s="470">
        <v>44255</v>
      </c>
      <c r="B1395" s="203">
        <v>1</v>
      </c>
      <c r="C1395" s="208">
        <v>191</v>
      </c>
      <c r="D1395" s="471">
        <v>51.7</v>
      </c>
      <c r="E1395" s="209">
        <v>-7</v>
      </c>
      <c r="F1395" s="472">
        <v>56.9</v>
      </c>
      <c r="H1395" s="205"/>
      <c r="I1395" s="114"/>
    </row>
    <row r="1396" spans="1:9">
      <c r="A1396" s="470">
        <v>44255</v>
      </c>
      <c r="B1396" s="203">
        <v>2</v>
      </c>
      <c r="C1396" s="208">
        <v>206</v>
      </c>
      <c r="D1396" s="471">
        <v>51.8</v>
      </c>
      <c r="E1396" s="209">
        <v>-7</v>
      </c>
      <c r="F1396" s="472">
        <v>55.9</v>
      </c>
      <c r="H1396" s="205"/>
      <c r="I1396" s="114"/>
    </row>
    <row r="1397" spans="1:9">
      <c r="A1397" s="470">
        <v>44255</v>
      </c>
      <c r="B1397" s="203">
        <v>3</v>
      </c>
      <c r="C1397" s="208">
        <v>221</v>
      </c>
      <c r="D1397" s="471">
        <v>51.9</v>
      </c>
      <c r="E1397" s="209">
        <v>-7</v>
      </c>
      <c r="F1397" s="472">
        <v>55</v>
      </c>
      <c r="H1397" s="205"/>
      <c r="I1397" s="114"/>
    </row>
    <row r="1398" spans="1:9">
      <c r="A1398" s="470">
        <v>44255</v>
      </c>
      <c r="B1398" s="203">
        <v>4</v>
      </c>
      <c r="C1398" s="208">
        <v>236</v>
      </c>
      <c r="D1398" s="471">
        <v>52</v>
      </c>
      <c r="E1398" s="209">
        <v>-7</v>
      </c>
      <c r="F1398" s="472">
        <v>54</v>
      </c>
      <c r="H1398" s="205"/>
      <c r="I1398" s="114"/>
    </row>
    <row r="1399" spans="1:9">
      <c r="A1399" s="470">
        <v>44255</v>
      </c>
      <c r="B1399" s="203">
        <v>5</v>
      </c>
      <c r="C1399" s="208">
        <v>251</v>
      </c>
      <c r="D1399" s="471">
        <v>52.1</v>
      </c>
      <c r="E1399" s="209">
        <v>-7</v>
      </c>
      <c r="F1399" s="472">
        <v>53.1</v>
      </c>
      <c r="H1399" s="205"/>
      <c r="I1399" s="114"/>
    </row>
    <row r="1400" spans="1:9">
      <c r="A1400" s="470">
        <v>44255</v>
      </c>
      <c r="B1400" s="203">
        <v>6</v>
      </c>
      <c r="C1400" s="208">
        <v>266</v>
      </c>
      <c r="D1400" s="471">
        <v>52.3</v>
      </c>
      <c r="E1400" s="209">
        <v>-7</v>
      </c>
      <c r="F1400" s="472">
        <v>52.1</v>
      </c>
      <c r="H1400" s="205"/>
      <c r="I1400" s="114"/>
    </row>
    <row r="1401" spans="1:9">
      <c r="A1401" s="470">
        <v>44255</v>
      </c>
      <c r="B1401" s="203">
        <v>7</v>
      </c>
      <c r="C1401" s="208">
        <v>281</v>
      </c>
      <c r="D1401" s="471">
        <v>52.4</v>
      </c>
      <c r="E1401" s="209">
        <v>-7</v>
      </c>
      <c r="F1401" s="472">
        <v>51.2</v>
      </c>
      <c r="H1401" s="205"/>
      <c r="I1401" s="114"/>
    </row>
    <row r="1402" spans="1:9">
      <c r="A1402" s="470">
        <v>44255</v>
      </c>
      <c r="B1402" s="203">
        <v>8</v>
      </c>
      <c r="C1402" s="208">
        <v>296</v>
      </c>
      <c r="D1402" s="471">
        <v>52.5</v>
      </c>
      <c r="E1402" s="209">
        <v>-7</v>
      </c>
      <c r="F1402" s="472">
        <v>50.3</v>
      </c>
      <c r="H1402" s="205"/>
      <c r="I1402" s="114"/>
    </row>
    <row r="1403" spans="1:9">
      <c r="A1403" s="470">
        <v>44255</v>
      </c>
      <c r="B1403" s="203">
        <v>9</v>
      </c>
      <c r="C1403" s="208">
        <v>311</v>
      </c>
      <c r="D1403" s="471">
        <v>52.6</v>
      </c>
      <c r="E1403" s="209">
        <v>-7</v>
      </c>
      <c r="F1403" s="472">
        <v>49.3</v>
      </c>
      <c r="H1403" s="205"/>
      <c r="I1403" s="114"/>
    </row>
    <row r="1404" spans="1:9">
      <c r="A1404" s="470">
        <v>44255</v>
      </c>
      <c r="B1404" s="203">
        <v>10</v>
      </c>
      <c r="C1404" s="208">
        <v>326</v>
      </c>
      <c r="D1404" s="471">
        <v>52.7</v>
      </c>
      <c r="E1404" s="209">
        <v>-7</v>
      </c>
      <c r="F1404" s="472">
        <v>48.4</v>
      </c>
      <c r="H1404" s="205"/>
      <c r="I1404" s="114"/>
    </row>
    <row r="1405" spans="1:9">
      <c r="A1405" s="470">
        <v>44255</v>
      </c>
      <c r="B1405" s="203">
        <v>11</v>
      </c>
      <c r="C1405" s="208">
        <v>341</v>
      </c>
      <c r="D1405" s="471">
        <v>52.8</v>
      </c>
      <c r="E1405" s="209">
        <v>-7</v>
      </c>
      <c r="F1405" s="472">
        <v>47.4</v>
      </c>
      <c r="H1405" s="205"/>
      <c r="I1405" s="114"/>
    </row>
    <row r="1406" spans="1:9">
      <c r="A1406" s="470">
        <v>44255</v>
      </c>
      <c r="B1406" s="203">
        <v>12</v>
      </c>
      <c r="C1406" s="208">
        <v>356</v>
      </c>
      <c r="D1406" s="471">
        <v>53</v>
      </c>
      <c r="E1406" s="209">
        <v>-7</v>
      </c>
      <c r="F1406" s="472">
        <v>46.5</v>
      </c>
      <c r="H1406" s="205"/>
      <c r="I1406" s="114"/>
    </row>
    <row r="1407" spans="1:9">
      <c r="A1407" s="470">
        <v>44255</v>
      </c>
      <c r="B1407" s="203">
        <v>13</v>
      </c>
      <c r="C1407" s="208">
        <v>11</v>
      </c>
      <c r="D1407" s="471">
        <v>53.1</v>
      </c>
      <c r="E1407" s="209">
        <v>-7</v>
      </c>
      <c r="F1407" s="472">
        <v>45.5</v>
      </c>
      <c r="H1407" s="205"/>
      <c r="I1407" s="114"/>
    </row>
    <row r="1408" spans="1:9">
      <c r="A1408" s="470">
        <v>44255</v>
      </c>
      <c r="B1408" s="203">
        <v>14</v>
      </c>
      <c r="C1408" s="208">
        <v>26</v>
      </c>
      <c r="D1408" s="471">
        <v>53.2</v>
      </c>
      <c r="E1408" s="209">
        <v>-7</v>
      </c>
      <c r="F1408" s="472">
        <v>44.6</v>
      </c>
      <c r="H1408" s="205"/>
      <c r="I1408" s="114"/>
    </row>
    <row r="1409" spans="1:9">
      <c r="A1409" s="470">
        <v>44255</v>
      </c>
      <c r="B1409" s="203">
        <v>15</v>
      </c>
      <c r="C1409" s="208">
        <v>41</v>
      </c>
      <c r="D1409" s="471">
        <v>53.3</v>
      </c>
      <c r="E1409" s="209">
        <v>-7</v>
      </c>
      <c r="F1409" s="472">
        <v>43.6</v>
      </c>
      <c r="H1409" s="205"/>
      <c r="I1409" s="114"/>
    </row>
    <row r="1410" spans="1:9">
      <c r="A1410" s="470">
        <v>44255</v>
      </c>
      <c r="B1410" s="203">
        <v>16</v>
      </c>
      <c r="C1410" s="208">
        <v>56</v>
      </c>
      <c r="D1410" s="471">
        <v>53.4</v>
      </c>
      <c r="E1410" s="209">
        <v>-7</v>
      </c>
      <c r="F1410" s="472">
        <v>42.7</v>
      </c>
      <c r="H1410" s="205"/>
      <c r="I1410" s="114"/>
    </row>
    <row r="1411" spans="1:9">
      <c r="A1411" s="470">
        <v>44255</v>
      </c>
      <c r="B1411" s="203">
        <v>17</v>
      </c>
      <c r="C1411" s="208">
        <v>71</v>
      </c>
      <c r="D1411" s="471">
        <v>53.6</v>
      </c>
      <c r="E1411" s="209">
        <v>-7</v>
      </c>
      <c r="F1411" s="472">
        <v>41.7</v>
      </c>
      <c r="H1411" s="205"/>
      <c r="I1411" s="114"/>
    </row>
    <row r="1412" spans="1:9">
      <c r="A1412" s="470">
        <v>44255</v>
      </c>
      <c r="B1412" s="203">
        <v>18</v>
      </c>
      <c r="C1412" s="208">
        <v>86</v>
      </c>
      <c r="D1412" s="471">
        <v>53.7</v>
      </c>
      <c r="E1412" s="209">
        <v>-7</v>
      </c>
      <c r="F1412" s="472">
        <v>40.799999999999997</v>
      </c>
      <c r="H1412" s="205"/>
      <c r="I1412" s="114"/>
    </row>
    <row r="1413" spans="1:9">
      <c r="A1413" s="470">
        <v>44255</v>
      </c>
      <c r="B1413" s="203">
        <v>19</v>
      </c>
      <c r="C1413" s="208">
        <v>101</v>
      </c>
      <c r="D1413" s="471">
        <v>53.8</v>
      </c>
      <c r="E1413" s="209">
        <v>-7</v>
      </c>
      <c r="F1413" s="472">
        <v>39.799999999999997</v>
      </c>
      <c r="H1413" s="205"/>
      <c r="I1413" s="114"/>
    </row>
    <row r="1414" spans="1:9">
      <c r="A1414" s="470">
        <v>44255</v>
      </c>
      <c r="B1414" s="203">
        <v>20</v>
      </c>
      <c r="C1414" s="208">
        <v>116</v>
      </c>
      <c r="D1414" s="471">
        <v>53.9</v>
      </c>
      <c r="E1414" s="209">
        <v>-7</v>
      </c>
      <c r="F1414" s="472">
        <v>38.9</v>
      </c>
      <c r="H1414" s="205"/>
      <c r="I1414" s="114"/>
    </row>
    <row r="1415" spans="1:9">
      <c r="A1415" s="470">
        <v>44255</v>
      </c>
      <c r="B1415" s="203">
        <v>21</v>
      </c>
      <c r="C1415" s="208">
        <v>131</v>
      </c>
      <c r="D1415" s="471">
        <v>54</v>
      </c>
      <c r="E1415" s="209">
        <v>-7</v>
      </c>
      <c r="F1415" s="472">
        <v>37.9</v>
      </c>
      <c r="H1415" s="205"/>
      <c r="I1415" s="114"/>
    </row>
    <row r="1416" spans="1:9">
      <c r="A1416" s="470">
        <v>44255</v>
      </c>
      <c r="B1416" s="203">
        <v>22</v>
      </c>
      <c r="C1416" s="208">
        <v>146</v>
      </c>
      <c r="D1416" s="471">
        <v>54.2</v>
      </c>
      <c r="E1416" s="209">
        <v>-7</v>
      </c>
      <c r="F1416" s="472">
        <v>37</v>
      </c>
      <c r="H1416" s="205"/>
      <c r="I1416" s="114"/>
    </row>
    <row r="1417" spans="1:9">
      <c r="A1417" s="470">
        <v>44255</v>
      </c>
      <c r="B1417" s="203">
        <v>23</v>
      </c>
      <c r="C1417" s="208">
        <v>161</v>
      </c>
      <c r="D1417" s="471">
        <v>54.3</v>
      </c>
      <c r="E1417" s="209">
        <v>-7</v>
      </c>
      <c r="F1417" s="472">
        <v>36</v>
      </c>
      <c r="H1417" s="205"/>
      <c r="I1417" s="114"/>
    </row>
    <row r="1418" spans="1:9">
      <c r="A1418" s="470">
        <v>44256</v>
      </c>
      <c r="B1418" s="203">
        <v>0</v>
      </c>
      <c r="C1418" s="208">
        <v>176</v>
      </c>
      <c r="D1418" s="471">
        <v>54.4</v>
      </c>
      <c r="E1418" s="209">
        <v>-7</v>
      </c>
      <c r="F1418" s="472">
        <v>35.1</v>
      </c>
      <c r="H1418" s="205"/>
      <c r="I1418" s="114"/>
    </row>
    <row r="1419" spans="1:9">
      <c r="A1419" s="470">
        <v>44256</v>
      </c>
      <c r="B1419" s="203">
        <v>1</v>
      </c>
      <c r="C1419" s="208">
        <v>191</v>
      </c>
      <c r="D1419" s="471">
        <v>54.5</v>
      </c>
      <c r="E1419" s="209">
        <v>-7</v>
      </c>
      <c r="F1419" s="472">
        <v>34.1</v>
      </c>
      <c r="H1419" s="205"/>
      <c r="I1419" s="114"/>
    </row>
    <row r="1420" spans="1:9">
      <c r="A1420" s="470">
        <v>44256</v>
      </c>
      <c r="B1420" s="203">
        <v>2</v>
      </c>
      <c r="C1420" s="208">
        <v>206</v>
      </c>
      <c r="D1420" s="471">
        <v>54.6</v>
      </c>
      <c r="E1420" s="209">
        <v>-7</v>
      </c>
      <c r="F1420" s="472">
        <v>33.200000000000003</v>
      </c>
      <c r="H1420" s="205"/>
      <c r="I1420" s="114"/>
    </row>
    <row r="1421" spans="1:9">
      <c r="A1421" s="470">
        <v>44256</v>
      </c>
      <c r="B1421" s="203">
        <v>3</v>
      </c>
      <c r="C1421" s="208">
        <v>221</v>
      </c>
      <c r="D1421" s="471">
        <v>54.8</v>
      </c>
      <c r="E1421" s="209">
        <v>-7</v>
      </c>
      <c r="F1421" s="472">
        <v>32.200000000000003</v>
      </c>
      <c r="H1421" s="205"/>
      <c r="I1421" s="114"/>
    </row>
    <row r="1422" spans="1:9">
      <c r="A1422" s="470">
        <v>44256</v>
      </c>
      <c r="B1422" s="203">
        <v>4</v>
      </c>
      <c r="C1422" s="208">
        <v>236</v>
      </c>
      <c r="D1422" s="471">
        <v>54.9</v>
      </c>
      <c r="E1422" s="209">
        <v>-7</v>
      </c>
      <c r="F1422" s="472">
        <v>31.3</v>
      </c>
      <c r="H1422" s="205"/>
      <c r="I1422" s="114"/>
    </row>
    <row r="1423" spans="1:9">
      <c r="A1423" s="470">
        <v>44256</v>
      </c>
      <c r="B1423" s="203">
        <v>5</v>
      </c>
      <c r="C1423" s="208">
        <v>251</v>
      </c>
      <c r="D1423" s="471">
        <v>55</v>
      </c>
      <c r="E1423" s="209">
        <v>-7</v>
      </c>
      <c r="F1423" s="472">
        <v>30.3</v>
      </c>
      <c r="H1423" s="205"/>
      <c r="I1423" s="114"/>
    </row>
    <row r="1424" spans="1:9">
      <c r="A1424" s="470">
        <v>44256</v>
      </c>
      <c r="B1424" s="203">
        <v>6</v>
      </c>
      <c r="C1424" s="208">
        <v>266</v>
      </c>
      <c r="D1424" s="471">
        <v>55.1</v>
      </c>
      <c r="E1424" s="209">
        <v>-7</v>
      </c>
      <c r="F1424" s="472">
        <v>29.4</v>
      </c>
      <c r="H1424" s="205"/>
      <c r="I1424" s="114"/>
    </row>
    <row r="1425" spans="1:9">
      <c r="A1425" s="470">
        <v>44256</v>
      </c>
      <c r="B1425" s="203">
        <v>7</v>
      </c>
      <c r="C1425" s="208">
        <v>281</v>
      </c>
      <c r="D1425" s="471">
        <v>55.3</v>
      </c>
      <c r="E1425" s="209">
        <v>-7</v>
      </c>
      <c r="F1425" s="472">
        <v>28.4</v>
      </c>
      <c r="H1425" s="205"/>
      <c r="I1425" s="114"/>
    </row>
    <row r="1426" spans="1:9">
      <c r="A1426" s="470">
        <v>44256</v>
      </c>
      <c r="B1426" s="203">
        <v>8</v>
      </c>
      <c r="C1426" s="208">
        <v>296</v>
      </c>
      <c r="D1426" s="471">
        <v>55.4</v>
      </c>
      <c r="E1426" s="209">
        <v>-7</v>
      </c>
      <c r="F1426" s="472">
        <v>27.5</v>
      </c>
      <c r="H1426" s="205"/>
      <c r="I1426" s="114"/>
    </row>
    <row r="1427" spans="1:9">
      <c r="A1427" s="470">
        <v>44256</v>
      </c>
      <c r="B1427" s="203">
        <v>9</v>
      </c>
      <c r="C1427" s="208">
        <v>311</v>
      </c>
      <c r="D1427" s="471">
        <v>55.5</v>
      </c>
      <c r="E1427" s="209">
        <v>-7</v>
      </c>
      <c r="F1427" s="472">
        <v>26.5</v>
      </c>
      <c r="H1427" s="205"/>
      <c r="I1427" s="114"/>
    </row>
    <row r="1428" spans="1:9">
      <c r="A1428" s="470">
        <v>44256</v>
      </c>
      <c r="B1428" s="203">
        <v>10</v>
      </c>
      <c r="C1428" s="208">
        <v>326</v>
      </c>
      <c r="D1428" s="471">
        <v>55.6</v>
      </c>
      <c r="E1428" s="209">
        <v>-7</v>
      </c>
      <c r="F1428" s="472">
        <v>25.6</v>
      </c>
      <c r="H1428" s="205"/>
      <c r="I1428" s="114"/>
    </row>
    <row r="1429" spans="1:9">
      <c r="A1429" s="470">
        <v>44256</v>
      </c>
      <c r="B1429" s="203">
        <v>11</v>
      </c>
      <c r="C1429" s="208">
        <v>341</v>
      </c>
      <c r="D1429" s="471">
        <v>55.8</v>
      </c>
      <c r="E1429" s="209">
        <v>-7</v>
      </c>
      <c r="F1429" s="472">
        <v>24.6</v>
      </c>
      <c r="H1429" s="205"/>
      <c r="I1429" s="114"/>
    </row>
    <row r="1430" spans="1:9">
      <c r="A1430" s="470">
        <v>44256</v>
      </c>
      <c r="B1430" s="203">
        <v>12</v>
      </c>
      <c r="C1430" s="208">
        <v>356</v>
      </c>
      <c r="D1430" s="471">
        <v>55.9</v>
      </c>
      <c r="E1430" s="209">
        <v>-7</v>
      </c>
      <c r="F1430" s="472">
        <v>23.7</v>
      </c>
      <c r="H1430" s="205"/>
      <c r="I1430" s="114"/>
    </row>
    <row r="1431" spans="1:9">
      <c r="A1431" s="470">
        <v>44256</v>
      </c>
      <c r="B1431" s="203">
        <v>13</v>
      </c>
      <c r="C1431" s="208">
        <v>11</v>
      </c>
      <c r="D1431" s="471">
        <v>56</v>
      </c>
      <c r="E1431" s="209">
        <v>-7</v>
      </c>
      <c r="F1431" s="472">
        <v>22.7</v>
      </c>
      <c r="H1431" s="205"/>
      <c r="I1431" s="114"/>
    </row>
    <row r="1432" spans="1:9">
      <c r="A1432" s="470">
        <v>44256</v>
      </c>
      <c r="B1432" s="203">
        <v>14</v>
      </c>
      <c r="C1432" s="208">
        <v>26</v>
      </c>
      <c r="D1432" s="471">
        <v>56.1</v>
      </c>
      <c r="E1432" s="209">
        <v>-7</v>
      </c>
      <c r="F1432" s="472">
        <v>21.8</v>
      </c>
      <c r="H1432" s="205"/>
      <c r="I1432" s="114"/>
    </row>
    <row r="1433" spans="1:9">
      <c r="A1433" s="470">
        <v>44256</v>
      </c>
      <c r="B1433" s="203">
        <v>15</v>
      </c>
      <c r="C1433" s="208">
        <v>41</v>
      </c>
      <c r="D1433" s="471">
        <v>56.3</v>
      </c>
      <c r="E1433" s="209">
        <v>-7</v>
      </c>
      <c r="F1433" s="472">
        <v>20.8</v>
      </c>
      <c r="H1433" s="205"/>
      <c r="I1433" s="114"/>
    </row>
    <row r="1434" spans="1:9">
      <c r="A1434" s="470">
        <v>44256</v>
      </c>
      <c r="B1434" s="203">
        <v>16</v>
      </c>
      <c r="C1434" s="208">
        <v>56</v>
      </c>
      <c r="D1434" s="471">
        <v>56.4</v>
      </c>
      <c r="E1434" s="209">
        <v>-7</v>
      </c>
      <c r="F1434" s="472">
        <v>19.899999999999999</v>
      </c>
      <c r="H1434" s="205"/>
      <c r="I1434" s="114"/>
    </row>
    <row r="1435" spans="1:9">
      <c r="A1435" s="470">
        <v>44256</v>
      </c>
      <c r="B1435" s="203">
        <v>17</v>
      </c>
      <c r="C1435" s="208">
        <v>71</v>
      </c>
      <c r="D1435" s="471">
        <v>56.5</v>
      </c>
      <c r="E1435" s="209">
        <v>-7</v>
      </c>
      <c r="F1435" s="472">
        <v>18.899999999999999</v>
      </c>
      <c r="H1435" s="205"/>
      <c r="I1435" s="114"/>
    </row>
    <row r="1436" spans="1:9">
      <c r="A1436" s="470">
        <v>44256</v>
      </c>
      <c r="B1436" s="203">
        <v>18</v>
      </c>
      <c r="C1436" s="208">
        <v>86</v>
      </c>
      <c r="D1436" s="471">
        <v>56.6</v>
      </c>
      <c r="E1436" s="209">
        <v>-7</v>
      </c>
      <c r="F1436" s="472">
        <v>18</v>
      </c>
      <c r="H1436" s="205"/>
      <c r="I1436" s="114"/>
    </row>
    <row r="1437" spans="1:9">
      <c r="A1437" s="470">
        <v>44256</v>
      </c>
      <c r="B1437" s="203">
        <v>19</v>
      </c>
      <c r="C1437" s="208">
        <v>101</v>
      </c>
      <c r="D1437" s="471">
        <v>56.8</v>
      </c>
      <c r="E1437" s="209">
        <v>-7</v>
      </c>
      <c r="F1437" s="472">
        <v>17</v>
      </c>
      <c r="H1437" s="205"/>
      <c r="I1437" s="114"/>
    </row>
    <row r="1438" spans="1:9">
      <c r="A1438" s="470">
        <v>44256</v>
      </c>
      <c r="B1438" s="203">
        <v>20</v>
      </c>
      <c r="C1438" s="208">
        <v>116</v>
      </c>
      <c r="D1438" s="471">
        <v>56.9</v>
      </c>
      <c r="E1438" s="209">
        <v>-7</v>
      </c>
      <c r="F1438" s="472">
        <v>16.100000000000001</v>
      </c>
      <c r="H1438" s="205"/>
      <c r="I1438" s="114"/>
    </row>
    <row r="1439" spans="1:9">
      <c r="A1439" s="470">
        <v>44256</v>
      </c>
      <c r="B1439" s="203">
        <v>21</v>
      </c>
      <c r="C1439" s="208">
        <v>131</v>
      </c>
      <c r="D1439" s="471">
        <v>57</v>
      </c>
      <c r="E1439" s="209">
        <v>-7</v>
      </c>
      <c r="F1439" s="472">
        <v>15.1</v>
      </c>
      <c r="H1439" s="205"/>
      <c r="I1439" s="114"/>
    </row>
    <row r="1440" spans="1:9">
      <c r="A1440" s="470">
        <v>44256</v>
      </c>
      <c r="B1440" s="203">
        <v>22</v>
      </c>
      <c r="C1440" s="208">
        <v>146</v>
      </c>
      <c r="D1440" s="471">
        <v>57.1</v>
      </c>
      <c r="E1440" s="209">
        <v>-7</v>
      </c>
      <c r="F1440" s="472">
        <v>14.2</v>
      </c>
      <c r="H1440" s="205"/>
      <c r="I1440" s="114"/>
    </row>
    <row r="1441" spans="1:9">
      <c r="A1441" s="470">
        <v>44256</v>
      </c>
      <c r="B1441" s="203">
        <v>23</v>
      </c>
      <c r="C1441" s="208">
        <v>161</v>
      </c>
      <c r="D1441" s="471">
        <v>57.3</v>
      </c>
      <c r="E1441" s="209">
        <v>-7</v>
      </c>
      <c r="F1441" s="472">
        <v>13.2</v>
      </c>
      <c r="H1441" s="205"/>
      <c r="I1441" s="114"/>
    </row>
    <row r="1442" spans="1:9">
      <c r="A1442" s="470">
        <v>44257</v>
      </c>
      <c r="B1442" s="203">
        <v>0</v>
      </c>
      <c r="C1442" s="208">
        <v>176</v>
      </c>
      <c r="D1442" s="471">
        <v>57.4</v>
      </c>
      <c r="E1442" s="209">
        <v>-7</v>
      </c>
      <c r="F1442" s="472">
        <v>12.2</v>
      </c>
      <c r="H1442" s="205"/>
      <c r="I1442" s="114"/>
    </row>
    <row r="1443" spans="1:9">
      <c r="A1443" s="470">
        <v>44257</v>
      </c>
      <c r="B1443" s="203">
        <v>1</v>
      </c>
      <c r="C1443" s="208">
        <v>191</v>
      </c>
      <c r="D1443" s="471">
        <v>57.5</v>
      </c>
      <c r="E1443" s="209">
        <v>-7</v>
      </c>
      <c r="F1443" s="472">
        <v>11.3</v>
      </c>
      <c r="H1443" s="205"/>
      <c r="I1443" s="114"/>
    </row>
    <row r="1444" spans="1:9">
      <c r="A1444" s="470">
        <v>44257</v>
      </c>
      <c r="B1444" s="203">
        <v>2</v>
      </c>
      <c r="C1444" s="208">
        <v>206</v>
      </c>
      <c r="D1444" s="471">
        <v>57.6</v>
      </c>
      <c r="E1444" s="209">
        <v>-7</v>
      </c>
      <c r="F1444" s="472">
        <v>10.3</v>
      </c>
      <c r="H1444" s="205"/>
      <c r="I1444" s="114"/>
    </row>
    <row r="1445" spans="1:9">
      <c r="A1445" s="470">
        <v>44257</v>
      </c>
      <c r="B1445" s="203">
        <v>3</v>
      </c>
      <c r="C1445" s="208">
        <v>221</v>
      </c>
      <c r="D1445" s="471">
        <v>57.8</v>
      </c>
      <c r="E1445" s="209">
        <v>-7</v>
      </c>
      <c r="F1445" s="472">
        <v>9.4</v>
      </c>
      <c r="H1445" s="205"/>
      <c r="I1445" s="114"/>
    </row>
    <row r="1446" spans="1:9">
      <c r="A1446" s="470">
        <v>44257</v>
      </c>
      <c r="B1446" s="203">
        <v>4</v>
      </c>
      <c r="C1446" s="208">
        <v>236</v>
      </c>
      <c r="D1446" s="471">
        <v>57.9</v>
      </c>
      <c r="E1446" s="209">
        <v>-7</v>
      </c>
      <c r="F1446" s="472">
        <v>8.4</v>
      </c>
      <c r="H1446" s="205"/>
      <c r="I1446" s="114"/>
    </row>
    <row r="1447" spans="1:9">
      <c r="A1447" s="470">
        <v>44257</v>
      </c>
      <c r="B1447" s="203">
        <v>5</v>
      </c>
      <c r="C1447" s="208">
        <v>251</v>
      </c>
      <c r="D1447" s="471">
        <v>58</v>
      </c>
      <c r="E1447" s="209">
        <v>-7</v>
      </c>
      <c r="F1447" s="472">
        <v>7.5</v>
      </c>
      <c r="H1447" s="205"/>
      <c r="I1447" s="114"/>
    </row>
    <row r="1448" spans="1:9">
      <c r="A1448" s="470">
        <v>44257</v>
      </c>
      <c r="B1448" s="203">
        <v>6</v>
      </c>
      <c r="C1448" s="208">
        <v>266</v>
      </c>
      <c r="D1448" s="471">
        <v>58.1</v>
      </c>
      <c r="E1448" s="209">
        <v>-7</v>
      </c>
      <c r="F1448" s="472">
        <v>6.5</v>
      </c>
      <c r="H1448" s="205"/>
      <c r="I1448" s="114"/>
    </row>
    <row r="1449" spans="1:9">
      <c r="A1449" s="470">
        <v>44257</v>
      </c>
      <c r="B1449" s="203">
        <v>7</v>
      </c>
      <c r="C1449" s="208">
        <v>281</v>
      </c>
      <c r="D1449" s="471">
        <v>58.3</v>
      </c>
      <c r="E1449" s="209">
        <v>-7</v>
      </c>
      <c r="F1449" s="472">
        <v>5.6</v>
      </c>
      <c r="H1449" s="205"/>
      <c r="I1449" s="114"/>
    </row>
    <row r="1450" spans="1:9">
      <c r="A1450" s="470">
        <v>44257</v>
      </c>
      <c r="B1450" s="203">
        <v>8</v>
      </c>
      <c r="C1450" s="208">
        <v>296</v>
      </c>
      <c r="D1450" s="471">
        <v>58.4</v>
      </c>
      <c r="E1450" s="209">
        <v>-7</v>
      </c>
      <c r="F1450" s="472">
        <v>4.5999999999999996</v>
      </c>
      <c r="H1450" s="205"/>
      <c r="I1450" s="114"/>
    </row>
    <row r="1451" spans="1:9">
      <c r="A1451" s="470">
        <v>44257</v>
      </c>
      <c r="B1451" s="203">
        <v>9</v>
      </c>
      <c r="C1451" s="208">
        <v>311</v>
      </c>
      <c r="D1451" s="471">
        <v>58.5</v>
      </c>
      <c r="E1451" s="209">
        <v>-7</v>
      </c>
      <c r="F1451" s="472">
        <v>3.6</v>
      </c>
      <c r="H1451" s="205"/>
      <c r="I1451" s="114"/>
    </row>
    <row r="1452" spans="1:9">
      <c r="A1452" s="470">
        <v>44257</v>
      </c>
      <c r="B1452" s="203">
        <v>10</v>
      </c>
      <c r="C1452" s="208">
        <v>326</v>
      </c>
      <c r="D1452" s="471">
        <v>58.7</v>
      </c>
      <c r="E1452" s="209">
        <v>-7</v>
      </c>
      <c r="F1452" s="472">
        <v>2.7</v>
      </c>
      <c r="H1452" s="205"/>
      <c r="I1452" s="114"/>
    </row>
    <row r="1453" spans="1:9">
      <c r="A1453" s="470">
        <v>44257</v>
      </c>
      <c r="B1453" s="203">
        <v>11</v>
      </c>
      <c r="C1453" s="208">
        <v>341</v>
      </c>
      <c r="D1453" s="471">
        <v>58.8</v>
      </c>
      <c r="E1453" s="209">
        <v>-7</v>
      </c>
      <c r="F1453" s="472">
        <v>1.7</v>
      </c>
      <c r="H1453" s="205"/>
      <c r="I1453" s="114"/>
    </row>
    <row r="1454" spans="1:9">
      <c r="A1454" s="470">
        <v>44257</v>
      </c>
      <c r="B1454" s="203">
        <v>12</v>
      </c>
      <c r="C1454" s="208">
        <v>356</v>
      </c>
      <c r="D1454" s="471">
        <v>58.9</v>
      </c>
      <c r="E1454" s="209">
        <v>-7</v>
      </c>
      <c r="F1454" s="472">
        <v>0.8</v>
      </c>
      <c r="H1454" s="205"/>
      <c r="I1454" s="114"/>
    </row>
    <row r="1455" spans="1:9">
      <c r="A1455" s="470">
        <v>44257</v>
      </c>
      <c r="B1455" s="203">
        <v>13</v>
      </c>
      <c r="C1455" s="208">
        <v>11</v>
      </c>
      <c r="D1455" s="471">
        <v>59</v>
      </c>
      <c r="E1455" s="209">
        <v>-6</v>
      </c>
      <c r="F1455" s="472">
        <v>59.8</v>
      </c>
      <c r="H1455" s="205"/>
      <c r="I1455" s="114"/>
    </row>
    <row r="1456" spans="1:9">
      <c r="A1456" s="470">
        <v>44257</v>
      </c>
      <c r="B1456" s="203">
        <v>14</v>
      </c>
      <c r="C1456" s="208">
        <v>26</v>
      </c>
      <c r="D1456" s="471">
        <v>59.2</v>
      </c>
      <c r="E1456" s="209">
        <v>-6</v>
      </c>
      <c r="F1456" s="472">
        <v>58.9</v>
      </c>
      <c r="H1456" s="205"/>
      <c r="I1456" s="114"/>
    </row>
    <row r="1457" spans="1:9">
      <c r="A1457" s="470">
        <v>44257</v>
      </c>
      <c r="B1457" s="203">
        <v>15</v>
      </c>
      <c r="C1457" s="208">
        <v>41</v>
      </c>
      <c r="D1457" s="471">
        <v>59.3</v>
      </c>
      <c r="E1457" s="209">
        <v>-6</v>
      </c>
      <c r="F1457" s="472">
        <v>57.9</v>
      </c>
      <c r="H1457" s="205"/>
      <c r="I1457" s="114"/>
    </row>
    <row r="1458" spans="1:9">
      <c r="A1458" s="470">
        <v>44257</v>
      </c>
      <c r="B1458" s="203">
        <v>16</v>
      </c>
      <c r="C1458" s="208">
        <v>56</v>
      </c>
      <c r="D1458" s="471">
        <v>59.4</v>
      </c>
      <c r="E1458" s="209">
        <v>-6</v>
      </c>
      <c r="F1458" s="472">
        <v>57</v>
      </c>
      <c r="H1458" s="205"/>
      <c r="I1458" s="114"/>
    </row>
    <row r="1459" spans="1:9">
      <c r="A1459" s="470">
        <v>44257</v>
      </c>
      <c r="B1459" s="203">
        <v>17</v>
      </c>
      <c r="C1459" s="208">
        <v>71</v>
      </c>
      <c r="D1459" s="471">
        <v>59.6</v>
      </c>
      <c r="E1459" s="209">
        <v>-6</v>
      </c>
      <c r="F1459" s="472">
        <v>56</v>
      </c>
      <c r="H1459" s="205"/>
      <c r="I1459" s="114"/>
    </row>
    <row r="1460" spans="1:9">
      <c r="A1460" s="470">
        <v>44257</v>
      </c>
      <c r="B1460" s="203">
        <v>18</v>
      </c>
      <c r="C1460" s="208">
        <v>86</v>
      </c>
      <c r="D1460" s="471">
        <v>59.7</v>
      </c>
      <c r="E1460" s="209">
        <v>-6</v>
      </c>
      <c r="F1460" s="472">
        <v>55</v>
      </c>
      <c r="H1460" s="205"/>
      <c r="I1460" s="114"/>
    </row>
    <row r="1461" spans="1:9">
      <c r="A1461" s="470">
        <v>44257</v>
      </c>
      <c r="B1461" s="203">
        <v>19</v>
      </c>
      <c r="C1461" s="208">
        <v>101</v>
      </c>
      <c r="D1461" s="471">
        <v>59.8</v>
      </c>
      <c r="E1461" s="209">
        <v>-6</v>
      </c>
      <c r="F1461" s="472">
        <v>54.1</v>
      </c>
      <c r="H1461" s="205"/>
      <c r="I1461" s="114"/>
    </row>
    <row r="1462" spans="1:9">
      <c r="A1462" s="470">
        <v>44257</v>
      </c>
      <c r="B1462" s="203">
        <v>20</v>
      </c>
      <c r="C1462" s="208">
        <v>116</v>
      </c>
      <c r="D1462" s="471">
        <v>59.9</v>
      </c>
      <c r="E1462" s="209">
        <v>-6</v>
      </c>
      <c r="F1462" s="472">
        <v>53.1</v>
      </c>
      <c r="H1462" s="205"/>
      <c r="I1462" s="114"/>
    </row>
    <row r="1463" spans="1:9">
      <c r="A1463" s="470">
        <v>44257</v>
      </c>
      <c r="B1463" s="203">
        <v>21</v>
      </c>
      <c r="C1463" s="208">
        <v>132</v>
      </c>
      <c r="D1463" s="471">
        <v>0.1</v>
      </c>
      <c r="E1463" s="209">
        <v>-6</v>
      </c>
      <c r="F1463" s="472">
        <v>52.2</v>
      </c>
      <c r="H1463" s="205"/>
      <c r="I1463" s="114"/>
    </row>
    <row r="1464" spans="1:9">
      <c r="A1464" s="470">
        <v>44257</v>
      </c>
      <c r="B1464" s="203">
        <v>22</v>
      </c>
      <c r="C1464" s="208">
        <v>147</v>
      </c>
      <c r="D1464" s="471">
        <v>0.2</v>
      </c>
      <c r="E1464" s="209">
        <v>-6</v>
      </c>
      <c r="F1464" s="472">
        <v>51.2</v>
      </c>
      <c r="H1464" s="205"/>
      <c r="I1464" s="114"/>
    </row>
    <row r="1465" spans="1:9">
      <c r="A1465" s="470">
        <v>44257</v>
      </c>
      <c r="B1465" s="203">
        <v>23</v>
      </c>
      <c r="C1465" s="208">
        <v>162</v>
      </c>
      <c r="D1465" s="471">
        <v>0.3</v>
      </c>
      <c r="E1465" s="209">
        <v>-6</v>
      </c>
      <c r="F1465" s="472">
        <v>50.3</v>
      </c>
      <c r="H1465" s="205"/>
      <c r="I1465" s="114"/>
    </row>
    <row r="1466" spans="1:9">
      <c r="A1466" s="470">
        <v>44258</v>
      </c>
      <c r="B1466" s="203">
        <v>0</v>
      </c>
      <c r="C1466" s="208">
        <v>177</v>
      </c>
      <c r="D1466" s="471">
        <v>0.5</v>
      </c>
      <c r="E1466" s="209">
        <v>-6</v>
      </c>
      <c r="F1466" s="472">
        <v>49.3</v>
      </c>
      <c r="H1466" s="205"/>
      <c r="I1466" s="114"/>
    </row>
    <row r="1467" spans="1:9">
      <c r="A1467" s="470">
        <v>44258</v>
      </c>
      <c r="B1467" s="203">
        <v>1</v>
      </c>
      <c r="C1467" s="208">
        <v>192</v>
      </c>
      <c r="D1467" s="471">
        <v>0.6</v>
      </c>
      <c r="E1467" s="209">
        <v>-6</v>
      </c>
      <c r="F1467" s="472">
        <v>48.3</v>
      </c>
      <c r="H1467" s="205"/>
      <c r="I1467" s="114"/>
    </row>
    <row r="1468" spans="1:9">
      <c r="A1468" s="470">
        <v>44258</v>
      </c>
      <c r="B1468" s="203">
        <v>2</v>
      </c>
      <c r="C1468" s="208">
        <v>207</v>
      </c>
      <c r="D1468" s="471">
        <v>0.7</v>
      </c>
      <c r="E1468" s="209">
        <v>-6</v>
      </c>
      <c r="F1468" s="472">
        <v>47.4</v>
      </c>
      <c r="H1468" s="205"/>
      <c r="I1468" s="114"/>
    </row>
    <row r="1469" spans="1:9">
      <c r="A1469" s="470">
        <v>44258</v>
      </c>
      <c r="B1469" s="203">
        <v>3</v>
      </c>
      <c r="C1469" s="208">
        <v>222</v>
      </c>
      <c r="D1469" s="471">
        <v>0.9</v>
      </c>
      <c r="E1469" s="209">
        <v>-6</v>
      </c>
      <c r="F1469" s="472">
        <v>46.4</v>
      </c>
      <c r="H1469" s="205"/>
      <c r="I1469" s="114"/>
    </row>
    <row r="1470" spans="1:9">
      <c r="A1470" s="470">
        <v>44258</v>
      </c>
      <c r="B1470" s="203">
        <v>4</v>
      </c>
      <c r="C1470" s="208">
        <v>237</v>
      </c>
      <c r="D1470" s="471">
        <v>1</v>
      </c>
      <c r="E1470" s="209">
        <v>-6</v>
      </c>
      <c r="F1470" s="472">
        <v>45.5</v>
      </c>
      <c r="H1470" s="205"/>
      <c r="I1470" s="114"/>
    </row>
    <row r="1471" spans="1:9">
      <c r="A1471" s="470">
        <v>44258</v>
      </c>
      <c r="B1471" s="203">
        <v>5</v>
      </c>
      <c r="C1471" s="208">
        <v>252</v>
      </c>
      <c r="D1471" s="471">
        <v>1.1000000000000001</v>
      </c>
      <c r="E1471" s="209">
        <v>-6</v>
      </c>
      <c r="F1471" s="472">
        <v>44.5</v>
      </c>
      <c r="H1471" s="205"/>
      <c r="I1471" s="114"/>
    </row>
    <row r="1472" spans="1:9">
      <c r="A1472" s="470">
        <v>44258</v>
      </c>
      <c r="B1472" s="203">
        <v>6</v>
      </c>
      <c r="C1472" s="208">
        <v>267</v>
      </c>
      <c r="D1472" s="471">
        <v>1.3</v>
      </c>
      <c r="E1472" s="209">
        <v>-6</v>
      </c>
      <c r="F1472" s="472">
        <v>43.5</v>
      </c>
      <c r="H1472" s="205"/>
      <c r="I1472" s="114"/>
    </row>
    <row r="1473" spans="1:9">
      <c r="A1473" s="470">
        <v>44258</v>
      </c>
      <c r="B1473" s="203">
        <v>7</v>
      </c>
      <c r="C1473" s="208">
        <v>282</v>
      </c>
      <c r="D1473" s="471">
        <v>1.4</v>
      </c>
      <c r="E1473" s="209">
        <v>-6</v>
      </c>
      <c r="F1473" s="472">
        <v>42.6</v>
      </c>
      <c r="H1473" s="205"/>
      <c r="I1473" s="114"/>
    </row>
    <row r="1474" spans="1:9">
      <c r="A1474" s="470">
        <v>44258</v>
      </c>
      <c r="B1474" s="203">
        <v>8</v>
      </c>
      <c r="C1474" s="208">
        <v>297</v>
      </c>
      <c r="D1474" s="471">
        <v>1.5</v>
      </c>
      <c r="E1474" s="209">
        <v>-6</v>
      </c>
      <c r="F1474" s="472">
        <v>41.6</v>
      </c>
      <c r="H1474" s="205"/>
      <c r="I1474" s="114"/>
    </row>
    <row r="1475" spans="1:9">
      <c r="A1475" s="470">
        <v>44258</v>
      </c>
      <c r="B1475" s="203">
        <v>9</v>
      </c>
      <c r="C1475" s="208">
        <v>312</v>
      </c>
      <c r="D1475" s="471">
        <v>1.7</v>
      </c>
      <c r="E1475" s="209">
        <v>-6</v>
      </c>
      <c r="F1475" s="472">
        <v>40.700000000000003</v>
      </c>
      <c r="H1475" s="205"/>
      <c r="I1475" s="114"/>
    </row>
    <row r="1476" spans="1:9">
      <c r="A1476" s="470">
        <v>44258</v>
      </c>
      <c r="B1476" s="203">
        <v>10</v>
      </c>
      <c r="C1476" s="208">
        <v>327</v>
      </c>
      <c r="D1476" s="471">
        <v>1.8</v>
      </c>
      <c r="E1476" s="209">
        <v>-6</v>
      </c>
      <c r="F1476" s="472">
        <v>39.700000000000003</v>
      </c>
      <c r="H1476" s="205"/>
      <c r="I1476" s="114"/>
    </row>
    <row r="1477" spans="1:9">
      <c r="A1477" s="470">
        <v>44258</v>
      </c>
      <c r="B1477" s="203">
        <v>11</v>
      </c>
      <c r="C1477" s="208">
        <v>342</v>
      </c>
      <c r="D1477" s="471">
        <v>1.9</v>
      </c>
      <c r="E1477" s="209">
        <v>-6</v>
      </c>
      <c r="F1477" s="472">
        <v>38.700000000000003</v>
      </c>
      <c r="H1477" s="205"/>
      <c r="I1477" s="114"/>
    </row>
    <row r="1478" spans="1:9">
      <c r="A1478" s="470">
        <v>44258</v>
      </c>
      <c r="B1478" s="203">
        <v>12</v>
      </c>
      <c r="C1478" s="208">
        <v>357</v>
      </c>
      <c r="D1478" s="471">
        <v>2.1</v>
      </c>
      <c r="E1478" s="209">
        <v>-6</v>
      </c>
      <c r="F1478" s="472">
        <v>37.799999999999997</v>
      </c>
      <c r="H1478" s="205"/>
      <c r="I1478" s="114"/>
    </row>
    <row r="1479" spans="1:9">
      <c r="A1479" s="470">
        <v>44258</v>
      </c>
      <c r="B1479" s="203">
        <v>13</v>
      </c>
      <c r="C1479" s="208">
        <v>12</v>
      </c>
      <c r="D1479" s="471">
        <v>2.2000000000000002</v>
      </c>
      <c r="E1479" s="209">
        <v>-6</v>
      </c>
      <c r="F1479" s="472">
        <v>36.799999999999997</v>
      </c>
      <c r="H1479" s="205"/>
      <c r="I1479" s="114"/>
    </row>
    <row r="1480" spans="1:9">
      <c r="A1480" s="470">
        <v>44258</v>
      </c>
      <c r="B1480" s="203">
        <v>14</v>
      </c>
      <c r="C1480" s="208">
        <v>27</v>
      </c>
      <c r="D1480" s="471">
        <v>2.2999999999999998</v>
      </c>
      <c r="E1480" s="209">
        <v>-6</v>
      </c>
      <c r="F1480" s="472">
        <v>35.9</v>
      </c>
      <c r="H1480" s="205"/>
      <c r="I1480" s="114"/>
    </row>
    <row r="1481" spans="1:9">
      <c r="A1481" s="470">
        <v>44258</v>
      </c>
      <c r="B1481" s="203">
        <v>15</v>
      </c>
      <c r="C1481" s="208">
        <v>42</v>
      </c>
      <c r="D1481" s="471">
        <v>2.5</v>
      </c>
      <c r="E1481" s="209">
        <v>-6</v>
      </c>
      <c r="F1481" s="472">
        <v>34.9</v>
      </c>
      <c r="H1481" s="205"/>
      <c r="I1481" s="114"/>
    </row>
    <row r="1482" spans="1:9">
      <c r="A1482" s="470">
        <v>44258</v>
      </c>
      <c r="B1482" s="203">
        <v>16</v>
      </c>
      <c r="C1482" s="208">
        <v>57</v>
      </c>
      <c r="D1482" s="471">
        <v>2.6</v>
      </c>
      <c r="E1482" s="209">
        <v>-6</v>
      </c>
      <c r="F1482" s="472">
        <v>33.9</v>
      </c>
      <c r="H1482" s="205"/>
      <c r="I1482" s="114"/>
    </row>
    <row r="1483" spans="1:9">
      <c r="A1483" s="470">
        <v>44258</v>
      </c>
      <c r="B1483" s="203">
        <v>17</v>
      </c>
      <c r="C1483" s="208">
        <v>72</v>
      </c>
      <c r="D1483" s="471">
        <v>2.7</v>
      </c>
      <c r="E1483" s="209">
        <v>-6</v>
      </c>
      <c r="F1483" s="472">
        <v>33</v>
      </c>
      <c r="H1483" s="205"/>
      <c r="I1483" s="114"/>
    </row>
    <row r="1484" spans="1:9">
      <c r="A1484" s="470">
        <v>44258</v>
      </c>
      <c r="B1484" s="203">
        <v>18</v>
      </c>
      <c r="C1484" s="208">
        <v>87</v>
      </c>
      <c r="D1484" s="471">
        <v>2.9</v>
      </c>
      <c r="E1484" s="209">
        <v>-6</v>
      </c>
      <c r="F1484" s="472">
        <v>32</v>
      </c>
      <c r="H1484" s="205"/>
      <c r="I1484" s="114"/>
    </row>
    <row r="1485" spans="1:9">
      <c r="A1485" s="470">
        <v>44258</v>
      </c>
      <c r="B1485" s="203">
        <v>19</v>
      </c>
      <c r="C1485" s="208">
        <v>102</v>
      </c>
      <c r="D1485" s="471">
        <v>3</v>
      </c>
      <c r="E1485" s="209">
        <v>-6</v>
      </c>
      <c r="F1485" s="472">
        <v>31.1</v>
      </c>
      <c r="H1485" s="205"/>
      <c r="I1485" s="114"/>
    </row>
    <row r="1486" spans="1:9">
      <c r="A1486" s="470">
        <v>44258</v>
      </c>
      <c r="B1486" s="203">
        <v>20</v>
      </c>
      <c r="C1486" s="208">
        <v>117</v>
      </c>
      <c r="D1486" s="471">
        <v>3.1</v>
      </c>
      <c r="E1486" s="209">
        <v>-6</v>
      </c>
      <c r="F1486" s="472">
        <v>30.1</v>
      </c>
      <c r="H1486" s="205"/>
      <c r="I1486" s="114"/>
    </row>
    <row r="1487" spans="1:9">
      <c r="A1487" s="470">
        <v>44258</v>
      </c>
      <c r="B1487" s="203">
        <v>21</v>
      </c>
      <c r="C1487" s="208">
        <v>132</v>
      </c>
      <c r="D1487" s="471">
        <v>3.3</v>
      </c>
      <c r="E1487" s="209">
        <v>-6</v>
      </c>
      <c r="F1487" s="472">
        <v>29.1</v>
      </c>
      <c r="H1487" s="205"/>
      <c r="I1487" s="114"/>
    </row>
    <row r="1488" spans="1:9">
      <c r="A1488" s="470">
        <v>44258</v>
      </c>
      <c r="B1488" s="203">
        <v>22</v>
      </c>
      <c r="C1488" s="208">
        <v>147</v>
      </c>
      <c r="D1488" s="471">
        <v>3.4</v>
      </c>
      <c r="E1488" s="209">
        <v>-6</v>
      </c>
      <c r="F1488" s="472">
        <v>28.2</v>
      </c>
      <c r="H1488" s="205"/>
      <c r="I1488" s="114"/>
    </row>
    <row r="1489" spans="1:9">
      <c r="A1489" s="470">
        <v>44258</v>
      </c>
      <c r="B1489" s="203">
        <v>23</v>
      </c>
      <c r="C1489" s="208">
        <v>162</v>
      </c>
      <c r="D1489" s="471">
        <v>3.5</v>
      </c>
      <c r="E1489" s="209">
        <v>-6</v>
      </c>
      <c r="F1489" s="472">
        <v>27.2</v>
      </c>
      <c r="H1489" s="205"/>
      <c r="I1489" s="114"/>
    </row>
    <row r="1490" spans="1:9">
      <c r="A1490" s="470">
        <v>44259</v>
      </c>
      <c r="B1490" s="203">
        <v>0</v>
      </c>
      <c r="C1490" s="208">
        <v>177</v>
      </c>
      <c r="D1490" s="471">
        <v>3.7</v>
      </c>
      <c r="E1490" s="209">
        <v>-6</v>
      </c>
      <c r="F1490" s="472">
        <v>26.2</v>
      </c>
      <c r="H1490" s="205"/>
      <c r="I1490" s="114"/>
    </row>
    <row r="1491" spans="1:9">
      <c r="A1491" s="470">
        <v>44259</v>
      </c>
      <c r="B1491" s="203">
        <v>1</v>
      </c>
      <c r="C1491" s="208">
        <v>192</v>
      </c>
      <c r="D1491" s="471">
        <v>3.8</v>
      </c>
      <c r="E1491" s="209">
        <v>-6</v>
      </c>
      <c r="F1491" s="472">
        <v>25.3</v>
      </c>
      <c r="H1491" s="205"/>
      <c r="I1491" s="114"/>
    </row>
    <row r="1492" spans="1:9">
      <c r="A1492" s="470">
        <v>44259</v>
      </c>
      <c r="B1492" s="203">
        <v>2</v>
      </c>
      <c r="C1492" s="208">
        <v>207</v>
      </c>
      <c r="D1492" s="471">
        <v>4</v>
      </c>
      <c r="E1492" s="209">
        <v>-6</v>
      </c>
      <c r="F1492" s="472">
        <v>24.3</v>
      </c>
      <c r="H1492" s="205"/>
      <c r="I1492" s="114"/>
    </row>
    <row r="1493" spans="1:9">
      <c r="A1493" s="470">
        <v>44259</v>
      </c>
      <c r="B1493" s="203">
        <v>3</v>
      </c>
      <c r="C1493" s="208">
        <v>222</v>
      </c>
      <c r="D1493" s="471">
        <v>4.0999999999999996</v>
      </c>
      <c r="E1493" s="209">
        <v>-6</v>
      </c>
      <c r="F1493" s="472">
        <v>23.4</v>
      </c>
      <c r="H1493" s="205"/>
      <c r="I1493" s="114"/>
    </row>
    <row r="1494" spans="1:9">
      <c r="A1494" s="470">
        <v>44259</v>
      </c>
      <c r="B1494" s="203">
        <v>4</v>
      </c>
      <c r="C1494" s="208">
        <v>237</v>
      </c>
      <c r="D1494" s="471">
        <v>4.2</v>
      </c>
      <c r="E1494" s="209">
        <v>-6</v>
      </c>
      <c r="F1494" s="472">
        <v>22.4</v>
      </c>
      <c r="H1494" s="205"/>
      <c r="I1494" s="114"/>
    </row>
    <row r="1495" spans="1:9">
      <c r="A1495" s="470">
        <v>44259</v>
      </c>
      <c r="B1495" s="203">
        <v>5</v>
      </c>
      <c r="C1495" s="208">
        <v>252</v>
      </c>
      <c r="D1495" s="471">
        <v>4.4000000000000004</v>
      </c>
      <c r="E1495" s="209">
        <v>-6</v>
      </c>
      <c r="F1495" s="472">
        <v>21.4</v>
      </c>
      <c r="H1495" s="205"/>
      <c r="I1495" s="114"/>
    </row>
    <row r="1496" spans="1:9">
      <c r="A1496" s="470">
        <v>44259</v>
      </c>
      <c r="B1496" s="203">
        <v>6</v>
      </c>
      <c r="C1496" s="208">
        <v>267</v>
      </c>
      <c r="D1496" s="471">
        <v>4.5</v>
      </c>
      <c r="E1496" s="209">
        <v>-6</v>
      </c>
      <c r="F1496" s="472">
        <v>20.5</v>
      </c>
      <c r="H1496" s="205"/>
      <c r="I1496" s="114"/>
    </row>
    <row r="1497" spans="1:9">
      <c r="A1497" s="470">
        <v>44259</v>
      </c>
      <c r="B1497" s="203">
        <v>7</v>
      </c>
      <c r="C1497" s="208">
        <v>282</v>
      </c>
      <c r="D1497" s="471">
        <v>4.5999999999999996</v>
      </c>
      <c r="E1497" s="209">
        <v>-6</v>
      </c>
      <c r="F1497" s="472">
        <v>19.5</v>
      </c>
      <c r="H1497" s="205"/>
      <c r="I1497" s="114"/>
    </row>
    <row r="1498" spans="1:9">
      <c r="A1498" s="470">
        <v>44259</v>
      </c>
      <c r="B1498" s="203">
        <v>8</v>
      </c>
      <c r="C1498" s="208">
        <v>297</v>
      </c>
      <c r="D1498" s="471">
        <v>4.8</v>
      </c>
      <c r="E1498" s="209">
        <v>-6</v>
      </c>
      <c r="F1498" s="472">
        <v>18.5</v>
      </c>
      <c r="H1498" s="205"/>
      <c r="I1498" s="114"/>
    </row>
    <row r="1499" spans="1:9">
      <c r="A1499" s="470">
        <v>44259</v>
      </c>
      <c r="B1499" s="203">
        <v>9</v>
      </c>
      <c r="C1499" s="208">
        <v>312</v>
      </c>
      <c r="D1499" s="471">
        <v>4.9000000000000004</v>
      </c>
      <c r="E1499" s="209">
        <v>-6</v>
      </c>
      <c r="F1499" s="472">
        <v>17.600000000000001</v>
      </c>
      <c r="H1499" s="205"/>
      <c r="I1499" s="114"/>
    </row>
    <row r="1500" spans="1:9">
      <c r="A1500" s="470">
        <v>44259</v>
      </c>
      <c r="B1500" s="203">
        <v>10</v>
      </c>
      <c r="C1500" s="208">
        <v>327</v>
      </c>
      <c r="D1500" s="471">
        <v>5</v>
      </c>
      <c r="E1500" s="209">
        <v>-6</v>
      </c>
      <c r="F1500" s="472">
        <v>16.600000000000001</v>
      </c>
      <c r="H1500" s="205"/>
      <c r="I1500" s="114"/>
    </row>
    <row r="1501" spans="1:9">
      <c r="A1501" s="470">
        <v>44259</v>
      </c>
      <c r="B1501" s="203">
        <v>11</v>
      </c>
      <c r="C1501" s="208">
        <v>342</v>
      </c>
      <c r="D1501" s="471">
        <v>5.2</v>
      </c>
      <c r="E1501" s="209">
        <v>-6</v>
      </c>
      <c r="F1501" s="472">
        <v>15.7</v>
      </c>
      <c r="H1501" s="205"/>
      <c r="I1501" s="114"/>
    </row>
    <row r="1502" spans="1:9">
      <c r="A1502" s="470">
        <v>44259</v>
      </c>
      <c r="B1502" s="203">
        <v>12</v>
      </c>
      <c r="C1502" s="208">
        <v>357</v>
      </c>
      <c r="D1502" s="471">
        <v>5.3</v>
      </c>
      <c r="E1502" s="209">
        <v>-6</v>
      </c>
      <c r="F1502" s="472">
        <v>14.7</v>
      </c>
      <c r="H1502" s="205"/>
      <c r="I1502" s="114"/>
    </row>
    <row r="1503" spans="1:9">
      <c r="A1503" s="470">
        <v>44259</v>
      </c>
      <c r="B1503" s="203">
        <v>13</v>
      </c>
      <c r="C1503" s="208">
        <v>12</v>
      </c>
      <c r="D1503" s="471">
        <v>5.5</v>
      </c>
      <c r="E1503" s="209">
        <v>-6</v>
      </c>
      <c r="F1503" s="472">
        <v>13.7</v>
      </c>
      <c r="H1503" s="205"/>
      <c r="I1503" s="114"/>
    </row>
    <row r="1504" spans="1:9">
      <c r="A1504" s="470">
        <v>44259</v>
      </c>
      <c r="B1504" s="203">
        <v>14</v>
      </c>
      <c r="C1504" s="208">
        <v>27</v>
      </c>
      <c r="D1504" s="471">
        <v>5.6</v>
      </c>
      <c r="E1504" s="209">
        <v>-6</v>
      </c>
      <c r="F1504" s="472">
        <v>12.8</v>
      </c>
      <c r="H1504" s="205"/>
      <c r="I1504" s="114"/>
    </row>
    <row r="1505" spans="1:9">
      <c r="A1505" s="470">
        <v>44259</v>
      </c>
      <c r="B1505" s="203">
        <v>15</v>
      </c>
      <c r="C1505" s="208">
        <v>42</v>
      </c>
      <c r="D1505" s="471">
        <v>5.7</v>
      </c>
      <c r="E1505" s="209">
        <v>-6</v>
      </c>
      <c r="F1505" s="472">
        <v>11.8</v>
      </c>
      <c r="H1505" s="205"/>
      <c r="I1505" s="114"/>
    </row>
    <row r="1506" spans="1:9">
      <c r="A1506" s="470">
        <v>44259</v>
      </c>
      <c r="B1506" s="203">
        <v>16</v>
      </c>
      <c r="C1506" s="208">
        <v>57</v>
      </c>
      <c r="D1506" s="471">
        <v>5.9</v>
      </c>
      <c r="E1506" s="209">
        <v>-6</v>
      </c>
      <c r="F1506" s="472">
        <v>10.8</v>
      </c>
      <c r="H1506" s="205"/>
      <c r="I1506" s="114"/>
    </row>
    <row r="1507" spans="1:9">
      <c r="A1507" s="470">
        <v>44259</v>
      </c>
      <c r="B1507" s="203">
        <v>17</v>
      </c>
      <c r="C1507" s="208">
        <v>72</v>
      </c>
      <c r="D1507" s="471">
        <v>6</v>
      </c>
      <c r="E1507" s="209">
        <v>-6</v>
      </c>
      <c r="F1507" s="472">
        <v>9.9</v>
      </c>
      <c r="H1507" s="205"/>
      <c r="I1507" s="114"/>
    </row>
    <row r="1508" spans="1:9">
      <c r="A1508" s="470">
        <v>44259</v>
      </c>
      <c r="B1508" s="203">
        <v>18</v>
      </c>
      <c r="C1508" s="208">
        <v>87</v>
      </c>
      <c r="D1508" s="471">
        <v>6.2</v>
      </c>
      <c r="E1508" s="209">
        <v>-6</v>
      </c>
      <c r="F1508" s="472">
        <v>8.9</v>
      </c>
      <c r="H1508" s="205"/>
      <c r="I1508" s="114"/>
    </row>
    <row r="1509" spans="1:9">
      <c r="A1509" s="470">
        <v>44259</v>
      </c>
      <c r="B1509" s="203">
        <v>19</v>
      </c>
      <c r="C1509" s="208">
        <v>102</v>
      </c>
      <c r="D1509" s="471">
        <v>6.3</v>
      </c>
      <c r="E1509" s="209">
        <v>-6</v>
      </c>
      <c r="F1509" s="472">
        <v>7.9</v>
      </c>
      <c r="H1509" s="205"/>
      <c r="I1509" s="114"/>
    </row>
    <row r="1510" spans="1:9">
      <c r="A1510" s="470">
        <v>44259</v>
      </c>
      <c r="B1510" s="203">
        <v>20</v>
      </c>
      <c r="C1510" s="208">
        <v>117</v>
      </c>
      <c r="D1510" s="471">
        <v>6.4</v>
      </c>
      <c r="E1510" s="209">
        <v>-6</v>
      </c>
      <c r="F1510" s="472">
        <v>7</v>
      </c>
      <c r="H1510" s="205"/>
      <c r="I1510" s="114"/>
    </row>
    <row r="1511" spans="1:9">
      <c r="A1511" s="470">
        <v>44259</v>
      </c>
      <c r="B1511" s="203">
        <v>21</v>
      </c>
      <c r="C1511" s="208">
        <v>132</v>
      </c>
      <c r="D1511" s="471">
        <v>6.6</v>
      </c>
      <c r="E1511" s="209">
        <v>-6</v>
      </c>
      <c r="F1511" s="472">
        <v>6</v>
      </c>
      <c r="H1511" s="205"/>
      <c r="I1511" s="114"/>
    </row>
    <row r="1512" spans="1:9">
      <c r="A1512" s="470">
        <v>44259</v>
      </c>
      <c r="B1512" s="203">
        <v>22</v>
      </c>
      <c r="C1512" s="208">
        <v>147</v>
      </c>
      <c r="D1512" s="471">
        <v>6.7</v>
      </c>
      <c r="E1512" s="209">
        <v>-6</v>
      </c>
      <c r="F1512" s="472">
        <v>5</v>
      </c>
      <c r="H1512" s="205"/>
      <c r="I1512" s="114"/>
    </row>
    <row r="1513" spans="1:9">
      <c r="A1513" s="470">
        <v>44259</v>
      </c>
      <c r="B1513" s="203">
        <v>23</v>
      </c>
      <c r="C1513" s="208">
        <v>162</v>
      </c>
      <c r="D1513" s="471">
        <v>6.9</v>
      </c>
      <c r="E1513" s="209">
        <v>-6</v>
      </c>
      <c r="F1513" s="472">
        <v>4.0999999999999996</v>
      </c>
      <c r="H1513" s="205"/>
      <c r="I1513" s="114"/>
    </row>
    <row r="1514" spans="1:9">
      <c r="A1514" s="470">
        <v>44260</v>
      </c>
      <c r="B1514" s="203">
        <v>0</v>
      </c>
      <c r="C1514" s="208">
        <v>177</v>
      </c>
      <c r="D1514" s="471">
        <v>7</v>
      </c>
      <c r="E1514" s="209">
        <v>-6</v>
      </c>
      <c r="F1514" s="472">
        <v>3.1</v>
      </c>
      <c r="H1514" s="205"/>
      <c r="I1514" s="114"/>
    </row>
    <row r="1515" spans="1:9">
      <c r="A1515" s="470">
        <v>44260</v>
      </c>
      <c r="B1515" s="203">
        <v>1</v>
      </c>
      <c r="C1515" s="208">
        <v>192</v>
      </c>
      <c r="D1515" s="471">
        <v>7.1</v>
      </c>
      <c r="E1515" s="209">
        <v>-6</v>
      </c>
      <c r="F1515" s="472">
        <v>2.1</v>
      </c>
      <c r="H1515" s="205"/>
      <c r="I1515" s="114"/>
    </row>
    <row r="1516" spans="1:9">
      <c r="A1516" s="470">
        <v>44260</v>
      </c>
      <c r="B1516" s="203">
        <v>2</v>
      </c>
      <c r="C1516" s="208">
        <v>207</v>
      </c>
      <c r="D1516" s="471">
        <v>7.3</v>
      </c>
      <c r="E1516" s="209">
        <v>-6</v>
      </c>
      <c r="F1516" s="472">
        <v>1.2</v>
      </c>
      <c r="H1516" s="205"/>
      <c r="I1516" s="114"/>
    </row>
    <row r="1517" spans="1:9">
      <c r="A1517" s="470">
        <v>44260</v>
      </c>
      <c r="B1517" s="203">
        <v>3</v>
      </c>
      <c r="C1517" s="208">
        <v>222</v>
      </c>
      <c r="D1517" s="471">
        <v>7.4</v>
      </c>
      <c r="E1517" s="209">
        <v>-6</v>
      </c>
      <c r="F1517" s="472">
        <v>0.2</v>
      </c>
      <c r="H1517" s="205"/>
      <c r="I1517" s="114"/>
    </row>
    <row r="1518" spans="1:9">
      <c r="A1518" s="470">
        <v>44260</v>
      </c>
      <c r="B1518" s="203">
        <v>4</v>
      </c>
      <c r="C1518" s="208">
        <v>237</v>
      </c>
      <c r="D1518" s="471">
        <v>7.6</v>
      </c>
      <c r="E1518" s="209">
        <v>-5</v>
      </c>
      <c r="F1518" s="472">
        <v>59.2</v>
      </c>
      <c r="H1518" s="205"/>
      <c r="I1518" s="114"/>
    </row>
    <row r="1519" spans="1:9">
      <c r="A1519" s="470">
        <v>44260</v>
      </c>
      <c r="B1519" s="203">
        <v>5</v>
      </c>
      <c r="C1519" s="208">
        <v>252</v>
      </c>
      <c r="D1519" s="471">
        <v>7.7</v>
      </c>
      <c r="E1519" s="209">
        <v>-5</v>
      </c>
      <c r="F1519" s="472">
        <v>58.3</v>
      </c>
      <c r="H1519" s="205"/>
      <c r="I1519" s="114"/>
    </row>
    <row r="1520" spans="1:9">
      <c r="A1520" s="470">
        <v>44260</v>
      </c>
      <c r="B1520" s="203">
        <v>6</v>
      </c>
      <c r="C1520" s="208">
        <v>267</v>
      </c>
      <c r="D1520" s="471">
        <v>7.8</v>
      </c>
      <c r="E1520" s="209">
        <v>-5</v>
      </c>
      <c r="F1520" s="472">
        <v>57.3</v>
      </c>
      <c r="H1520" s="205"/>
      <c r="I1520" s="114"/>
    </row>
    <row r="1521" spans="1:9">
      <c r="A1521" s="470">
        <v>44260</v>
      </c>
      <c r="B1521" s="203">
        <v>7</v>
      </c>
      <c r="C1521" s="208">
        <v>282</v>
      </c>
      <c r="D1521" s="471">
        <v>8</v>
      </c>
      <c r="E1521" s="209">
        <v>-5</v>
      </c>
      <c r="F1521" s="472">
        <v>56.3</v>
      </c>
      <c r="H1521" s="205"/>
      <c r="I1521" s="114"/>
    </row>
    <row r="1522" spans="1:9">
      <c r="A1522" s="470">
        <v>44260</v>
      </c>
      <c r="B1522" s="203">
        <v>8</v>
      </c>
      <c r="C1522" s="208">
        <v>297</v>
      </c>
      <c r="D1522" s="471">
        <v>8.1</v>
      </c>
      <c r="E1522" s="209">
        <v>-5</v>
      </c>
      <c r="F1522" s="472">
        <v>55.4</v>
      </c>
      <c r="H1522" s="205"/>
      <c r="I1522" s="114"/>
    </row>
    <row r="1523" spans="1:9">
      <c r="A1523" s="470">
        <v>44260</v>
      </c>
      <c r="B1523" s="203">
        <v>9</v>
      </c>
      <c r="C1523" s="208">
        <v>312</v>
      </c>
      <c r="D1523" s="471">
        <v>8.3000000000000007</v>
      </c>
      <c r="E1523" s="209">
        <v>-5</v>
      </c>
      <c r="F1523" s="472">
        <v>54.4</v>
      </c>
      <c r="H1523" s="205"/>
      <c r="I1523" s="114"/>
    </row>
    <row r="1524" spans="1:9">
      <c r="A1524" s="470">
        <v>44260</v>
      </c>
      <c r="B1524" s="203">
        <v>10</v>
      </c>
      <c r="C1524" s="208">
        <v>327</v>
      </c>
      <c r="D1524" s="471">
        <v>8.4</v>
      </c>
      <c r="E1524" s="209">
        <v>-5</v>
      </c>
      <c r="F1524" s="472">
        <v>53.4</v>
      </c>
      <c r="H1524" s="205"/>
      <c r="I1524" s="114"/>
    </row>
    <row r="1525" spans="1:9">
      <c r="A1525" s="470">
        <v>44260</v>
      </c>
      <c r="B1525" s="203">
        <v>11</v>
      </c>
      <c r="C1525" s="208">
        <v>342</v>
      </c>
      <c r="D1525" s="471">
        <v>8.6</v>
      </c>
      <c r="E1525" s="209">
        <v>-5</v>
      </c>
      <c r="F1525" s="472">
        <v>52.5</v>
      </c>
      <c r="H1525" s="205"/>
      <c r="I1525" s="114"/>
    </row>
    <row r="1526" spans="1:9">
      <c r="A1526" s="470">
        <v>44260</v>
      </c>
      <c r="B1526" s="203">
        <v>12</v>
      </c>
      <c r="C1526" s="208">
        <v>357</v>
      </c>
      <c r="D1526" s="471">
        <v>8.6999999999999993</v>
      </c>
      <c r="E1526" s="209">
        <v>-5</v>
      </c>
      <c r="F1526" s="472">
        <v>51.5</v>
      </c>
      <c r="H1526" s="205"/>
      <c r="I1526" s="114"/>
    </row>
    <row r="1527" spans="1:9">
      <c r="A1527" s="470">
        <v>44260</v>
      </c>
      <c r="B1527" s="203">
        <v>13</v>
      </c>
      <c r="C1527" s="208">
        <v>12</v>
      </c>
      <c r="D1527" s="471">
        <v>8.8000000000000007</v>
      </c>
      <c r="E1527" s="209">
        <v>-5</v>
      </c>
      <c r="F1527" s="472">
        <v>50.5</v>
      </c>
      <c r="H1527" s="205"/>
      <c r="I1527" s="114"/>
    </row>
    <row r="1528" spans="1:9">
      <c r="A1528" s="470">
        <v>44260</v>
      </c>
      <c r="B1528" s="203">
        <v>14</v>
      </c>
      <c r="C1528" s="208">
        <v>27</v>
      </c>
      <c r="D1528" s="471">
        <v>9</v>
      </c>
      <c r="E1528" s="209">
        <v>-5</v>
      </c>
      <c r="F1528" s="472">
        <v>49.6</v>
      </c>
      <c r="H1528" s="205"/>
      <c r="I1528" s="114"/>
    </row>
    <row r="1529" spans="1:9">
      <c r="A1529" s="470">
        <v>44260</v>
      </c>
      <c r="B1529" s="203">
        <v>15</v>
      </c>
      <c r="C1529" s="208">
        <v>42</v>
      </c>
      <c r="D1529" s="471">
        <v>9.1</v>
      </c>
      <c r="E1529" s="209">
        <v>-5</v>
      </c>
      <c r="F1529" s="472">
        <v>48.6</v>
      </c>
      <c r="H1529" s="205"/>
      <c r="I1529" s="114"/>
    </row>
    <row r="1530" spans="1:9">
      <c r="A1530" s="470">
        <v>44260</v>
      </c>
      <c r="B1530" s="203">
        <v>16</v>
      </c>
      <c r="C1530" s="208">
        <v>57</v>
      </c>
      <c r="D1530" s="471">
        <v>9.3000000000000007</v>
      </c>
      <c r="E1530" s="209">
        <v>-5</v>
      </c>
      <c r="F1530" s="472">
        <v>47.6</v>
      </c>
      <c r="H1530" s="205"/>
      <c r="I1530" s="114"/>
    </row>
    <row r="1531" spans="1:9">
      <c r="A1531" s="470">
        <v>44260</v>
      </c>
      <c r="B1531" s="203">
        <v>17</v>
      </c>
      <c r="C1531" s="208">
        <v>72</v>
      </c>
      <c r="D1531" s="471">
        <v>9.4</v>
      </c>
      <c r="E1531" s="209">
        <v>-5</v>
      </c>
      <c r="F1531" s="472">
        <v>46.7</v>
      </c>
      <c r="H1531" s="205"/>
      <c r="I1531" s="114"/>
    </row>
    <row r="1532" spans="1:9">
      <c r="A1532" s="470">
        <v>44260</v>
      </c>
      <c r="B1532" s="203">
        <v>18</v>
      </c>
      <c r="C1532" s="208">
        <v>87</v>
      </c>
      <c r="D1532" s="471">
        <v>9.6</v>
      </c>
      <c r="E1532" s="209">
        <v>-5</v>
      </c>
      <c r="F1532" s="472">
        <v>45.7</v>
      </c>
      <c r="H1532" s="205"/>
      <c r="I1532" s="114"/>
    </row>
    <row r="1533" spans="1:9">
      <c r="A1533" s="470">
        <v>44260</v>
      </c>
      <c r="B1533" s="203">
        <v>19</v>
      </c>
      <c r="C1533" s="208">
        <v>102</v>
      </c>
      <c r="D1533" s="471">
        <v>9.6999999999999993</v>
      </c>
      <c r="E1533" s="209">
        <v>-5</v>
      </c>
      <c r="F1533" s="472">
        <v>44.7</v>
      </c>
      <c r="H1533" s="205"/>
      <c r="I1533" s="114"/>
    </row>
    <row r="1534" spans="1:9">
      <c r="A1534" s="470">
        <v>44260</v>
      </c>
      <c r="B1534" s="203">
        <v>20</v>
      </c>
      <c r="C1534" s="208">
        <v>117</v>
      </c>
      <c r="D1534" s="471">
        <v>9.8000000000000007</v>
      </c>
      <c r="E1534" s="209">
        <v>-5</v>
      </c>
      <c r="F1534" s="472">
        <v>43.8</v>
      </c>
      <c r="H1534" s="205"/>
      <c r="I1534" s="114"/>
    </row>
    <row r="1535" spans="1:9">
      <c r="A1535" s="470">
        <v>44260</v>
      </c>
      <c r="B1535" s="203">
        <v>21</v>
      </c>
      <c r="C1535" s="208">
        <v>132</v>
      </c>
      <c r="D1535" s="471">
        <v>10</v>
      </c>
      <c r="E1535" s="209">
        <v>-5</v>
      </c>
      <c r="F1535" s="472">
        <v>42.8</v>
      </c>
      <c r="H1535" s="205"/>
      <c r="I1535" s="114"/>
    </row>
    <row r="1536" spans="1:9">
      <c r="A1536" s="470">
        <v>44260</v>
      </c>
      <c r="B1536" s="203">
        <v>22</v>
      </c>
      <c r="C1536" s="208">
        <v>147</v>
      </c>
      <c r="D1536" s="471">
        <v>10.1</v>
      </c>
      <c r="E1536" s="209">
        <v>-5</v>
      </c>
      <c r="F1536" s="472">
        <v>41.8</v>
      </c>
      <c r="H1536" s="205"/>
      <c r="I1536" s="114"/>
    </row>
    <row r="1537" spans="1:9">
      <c r="A1537" s="470">
        <v>44260</v>
      </c>
      <c r="B1537" s="203">
        <v>23</v>
      </c>
      <c r="C1537" s="208">
        <v>162</v>
      </c>
      <c r="D1537" s="471">
        <v>10.3</v>
      </c>
      <c r="E1537" s="209">
        <v>-5</v>
      </c>
      <c r="F1537" s="472">
        <v>40.9</v>
      </c>
      <c r="H1537" s="205"/>
      <c r="I1537" s="114"/>
    </row>
    <row r="1538" spans="1:9">
      <c r="A1538" s="470">
        <v>44261</v>
      </c>
      <c r="B1538" s="203">
        <v>0</v>
      </c>
      <c r="C1538" s="208">
        <v>177</v>
      </c>
      <c r="D1538" s="471">
        <v>10.4</v>
      </c>
      <c r="E1538" s="209">
        <v>-5</v>
      </c>
      <c r="F1538" s="472">
        <v>39.9</v>
      </c>
      <c r="H1538" s="205"/>
      <c r="I1538" s="114"/>
    </row>
    <row r="1539" spans="1:9">
      <c r="A1539" s="470">
        <v>44261</v>
      </c>
      <c r="B1539" s="203">
        <v>1</v>
      </c>
      <c r="C1539" s="208">
        <v>192</v>
      </c>
      <c r="D1539" s="471">
        <v>10.6</v>
      </c>
      <c r="E1539" s="209">
        <v>-5</v>
      </c>
      <c r="F1539" s="472">
        <v>38.9</v>
      </c>
      <c r="H1539" s="205"/>
      <c r="I1539" s="114"/>
    </row>
    <row r="1540" spans="1:9">
      <c r="A1540" s="470">
        <v>44261</v>
      </c>
      <c r="B1540" s="203">
        <v>2</v>
      </c>
      <c r="C1540" s="208">
        <v>207</v>
      </c>
      <c r="D1540" s="471">
        <v>10.7</v>
      </c>
      <c r="E1540" s="209">
        <v>-5</v>
      </c>
      <c r="F1540" s="472">
        <v>38</v>
      </c>
      <c r="H1540" s="205"/>
      <c r="I1540" s="114"/>
    </row>
    <row r="1541" spans="1:9">
      <c r="A1541" s="470">
        <v>44261</v>
      </c>
      <c r="B1541" s="203">
        <v>3</v>
      </c>
      <c r="C1541" s="208">
        <v>222</v>
      </c>
      <c r="D1541" s="471">
        <v>10.8</v>
      </c>
      <c r="E1541" s="209">
        <v>-5</v>
      </c>
      <c r="F1541" s="472">
        <v>37</v>
      </c>
      <c r="H1541" s="205"/>
      <c r="I1541" s="114"/>
    </row>
    <row r="1542" spans="1:9">
      <c r="A1542" s="470">
        <v>44261</v>
      </c>
      <c r="B1542" s="203">
        <v>4</v>
      </c>
      <c r="C1542" s="208">
        <v>237</v>
      </c>
      <c r="D1542" s="471">
        <v>11</v>
      </c>
      <c r="E1542" s="209">
        <v>-5</v>
      </c>
      <c r="F1542" s="472">
        <v>36</v>
      </c>
      <c r="H1542" s="205"/>
      <c r="I1542" s="114"/>
    </row>
    <row r="1543" spans="1:9">
      <c r="A1543" s="470">
        <v>44261</v>
      </c>
      <c r="B1543" s="203">
        <v>5</v>
      </c>
      <c r="C1543" s="208">
        <v>252</v>
      </c>
      <c r="D1543" s="471">
        <v>11.1</v>
      </c>
      <c r="E1543" s="209">
        <v>-5</v>
      </c>
      <c r="F1543" s="472">
        <v>35</v>
      </c>
      <c r="H1543" s="205"/>
      <c r="I1543" s="114"/>
    </row>
    <row r="1544" spans="1:9">
      <c r="A1544" s="470">
        <v>44261</v>
      </c>
      <c r="B1544" s="203">
        <v>6</v>
      </c>
      <c r="C1544" s="208">
        <v>267</v>
      </c>
      <c r="D1544" s="471">
        <v>11.3</v>
      </c>
      <c r="E1544" s="209">
        <v>-5</v>
      </c>
      <c r="F1544" s="472">
        <v>34.1</v>
      </c>
      <c r="H1544" s="205"/>
      <c r="I1544" s="114"/>
    </row>
    <row r="1545" spans="1:9">
      <c r="A1545" s="470">
        <v>44261</v>
      </c>
      <c r="B1545" s="203">
        <v>7</v>
      </c>
      <c r="C1545" s="208">
        <v>282</v>
      </c>
      <c r="D1545" s="471">
        <v>11.4</v>
      </c>
      <c r="E1545" s="209">
        <v>-5</v>
      </c>
      <c r="F1545" s="472">
        <v>33.1</v>
      </c>
      <c r="H1545" s="205"/>
      <c r="I1545" s="114"/>
    </row>
    <row r="1546" spans="1:9">
      <c r="A1546" s="470">
        <v>44261</v>
      </c>
      <c r="B1546" s="203">
        <v>8</v>
      </c>
      <c r="C1546" s="208">
        <v>297</v>
      </c>
      <c r="D1546" s="471">
        <v>11.6</v>
      </c>
      <c r="E1546" s="209">
        <v>-5</v>
      </c>
      <c r="F1546" s="472">
        <v>32.1</v>
      </c>
      <c r="H1546" s="205"/>
      <c r="I1546" s="114"/>
    </row>
    <row r="1547" spans="1:9">
      <c r="A1547" s="470">
        <v>44261</v>
      </c>
      <c r="B1547" s="203">
        <v>9</v>
      </c>
      <c r="C1547" s="208">
        <v>312</v>
      </c>
      <c r="D1547" s="471">
        <v>11.7</v>
      </c>
      <c r="E1547" s="209">
        <v>-5</v>
      </c>
      <c r="F1547" s="472">
        <v>31.2</v>
      </c>
      <c r="H1547" s="205"/>
      <c r="I1547" s="114"/>
    </row>
    <row r="1548" spans="1:9">
      <c r="A1548" s="470">
        <v>44261</v>
      </c>
      <c r="B1548" s="203">
        <v>10</v>
      </c>
      <c r="C1548" s="208">
        <v>327</v>
      </c>
      <c r="D1548" s="471">
        <v>11.9</v>
      </c>
      <c r="E1548" s="209">
        <v>-5</v>
      </c>
      <c r="F1548" s="472">
        <v>30.2</v>
      </c>
      <c r="H1548" s="205"/>
      <c r="I1548" s="114"/>
    </row>
    <row r="1549" spans="1:9">
      <c r="A1549" s="470">
        <v>44261</v>
      </c>
      <c r="B1549" s="203">
        <v>11</v>
      </c>
      <c r="C1549" s="208">
        <v>342</v>
      </c>
      <c r="D1549" s="471">
        <v>12</v>
      </c>
      <c r="E1549" s="209">
        <v>-5</v>
      </c>
      <c r="F1549" s="472">
        <v>29.2</v>
      </c>
      <c r="H1549" s="205"/>
      <c r="I1549" s="114"/>
    </row>
    <row r="1550" spans="1:9">
      <c r="A1550" s="470">
        <v>44261</v>
      </c>
      <c r="B1550" s="203">
        <v>12</v>
      </c>
      <c r="C1550" s="208">
        <v>357</v>
      </c>
      <c r="D1550" s="471">
        <v>12.2</v>
      </c>
      <c r="E1550" s="209">
        <v>-5</v>
      </c>
      <c r="F1550" s="472">
        <v>28.2</v>
      </c>
      <c r="H1550" s="205"/>
      <c r="I1550" s="114"/>
    </row>
    <row r="1551" spans="1:9">
      <c r="A1551" s="470">
        <v>44261</v>
      </c>
      <c r="B1551" s="203">
        <v>13</v>
      </c>
      <c r="C1551" s="208">
        <v>12</v>
      </c>
      <c r="D1551" s="471">
        <v>12.3</v>
      </c>
      <c r="E1551" s="209">
        <v>-5</v>
      </c>
      <c r="F1551" s="472">
        <v>27.3</v>
      </c>
      <c r="H1551" s="205"/>
      <c r="I1551" s="114"/>
    </row>
    <row r="1552" spans="1:9">
      <c r="A1552" s="470">
        <v>44261</v>
      </c>
      <c r="B1552" s="203">
        <v>14</v>
      </c>
      <c r="C1552" s="208">
        <v>27</v>
      </c>
      <c r="D1552" s="471">
        <v>12.5</v>
      </c>
      <c r="E1552" s="209">
        <v>-5</v>
      </c>
      <c r="F1552" s="472">
        <v>26.3</v>
      </c>
      <c r="H1552" s="205"/>
      <c r="I1552" s="114"/>
    </row>
    <row r="1553" spans="1:9">
      <c r="A1553" s="470">
        <v>44261</v>
      </c>
      <c r="B1553" s="203">
        <v>15</v>
      </c>
      <c r="C1553" s="208">
        <v>42</v>
      </c>
      <c r="D1553" s="471">
        <v>12.6</v>
      </c>
      <c r="E1553" s="209">
        <v>-5</v>
      </c>
      <c r="F1553" s="472">
        <v>25.3</v>
      </c>
      <c r="H1553" s="205"/>
      <c r="I1553" s="114"/>
    </row>
    <row r="1554" spans="1:9">
      <c r="A1554" s="470">
        <v>44261</v>
      </c>
      <c r="B1554" s="203">
        <v>16</v>
      </c>
      <c r="C1554" s="208">
        <v>57</v>
      </c>
      <c r="D1554" s="471">
        <v>12.7</v>
      </c>
      <c r="E1554" s="209">
        <v>-5</v>
      </c>
      <c r="F1554" s="472">
        <v>24.4</v>
      </c>
      <c r="H1554" s="205"/>
      <c r="I1554" s="114"/>
    </row>
    <row r="1555" spans="1:9">
      <c r="A1555" s="470">
        <v>44261</v>
      </c>
      <c r="B1555" s="203">
        <v>17</v>
      </c>
      <c r="C1555" s="208">
        <v>72</v>
      </c>
      <c r="D1555" s="471">
        <v>12.9</v>
      </c>
      <c r="E1555" s="209">
        <v>-5</v>
      </c>
      <c r="F1555" s="472">
        <v>23.4</v>
      </c>
      <c r="H1555" s="205"/>
      <c r="I1555" s="114"/>
    </row>
    <row r="1556" spans="1:9">
      <c r="A1556" s="470">
        <v>44261</v>
      </c>
      <c r="B1556" s="203">
        <v>18</v>
      </c>
      <c r="C1556" s="208">
        <v>87</v>
      </c>
      <c r="D1556" s="471">
        <v>13</v>
      </c>
      <c r="E1556" s="209">
        <v>-5</v>
      </c>
      <c r="F1556" s="472">
        <v>22.4</v>
      </c>
      <c r="H1556" s="205"/>
      <c r="I1556" s="114"/>
    </row>
    <row r="1557" spans="1:9">
      <c r="A1557" s="470">
        <v>44261</v>
      </c>
      <c r="B1557" s="203">
        <v>19</v>
      </c>
      <c r="C1557" s="208">
        <v>102</v>
      </c>
      <c r="D1557" s="471">
        <v>13.2</v>
      </c>
      <c r="E1557" s="209">
        <v>-5</v>
      </c>
      <c r="F1557" s="472">
        <v>21.5</v>
      </c>
      <c r="H1557" s="205"/>
      <c r="I1557" s="114"/>
    </row>
    <row r="1558" spans="1:9">
      <c r="A1558" s="470">
        <v>44261</v>
      </c>
      <c r="B1558" s="203">
        <v>20</v>
      </c>
      <c r="C1558" s="208">
        <v>117</v>
      </c>
      <c r="D1558" s="471">
        <v>13.3</v>
      </c>
      <c r="E1558" s="209">
        <v>-5</v>
      </c>
      <c r="F1558" s="472">
        <v>20.5</v>
      </c>
      <c r="H1558" s="205"/>
      <c r="I1558" s="114"/>
    </row>
    <row r="1559" spans="1:9">
      <c r="A1559" s="470">
        <v>44261</v>
      </c>
      <c r="B1559" s="203">
        <v>21</v>
      </c>
      <c r="C1559" s="208">
        <v>132</v>
      </c>
      <c r="D1559" s="471">
        <v>13.5</v>
      </c>
      <c r="E1559" s="209">
        <v>-5</v>
      </c>
      <c r="F1559" s="472">
        <v>19.5</v>
      </c>
      <c r="H1559" s="205"/>
      <c r="I1559" s="114"/>
    </row>
    <row r="1560" spans="1:9">
      <c r="A1560" s="470">
        <v>44261</v>
      </c>
      <c r="B1560" s="203">
        <v>22</v>
      </c>
      <c r="C1560" s="208">
        <v>147</v>
      </c>
      <c r="D1560" s="471">
        <v>13.6</v>
      </c>
      <c r="E1560" s="209">
        <v>-5</v>
      </c>
      <c r="F1560" s="472">
        <v>18.5</v>
      </c>
      <c r="H1560" s="205"/>
      <c r="I1560" s="114"/>
    </row>
    <row r="1561" spans="1:9">
      <c r="A1561" s="470">
        <v>44261</v>
      </c>
      <c r="B1561" s="203">
        <v>23</v>
      </c>
      <c r="C1561" s="208">
        <v>162</v>
      </c>
      <c r="D1561" s="471">
        <v>13.8</v>
      </c>
      <c r="E1561" s="209">
        <v>-5</v>
      </c>
      <c r="F1561" s="472">
        <v>17.600000000000001</v>
      </c>
      <c r="H1561" s="205"/>
      <c r="I1561" s="114"/>
    </row>
    <row r="1562" spans="1:9">
      <c r="A1562" s="470">
        <v>44262</v>
      </c>
      <c r="B1562" s="203">
        <v>0</v>
      </c>
      <c r="C1562" s="208">
        <v>177</v>
      </c>
      <c r="D1562" s="471">
        <v>13.9</v>
      </c>
      <c r="E1562" s="209">
        <v>-5</v>
      </c>
      <c r="F1562" s="472">
        <v>16.600000000000001</v>
      </c>
      <c r="H1562" s="205"/>
      <c r="I1562" s="114"/>
    </row>
    <row r="1563" spans="1:9">
      <c r="A1563" s="470">
        <v>44262</v>
      </c>
      <c r="B1563" s="203">
        <v>1</v>
      </c>
      <c r="C1563" s="208">
        <v>192</v>
      </c>
      <c r="D1563" s="471">
        <v>14.1</v>
      </c>
      <c r="E1563" s="209">
        <v>-5</v>
      </c>
      <c r="F1563" s="472">
        <v>15.6</v>
      </c>
      <c r="H1563" s="205"/>
      <c r="I1563" s="114"/>
    </row>
    <row r="1564" spans="1:9">
      <c r="A1564" s="470">
        <v>44262</v>
      </c>
      <c r="B1564" s="203">
        <v>2</v>
      </c>
      <c r="C1564" s="208">
        <v>207</v>
      </c>
      <c r="D1564" s="471">
        <v>14.2</v>
      </c>
      <c r="E1564" s="209">
        <v>-5</v>
      </c>
      <c r="F1564" s="472">
        <v>14.6</v>
      </c>
      <c r="H1564" s="205"/>
      <c r="I1564" s="114"/>
    </row>
    <row r="1565" spans="1:9">
      <c r="A1565" s="470">
        <v>44262</v>
      </c>
      <c r="B1565" s="203">
        <v>3</v>
      </c>
      <c r="C1565" s="208">
        <v>222</v>
      </c>
      <c r="D1565" s="471">
        <v>14.4</v>
      </c>
      <c r="E1565" s="209">
        <v>-5</v>
      </c>
      <c r="F1565" s="472">
        <v>13.7</v>
      </c>
      <c r="H1565" s="205"/>
      <c r="I1565" s="114"/>
    </row>
    <row r="1566" spans="1:9">
      <c r="A1566" s="470">
        <v>44262</v>
      </c>
      <c r="B1566" s="203">
        <v>4</v>
      </c>
      <c r="C1566" s="208">
        <v>237</v>
      </c>
      <c r="D1566" s="471">
        <v>14.5</v>
      </c>
      <c r="E1566" s="209">
        <v>-5</v>
      </c>
      <c r="F1566" s="472">
        <v>12.7</v>
      </c>
      <c r="H1566" s="205"/>
      <c r="I1566" s="114"/>
    </row>
    <row r="1567" spans="1:9">
      <c r="A1567" s="470">
        <v>44262</v>
      </c>
      <c r="B1567" s="203">
        <v>5</v>
      </c>
      <c r="C1567" s="208">
        <v>252</v>
      </c>
      <c r="D1567" s="471">
        <v>14.7</v>
      </c>
      <c r="E1567" s="209">
        <v>-5</v>
      </c>
      <c r="F1567" s="472">
        <v>11.7</v>
      </c>
      <c r="H1567" s="205"/>
      <c r="I1567" s="114"/>
    </row>
    <row r="1568" spans="1:9">
      <c r="A1568" s="470">
        <v>44262</v>
      </c>
      <c r="B1568" s="203">
        <v>6</v>
      </c>
      <c r="C1568" s="208">
        <v>267</v>
      </c>
      <c r="D1568" s="471">
        <v>14.8</v>
      </c>
      <c r="E1568" s="209">
        <v>-5</v>
      </c>
      <c r="F1568" s="472">
        <v>10.8</v>
      </c>
      <c r="H1568" s="205"/>
      <c r="I1568" s="114"/>
    </row>
    <row r="1569" spans="1:9">
      <c r="A1569" s="470">
        <v>44262</v>
      </c>
      <c r="B1569" s="203">
        <v>7</v>
      </c>
      <c r="C1569" s="208">
        <v>282</v>
      </c>
      <c r="D1569" s="471">
        <v>15</v>
      </c>
      <c r="E1569" s="209">
        <v>-5</v>
      </c>
      <c r="F1569" s="472">
        <v>9.8000000000000007</v>
      </c>
      <c r="H1569" s="205"/>
      <c r="I1569" s="114"/>
    </row>
    <row r="1570" spans="1:9">
      <c r="A1570" s="470">
        <v>44262</v>
      </c>
      <c r="B1570" s="203">
        <v>8</v>
      </c>
      <c r="C1570" s="208">
        <v>297</v>
      </c>
      <c r="D1570" s="471">
        <v>15.1</v>
      </c>
      <c r="E1570" s="209">
        <v>-5</v>
      </c>
      <c r="F1570" s="472">
        <v>8.8000000000000007</v>
      </c>
      <c r="H1570" s="205"/>
      <c r="I1570" s="114"/>
    </row>
    <row r="1571" spans="1:9">
      <c r="A1571" s="470">
        <v>44262</v>
      </c>
      <c r="B1571" s="203">
        <v>9</v>
      </c>
      <c r="C1571" s="208">
        <v>312</v>
      </c>
      <c r="D1571" s="471">
        <v>15.3</v>
      </c>
      <c r="E1571" s="209">
        <v>-5</v>
      </c>
      <c r="F1571" s="472">
        <v>7.8</v>
      </c>
      <c r="H1571" s="205"/>
      <c r="I1571" s="114"/>
    </row>
    <row r="1572" spans="1:9">
      <c r="A1572" s="470">
        <v>44262</v>
      </c>
      <c r="B1572" s="203">
        <v>10</v>
      </c>
      <c r="C1572" s="208">
        <v>327</v>
      </c>
      <c r="D1572" s="471">
        <v>15.4</v>
      </c>
      <c r="E1572" s="209">
        <v>-5</v>
      </c>
      <c r="F1572" s="472">
        <v>6.9</v>
      </c>
      <c r="H1572" s="205"/>
      <c r="I1572" s="114"/>
    </row>
    <row r="1573" spans="1:9">
      <c r="A1573" s="470">
        <v>44262</v>
      </c>
      <c r="B1573" s="203">
        <v>11</v>
      </c>
      <c r="C1573" s="208">
        <v>342</v>
      </c>
      <c r="D1573" s="471">
        <v>15.6</v>
      </c>
      <c r="E1573" s="209">
        <v>-5</v>
      </c>
      <c r="F1573" s="472">
        <v>5.9</v>
      </c>
      <c r="H1573" s="205"/>
      <c r="I1573" s="114"/>
    </row>
    <row r="1574" spans="1:9">
      <c r="A1574" s="470">
        <v>44262</v>
      </c>
      <c r="B1574" s="203">
        <v>12</v>
      </c>
      <c r="C1574" s="208">
        <v>357</v>
      </c>
      <c r="D1574" s="471">
        <v>15.7</v>
      </c>
      <c r="E1574" s="209">
        <v>-5</v>
      </c>
      <c r="F1574" s="472">
        <v>4.9000000000000004</v>
      </c>
      <c r="H1574" s="205"/>
      <c r="I1574" s="114"/>
    </row>
    <row r="1575" spans="1:9">
      <c r="A1575" s="470">
        <v>44262</v>
      </c>
      <c r="B1575" s="203">
        <v>13</v>
      </c>
      <c r="C1575" s="208">
        <v>12</v>
      </c>
      <c r="D1575" s="471">
        <v>15.9</v>
      </c>
      <c r="E1575" s="209">
        <v>-5</v>
      </c>
      <c r="F1575" s="472">
        <v>3.9</v>
      </c>
      <c r="H1575" s="205"/>
      <c r="I1575" s="114"/>
    </row>
    <row r="1576" spans="1:9">
      <c r="A1576" s="470">
        <v>44262</v>
      </c>
      <c r="B1576" s="203">
        <v>14</v>
      </c>
      <c r="C1576" s="208">
        <v>27</v>
      </c>
      <c r="D1576" s="471">
        <v>16</v>
      </c>
      <c r="E1576" s="209">
        <v>-5</v>
      </c>
      <c r="F1576" s="472">
        <v>3</v>
      </c>
      <c r="H1576" s="205"/>
      <c r="I1576" s="114"/>
    </row>
    <row r="1577" spans="1:9">
      <c r="A1577" s="470">
        <v>44262</v>
      </c>
      <c r="B1577" s="203">
        <v>15</v>
      </c>
      <c r="C1577" s="208">
        <v>42</v>
      </c>
      <c r="D1577" s="471">
        <v>16.2</v>
      </c>
      <c r="E1577" s="209">
        <v>-5</v>
      </c>
      <c r="F1577" s="472">
        <v>2</v>
      </c>
      <c r="H1577" s="205"/>
      <c r="I1577" s="114"/>
    </row>
    <row r="1578" spans="1:9">
      <c r="A1578" s="470">
        <v>44262</v>
      </c>
      <c r="B1578" s="203">
        <v>16</v>
      </c>
      <c r="C1578" s="208">
        <v>57</v>
      </c>
      <c r="D1578" s="471">
        <v>16.3</v>
      </c>
      <c r="E1578" s="209">
        <v>-5</v>
      </c>
      <c r="F1578" s="472">
        <v>1</v>
      </c>
      <c r="H1578" s="205"/>
      <c r="I1578" s="114"/>
    </row>
    <row r="1579" spans="1:9">
      <c r="A1579" s="470">
        <v>44262</v>
      </c>
      <c r="B1579" s="203">
        <v>17</v>
      </c>
      <c r="C1579" s="208">
        <v>72</v>
      </c>
      <c r="D1579" s="471">
        <v>16.5</v>
      </c>
      <c r="E1579" s="209">
        <v>-5</v>
      </c>
      <c r="F1579" s="472">
        <v>0</v>
      </c>
      <c r="H1579" s="205"/>
      <c r="I1579" s="114"/>
    </row>
    <row r="1580" spans="1:9">
      <c r="A1580" s="470">
        <v>44262</v>
      </c>
      <c r="B1580" s="203">
        <v>18</v>
      </c>
      <c r="C1580" s="208">
        <v>87</v>
      </c>
      <c r="D1580" s="471">
        <v>16.600000000000001</v>
      </c>
      <c r="E1580" s="209">
        <v>-4</v>
      </c>
      <c r="F1580" s="472">
        <v>59.1</v>
      </c>
      <c r="H1580" s="205"/>
      <c r="I1580" s="114"/>
    </row>
    <row r="1581" spans="1:9">
      <c r="A1581" s="470">
        <v>44262</v>
      </c>
      <c r="B1581" s="203">
        <v>19</v>
      </c>
      <c r="C1581" s="208">
        <v>102</v>
      </c>
      <c r="D1581" s="471">
        <v>16.8</v>
      </c>
      <c r="E1581" s="209">
        <v>-4</v>
      </c>
      <c r="F1581" s="472">
        <v>58.1</v>
      </c>
      <c r="H1581" s="205"/>
      <c r="I1581" s="114"/>
    </row>
    <row r="1582" spans="1:9">
      <c r="A1582" s="470">
        <v>44262</v>
      </c>
      <c r="B1582" s="203">
        <v>20</v>
      </c>
      <c r="C1582" s="208">
        <v>117</v>
      </c>
      <c r="D1582" s="471">
        <v>16.899999999999999</v>
      </c>
      <c r="E1582" s="209">
        <v>-4</v>
      </c>
      <c r="F1582" s="472">
        <v>57.1</v>
      </c>
      <c r="H1582" s="205"/>
      <c r="I1582" s="114"/>
    </row>
    <row r="1583" spans="1:9">
      <c r="A1583" s="470">
        <v>44262</v>
      </c>
      <c r="B1583" s="203">
        <v>21</v>
      </c>
      <c r="C1583" s="208">
        <v>132</v>
      </c>
      <c r="D1583" s="471">
        <v>17.100000000000001</v>
      </c>
      <c r="E1583" s="209">
        <v>-4</v>
      </c>
      <c r="F1583" s="472">
        <v>56.1</v>
      </c>
      <c r="H1583" s="205"/>
      <c r="I1583" s="114"/>
    </row>
    <row r="1584" spans="1:9">
      <c r="A1584" s="470">
        <v>44262</v>
      </c>
      <c r="B1584" s="203">
        <v>22</v>
      </c>
      <c r="C1584" s="208">
        <v>147</v>
      </c>
      <c r="D1584" s="471">
        <v>17.2</v>
      </c>
      <c r="E1584" s="209">
        <v>-4</v>
      </c>
      <c r="F1584" s="472">
        <v>55.2</v>
      </c>
      <c r="H1584" s="205"/>
      <c r="I1584" s="114"/>
    </row>
    <row r="1585" spans="1:9">
      <c r="A1585" s="470">
        <v>44262</v>
      </c>
      <c r="B1585" s="203">
        <v>23</v>
      </c>
      <c r="C1585" s="208">
        <v>162</v>
      </c>
      <c r="D1585" s="471">
        <v>17.399999999999999</v>
      </c>
      <c r="E1585" s="209">
        <v>-4</v>
      </c>
      <c r="F1585" s="472">
        <v>54.2</v>
      </c>
      <c r="H1585" s="205"/>
      <c r="I1585" s="114"/>
    </row>
    <row r="1586" spans="1:9">
      <c r="A1586" s="470">
        <v>44263</v>
      </c>
      <c r="B1586" s="203">
        <v>0</v>
      </c>
      <c r="C1586" s="208">
        <v>177</v>
      </c>
      <c r="D1586" s="471">
        <v>17.5</v>
      </c>
      <c r="E1586" s="209">
        <v>-4</v>
      </c>
      <c r="F1586" s="472">
        <v>53.2</v>
      </c>
      <c r="H1586" s="205"/>
      <c r="I1586" s="114"/>
    </row>
    <row r="1587" spans="1:9">
      <c r="A1587" s="470">
        <v>44263</v>
      </c>
      <c r="B1587" s="203">
        <v>1</v>
      </c>
      <c r="C1587" s="208">
        <v>192</v>
      </c>
      <c r="D1587" s="471">
        <v>17.7</v>
      </c>
      <c r="E1587" s="209">
        <v>-4</v>
      </c>
      <c r="F1587" s="472">
        <v>52.2</v>
      </c>
      <c r="H1587" s="205"/>
      <c r="I1587" s="114"/>
    </row>
    <row r="1588" spans="1:9">
      <c r="A1588" s="470">
        <v>44263</v>
      </c>
      <c r="B1588" s="203">
        <v>2</v>
      </c>
      <c r="C1588" s="208">
        <v>207</v>
      </c>
      <c r="D1588" s="471">
        <v>17.8</v>
      </c>
      <c r="E1588" s="209">
        <v>-4</v>
      </c>
      <c r="F1588" s="472">
        <v>51.3</v>
      </c>
      <c r="H1588" s="205"/>
      <c r="I1588" s="114"/>
    </row>
    <row r="1589" spans="1:9">
      <c r="A1589" s="470">
        <v>44263</v>
      </c>
      <c r="B1589" s="203">
        <v>3</v>
      </c>
      <c r="C1589" s="208">
        <v>222</v>
      </c>
      <c r="D1589" s="471">
        <v>18</v>
      </c>
      <c r="E1589" s="209">
        <v>-4</v>
      </c>
      <c r="F1589" s="472">
        <v>50.3</v>
      </c>
      <c r="H1589" s="205"/>
      <c r="I1589" s="114"/>
    </row>
    <row r="1590" spans="1:9">
      <c r="A1590" s="470">
        <v>44263</v>
      </c>
      <c r="B1590" s="203">
        <v>4</v>
      </c>
      <c r="C1590" s="208">
        <v>237</v>
      </c>
      <c r="D1590" s="471">
        <v>18.2</v>
      </c>
      <c r="E1590" s="209">
        <v>-4</v>
      </c>
      <c r="F1590" s="472">
        <v>49.3</v>
      </c>
      <c r="H1590" s="205"/>
      <c r="I1590" s="114"/>
    </row>
    <row r="1591" spans="1:9">
      <c r="A1591" s="470">
        <v>44263</v>
      </c>
      <c r="B1591" s="203">
        <v>5</v>
      </c>
      <c r="C1591" s="208">
        <v>252</v>
      </c>
      <c r="D1591" s="471">
        <v>18.3</v>
      </c>
      <c r="E1591" s="209">
        <v>-4</v>
      </c>
      <c r="F1591" s="472">
        <v>48.3</v>
      </c>
      <c r="H1591" s="205"/>
      <c r="I1591" s="114"/>
    </row>
    <row r="1592" spans="1:9">
      <c r="A1592" s="470">
        <v>44263</v>
      </c>
      <c r="B1592" s="203">
        <v>6</v>
      </c>
      <c r="C1592" s="208">
        <v>267</v>
      </c>
      <c r="D1592" s="471">
        <v>18.5</v>
      </c>
      <c r="E1592" s="209">
        <v>-4</v>
      </c>
      <c r="F1592" s="472">
        <v>47.4</v>
      </c>
      <c r="H1592" s="205"/>
      <c r="I1592" s="114"/>
    </row>
    <row r="1593" spans="1:9">
      <c r="A1593" s="470">
        <v>44263</v>
      </c>
      <c r="B1593" s="203">
        <v>7</v>
      </c>
      <c r="C1593" s="208">
        <v>282</v>
      </c>
      <c r="D1593" s="471">
        <v>18.600000000000001</v>
      </c>
      <c r="E1593" s="209">
        <v>-4</v>
      </c>
      <c r="F1593" s="472">
        <v>46.4</v>
      </c>
      <c r="H1593" s="205"/>
      <c r="I1593" s="114"/>
    </row>
    <row r="1594" spans="1:9">
      <c r="A1594" s="470">
        <v>44263</v>
      </c>
      <c r="B1594" s="203">
        <v>8</v>
      </c>
      <c r="C1594" s="208">
        <v>297</v>
      </c>
      <c r="D1594" s="471">
        <v>18.8</v>
      </c>
      <c r="E1594" s="209">
        <v>-4</v>
      </c>
      <c r="F1594" s="472">
        <v>45.4</v>
      </c>
      <c r="H1594" s="205"/>
      <c r="I1594" s="114"/>
    </row>
    <row r="1595" spans="1:9">
      <c r="A1595" s="470">
        <v>44263</v>
      </c>
      <c r="B1595" s="203">
        <v>9</v>
      </c>
      <c r="C1595" s="208">
        <v>312</v>
      </c>
      <c r="D1595" s="471">
        <v>18.899999999999999</v>
      </c>
      <c r="E1595" s="209">
        <v>-4</v>
      </c>
      <c r="F1595" s="472">
        <v>44.4</v>
      </c>
      <c r="H1595" s="205"/>
      <c r="I1595" s="114"/>
    </row>
    <row r="1596" spans="1:9">
      <c r="A1596" s="470">
        <v>44263</v>
      </c>
      <c r="B1596" s="203">
        <v>10</v>
      </c>
      <c r="C1596" s="208">
        <v>327</v>
      </c>
      <c r="D1596" s="471">
        <v>19.100000000000001</v>
      </c>
      <c r="E1596" s="209">
        <v>-4</v>
      </c>
      <c r="F1596" s="472">
        <v>43.5</v>
      </c>
      <c r="H1596" s="205"/>
      <c r="I1596" s="114"/>
    </row>
    <row r="1597" spans="1:9">
      <c r="A1597" s="470">
        <v>44263</v>
      </c>
      <c r="B1597" s="203">
        <v>11</v>
      </c>
      <c r="C1597" s="208">
        <v>342</v>
      </c>
      <c r="D1597" s="471">
        <v>19.2</v>
      </c>
      <c r="E1597" s="209">
        <v>-4</v>
      </c>
      <c r="F1597" s="472">
        <v>42.5</v>
      </c>
      <c r="H1597" s="205"/>
      <c r="I1597" s="114"/>
    </row>
    <row r="1598" spans="1:9">
      <c r="A1598" s="470">
        <v>44263</v>
      </c>
      <c r="B1598" s="203">
        <v>12</v>
      </c>
      <c r="C1598" s="208">
        <v>357</v>
      </c>
      <c r="D1598" s="471">
        <v>19.399999999999999</v>
      </c>
      <c r="E1598" s="209">
        <v>-4</v>
      </c>
      <c r="F1598" s="472">
        <v>41.5</v>
      </c>
      <c r="H1598" s="205"/>
      <c r="I1598" s="114"/>
    </row>
    <row r="1599" spans="1:9">
      <c r="A1599" s="470">
        <v>44263</v>
      </c>
      <c r="B1599" s="203">
        <v>13</v>
      </c>
      <c r="C1599" s="208">
        <v>12</v>
      </c>
      <c r="D1599" s="471">
        <v>19.5</v>
      </c>
      <c r="E1599" s="209">
        <v>-4</v>
      </c>
      <c r="F1599" s="472">
        <v>40.5</v>
      </c>
      <c r="H1599" s="205"/>
      <c r="I1599" s="114"/>
    </row>
    <row r="1600" spans="1:9">
      <c r="A1600" s="470">
        <v>44263</v>
      </c>
      <c r="B1600" s="203">
        <v>14</v>
      </c>
      <c r="C1600" s="208">
        <v>27</v>
      </c>
      <c r="D1600" s="471">
        <v>19.7</v>
      </c>
      <c r="E1600" s="209">
        <v>-4</v>
      </c>
      <c r="F1600" s="472">
        <v>39.6</v>
      </c>
      <c r="H1600" s="205"/>
      <c r="I1600" s="114"/>
    </row>
    <row r="1601" spans="1:9">
      <c r="A1601" s="470">
        <v>44263</v>
      </c>
      <c r="B1601" s="203">
        <v>15</v>
      </c>
      <c r="C1601" s="208">
        <v>42</v>
      </c>
      <c r="D1601" s="471">
        <v>19.8</v>
      </c>
      <c r="E1601" s="209">
        <v>-4</v>
      </c>
      <c r="F1601" s="472">
        <v>38.6</v>
      </c>
      <c r="H1601" s="205"/>
      <c r="I1601" s="114"/>
    </row>
    <row r="1602" spans="1:9">
      <c r="A1602" s="470">
        <v>44263</v>
      </c>
      <c r="B1602" s="203">
        <v>16</v>
      </c>
      <c r="C1602" s="208">
        <v>57</v>
      </c>
      <c r="D1602" s="471">
        <v>20</v>
      </c>
      <c r="E1602" s="209">
        <v>-4</v>
      </c>
      <c r="F1602" s="472">
        <v>37.6</v>
      </c>
      <c r="H1602" s="205"/>
      <c r="I1602" s="114"/>
    </row>
    <row r="1603" spans="1:9">
      <c r="A1603" s="470">
        <v>44263</v>
      </c>
      <c r="B1603" s="203">
        <v>17</v>
      </c>
      <c r="C1603" s="208">
        <v>72</v>
      </c>
      <c r="D1603" s="471">
        <v>20.2</v>
      </c>
      <c r="E1603" s="209">
        <v>-4</v>
      </c>
      <c r="F1603" s="472">
        <v>36.6</v>
      </c>
      <c r="H1603" s="205"/>
      <c r="I1603" s="114"/>
    </row>
    <row r="1604" spans="1:9">
      <c r="A1604" s="470">
        <v>44263</v>
      </c>
      <c r="B1604" s="203">
        <v>18</v>
      </c>
      <c r="C1604" s="208">
        <v>87</v>
      </c>
      <c r="D1604" s="471">
        <v>20.3</v>
      </c>
      <c r="E1604" s="209">
        <v>-4</v>
      </c>
      <c r="F1604" s="472">
        <v>35.6</v>
      </c>
      <c r="H1604" s="205"/>
      <c r="I1604" s="114"/>
    </row>
    <row r="1605" spans="1:9">
      <c r="A1605" s="470">
        <v>44263</v>
      </c>
      <c r="B1605" s="203">
        <v>19</v>
      </c>
      <c r="C1605" s="208">
        <v>102</v>
      </c>
      <c r="D1605" s="471">
        <v>20.5</v>
      </c>
      <c r="E1605" s="209">
        <v>-4</v>
      </c>
      <c r="F1605" s="472">
        <v>34.700000000000003</v>
      </c>
      <c r="H1605" s="205"/>
      <c r="I1605" s="114"/>
    </row>
    <row r="1606" spans="1:9">
      <c r="A1606" s="470">
        <v>44263</v>
      </c>
      <c r="B1606" s="203">
        <v>20</v>
      </c>
      <c r="C1606" s="208">
        <v>117</v>
      </c>
      <c r="D1606" s="471">
        <v>20.6</v>
      </c>
      <c r="E1606" s="209">
        <v>-4</v>
      </c>
      <c r="F1606" s="472">
        <v>33.700000000000003</v>
      </c>
      <c r="H1606" s="205"/>
      <c r="I1606" s="114"/>
    </row>
    <row r="1607" spans="1:9">
      <c r="A1607" s="470">
        <v>44263</v>
      </c>
      <c r="B1607" s="203">
        <v>21</v>
      </c>
      <c r="C1607" s="208">
        <v>132</v>
      </c>
      <c r="D1607" s="471">
        <v>20.8</v>
      </c>
      <c r="E1607" s="209">
        <v>-4</v>
      </c>
      <c r="F1607" s="472">
        <v>32.700000000000003</v>
      </c>
      <c r="H1607" s="205"/>
      <c r="I1607" s="114"/>
    </row>
    <row r="1608" spans="1:9">
      <c r="A1608" s="470">
        <v>44263</v>
      </c>
      <c r="B1608" s="203">
        <v>22</v>
      </c>
      <c r="C1608" s="208">
        <v>147</v>
      </c>
      <c r="D1608" s="471">
        <v>20.9</v>
      </c>
      <c r="E1608" s="209">
        <v>-4</v>
      </c>
      <c r="F1608" s="472">
        <v>31.7</v>
      </c>
      <c r="H1608" s="205"/>
      <c r="I1608" s="114"/>
    </row>
    <row r="1609" spans="1:9">
      <c r="A1609" s="470">
        <v>44263</v>
      </c>
      <c r="B1609" s="203">
        <v>23</v>
      </c>
      <c r="C1609" s="208">
        <v>162</v>
      </c>
      <c r="D1609" s="471">
        <v>21.1</v>
      </c>
      <c r="E1609" s="209">
        <v>-4</v>
      </c>
      <c r="F1609" s="472">
        <v>30.8</v>
      </c>
      <c r="H1609" s="205"/>
      <c r="I1609" s="114"/>
    </row>
    <row r="1610" spans="1:9">
      <c r="A1610" s="470">
        <v>44264</v>
      </c>
      <c r="B1610" s="203">
        <v>0</v>
      </c>
      <c r="C1610" s="208">
        <v>177</v>
      </c>
      <c r="D1610" s="471">
        <v>21.2</v>
      </c>
      <c r="E1610" s="209">
        <v>-4</v>
      </c>
      <c r="F1610" s="472">
        <v>29.8</v>
      </c>
      <c r="H1610" s="205"/>
      <c r="I1610" s="114"/>
    </row>
    <row r="1611" spans="1:9">
      <c r="A1611" s="470">
        <v>44264</v>
      </c>
      <c r="B1611" s="203">
        <v>1</v>
      </c>
      <c r="C1611" s="208">
        <v>192</v>
      </c>
      <c r="D1611" s="471">
        <v>21.4</v>
      </c>
      <c r="E1611" s="209">
        <v>-4</v>
      </c>
      <c r="F1611" s="472">
        <v>28.8</v>
      </c>
      <c r="H1611" s="205"/>
      <c r="I1611" s="114"/>
    </row>
    <row r="1612" spans="1:9">
      <c r="A1612" s="470">
        <v>44264</v>
      </c>
      <c r="B1612" s="203">
        <v>2</v>
      </c>
      <c r="C1612" s="208">
        <v>207</v>
      </c>
      <c r="D1612" s="471">
        <v>21.6</v>
      </c>
      <c r="E1612" s="209">
        <v>-4</v>
      </c>
      <c r="F1612" s="472">
        <v>27.8</v>
      </c>
      <c r="H1612" s="205"/>
      <c r="I1612" s="114"/>
    </row>
    <row r="1613" spans="1:9">
      <c r="A1613" s="470">
        <v>44264</v>
      </c>
      <c r="B1613" s="203">
        <v>3</v>
      </c>
      <c r="C1613" s="208">
        <v>222</v>
      </c>
      <c r="D1613" s="471">
        <v>21.7</v>
      </c>
      <c r="E1613" s="209">
        <v>-4</v>
      </c>
      <c r="F1613" s="472">
        <v>26.8</v>
      </c>
      <c r="H1613" s="205"/>
      <c r="I1613" s="114"/>
    </row>
    <row r="1614" spans="1:9">
      <c r="A1614" s="470">
        <v>44264</v>
      </c>
      <c r="B1614" s="203">
        <v>4</v>
      </c>
      <c r="C1614" s="208">
        <v>237</v>
      </c>
      <c r="D1614" s="471">
        <v>21.9</v>
      </c>
      <c r="E1614" s="209">
        <v>-4</v>
      </c>
      <c r="F1614" s="472">
        <v>25.9</v>
      </c>
      <c r="H1614" s="205"/>
      <c r="I1614" s="114"/>
    </row>
    <row r="1615" spans="1:9">
      <c r="A1615" s="470">
        <v>44264</v>
      </c>
      <c r="B1615" s="203">
        <v>5</v>
      </c>
      <c r="C1615" s="208">
        <v>252</v>
      </c>
      <c r="D1615" s="471">
        <v>22</v>
      </c>
      <c r="E1615" s="209">
        <v>-4</v>
      </c>
      <c r="F1615" s="472">
        <v>24.9</v>
      </c>
      <c r="H1615" s="205"/>
      <c r="I1615" s="114"/>
    </row>
    <row r="1616" spans="1:9">
      <c r="A1616" s="470">
        <v>44264</v>
      </c>
      <c r="B1616" s="203">
        <v>6</v>
      </c>
      <c r="C1616" s="208">
        <v>267</v>
      </c>
      <c r="D1616" s="471">
        <v>22.2</v>
      </c>
      <c r="E1616" s="209">
        <v>-4</v>
      </c>
      <c r="F1616" s="472">
        <v>23.9</v>
      </c>
      <c r="H1616" s="205"/>
      <c r="I1616" s="114"/>
    </row>
    <row r="1617" spans="1:9">
      <c r="A1617" s="470">
        <v>44264</v>
      </c>
      <c r="B1617" s="203">
        <v>7</v>
      </c>
      <c r="C1617" s="208">
        <v>282</v>
      </c>
      <c r="D1617" s="471">
        <v>22.3</v>
      </c>
      <c r="E1617" s="209">
        <v>-4</v>
      </c>
      <c r="F1617" s="472">
        <v>22.9</v>
      </c>
      <c r="H1617" s="205"/>
      <c r="I1617" s="114"/>
    </row>
    <row r="1618" spans="1:9">
      <c r="A1618" s="470">
        <v>44264</v>
      </c>
      <c r="B1618" s="203">
        <v>8</v>
      </c>
      <c r="C1618" s="208">
        <v>297</v>
      </c>
      <c r="D1618" s="471">
        <v>22.5</v>
      </c>
      <c r="E1618" s="209">
        <v>-4</v>
      </c>
      <c r="F1618" s="472">
        <v>22</v>
      </c>
      <c r="H1618" s="205"/>
      <c r="I1618" s="114"/>
    </row>
    <row r="1619" spans="1:9">
      <c r="A1619" s="470">
        <v>44264</v>
      </c>
      <c r="B1619" s="203">
        <v>9</v>
      </c>
      <c r="C1619" s="208">
        <v>312</v>
      </c>
      <c r="D1619" s="471">
        <v>22.7</v>
      </c>
      <c r="E1619" s="209">
        <v>-4</v>
      </c>
      <c r="F1619" s="472">
        <v>21</v>
      </c>
      <c r="H1619" s="205"/>
      <c r="I1619" s="114"/>
    </row>
    <row r="1620" spans="1:9">
      <c r="A1620" s="470">
        <v>44264</v>
      </c>
      <c r="B1620" s="203">
        <v>10</v>
      </c>
      <c r="C1620" s="208">
        <v>327</v>
      </c>
      <c r="D1620" s="471">
        <v>22.8</v>
      </c>
      <c r="E1620" s="209">
        <v>-4</v>
      </c>
      <c r="F1620" s="472">
        <v>20</v>
      </c>
      <c r="H1620" s="205"/>
      <c r="I1620" s="114"/>
    </row>
    <row r="1621" spans="1:9">
      <c r="A1621" s="470">
        <v>44264</v>
      </c>
      <c r="B1621" s="203">
        <v>11</v>
      </c>
      <c r="C1621" s="208">
        <v>342</v>
      </c>
      <c r="D1621" s="471">
        <v>23</v>
      </c>
      <c r="E1621" s="209">
        <v>-4</v>
      </c>
      <c r="F1621" s="472">
        <v>19</v>
      </c>
      <c r="H1621" s="205"/>
      <c r="I1621" s="114"/>
    </row>
    <row r="1622" spans="1:9">
      <c r="A1622" s="470">
        <v>44264</v>
      </c>
      <c r="B1622" s="203">
        <v>12</v>
      </c>
      <c r="C1622" s="208">
        <v>357</v>
      </c>
      <c r="D1622" s="471">
        <v>23.1</v>
      </c>
      <c r="E1622" s="209">
        <v>-4</v>
      </c>
      <c r="F1622" s="472">
        <v>18</v>
      </c>
      <c r="H1622" s="205"/>
      <c r="I1622" s="114"/>
    </row>
    <row r="1623" spans="1:9">
      <c r="A1623" s="470">
        <v>44264</v>
      </c>
      <c r="B1623" s="203">
        <v>13</v>
      </c>
      <c r="C1623" s="208">
        <v>12</v>
      </c>
      <c r="D1623" s="471">
        <v>23.3</v>
      </c>
      <c r="E1623" s="209">
        <v>-4</v>
      </c>
      <c r="F1623" s="472">
        <v>17.100000000000001</v>
      </c>
      <c r="H1623" s="205"/>
      <c r="I1623" s="114"/>
    </row>
    <row r="1624" spans="1:9">
      <c r="A1624" s="470">
        <v>44264</v>
      </c>
      <c r="B1624" s="203">
        <v>14</v>
      </c>
      <c r="C1624" s="208">
        <v>27</v>
      </c>
      <c r="D1624" s="471">
        <v>23.4</v>
      </c>
      <c r="E1624" s="209">
        <v>-4</v>
      </c>
      <c r="F1624" s="472">
        <v>16.100000000000001</v>
      </c>
      <c r="H1624" s="205"/>
      <c r="I1624" s="114"/>
    </row>
    <row r="1625" spans="1:9">
      <c r="A1625" s="470">
        <v>44264</v>
      </c>
      <c r="B1625" s="203">
        <v>15</v>
      </c>
      <c r="C1625" s="208">
        <v>42</v>
      </c>
      <c r="D1625" s="471">
        <v>23.6</v>
      </c>
      <c r="E1625" s="209">
        <v>-4</v>
      </c>
      <c r="F1625" s="472">
        <v>15.1</v>
      </c>
      <c r="H1625" s="205"/>
      <c r="I1625" s="114"/>
    </row>
    <row r="1626" spans="1:9">
      <c r="A1626" s="470">
        <v>44264</v>
      </c>
      <c r="B1626" s="203">
        <v>16</v>
      </c>
      <c r="C1626" s="208">
        <v>57</v>
      </c>
      <c r="D1626" s="471">
        <v>23.8</v>
      </c>
      <c r="E1626" s="209">
        <v>-4</v>
      </c>
      <c r="F1626" s="472">
        <v>14.1</v>
      </c>
      <c r="H1626" s="205"/>
      <c r="I1626" s="114"/>
    </row>
    <row r="1627" spans="1:9">
      <c r="A1627" s="470">
        <v>44264</v>
      </c>
      <c r="B1627" s="203">
        <v>17</v>
      </c>
      <c r="C1627" s="208">
        <v>72</v>
      </c>
      <c r="D1627" s="471">
        <v>23.9</v>
      </c>
      <c r="E1627" s="209">
        <v>-4</v>
      </c>
      <c r="F1627" s="472">
        <v>13.1</v>
      </c>
      <c r="H1627" s="205"/>
      <c r="I1627" s="114"/>
    </row>
    <row r="1628" spans="1:9">
      <c r="A1628" s="470">
        <v>44264</v>
      </c>
      <c r="B1628" s="203">
        <v>18</v>
      </c>
      <c r="C1628" s="208">
        <v>87</v>
      </c>
      <c r="D1628" s="471">
        <v>24.1</v>
      </c>
      <c r="E1628" s="209">
        <v>-4</v>
      </c>
      <c r="F1628" s="472">
        <v>12.2</v>
      </c>
      <c r="H1628" s="205"/>
      <c r="I1628" s="114"/>
    </row>
    <row r="1629" spans="1:9">
      <c r="A1629" s="470">
        <v>44264</v>
      </c>
      <c r="B1629" s="203">
        <v>19</v>
      </c>
      <c r="C1629" s="208">
        <v>102</v>
      </c>
      <c r="D1629" s="471">
        <v>24.2</v>
      </c>
      <c r="E1629" s="209">
        <v>-4</v>
      </c>
      <c r="F1629" s="472">
        <v>11.2</v>
      </c>
      <c r="H1629" s="205"/>
      <c r="I1629" s="114"/>
    </row>
    <row r="1630" spans="1:9">
      <c r="A1630" s="470">
        <v>44264</v>
      </c>
      <c r="B1630" s="203">
        <v>20</v>
      </c>
      <c r="C1630" s="208">
        <v>117</v>
      </c>
      <c r="D1630" s="471">
        <v>24.4</v>
      </c>
      <c r="E1630" s="209">
        <v>-4</v>
      </c>
      <c r="F1630" s="472">
        <v>10.199999999999999</v>
      </c>
      <c r="H1630" s="205"/>
      <c r="I1630" s="114"/>
    </row>
    <row r="1631" spans="1:9">
      <c r="A1631" s="470">
        <v>44264</v>
      </c>
      <c r="B1631" s="203">
        <v>21</v>
      </c>
      <c r="C1631" s="208">
        <v>132</v>
      </c>
      <c r="D1631" s="471">
        <v>24.6</v>
      </c>
      <c r="E1631" s="209">
        <v>-4</v>
      </c>
      <c r="F1631" s="472">
        <v>9.1999999999999993</v>
      </c>
      <c r="H1631" s="205"/>
      <c r="I1631" s="114"/>
    </row>
    <row r="1632" spans="1:9">
      <c r="A1632" s="470">
        <v>44264</v>
      </c>
      <c r="B1632" s="203">
        <v>22</v>
      </c>
      <c r="C1632" s="208">
        <v>147</v>
      </c>
      <c r="D1632" s="471">
        <v>24.7</v>
      </c>
      <c r="E1632" s="209">
        <v>-4</v>
      </c>
      <c r="F1632" s="472">
        <v>8.1999999999999993</v>
      </c>
      <c r="H1632" s="205"/>
      <c r="I1632" s="114"/>
    </row>
    <row r="1633" spans="1:9">
      <c r="A1633" s="470">
        <v>44264</v>
      </c>
      <c r="B1633" s="203">
        <v>23</v>
      </c>
      <c r="C1633" s="208">
        <v>162</v>
      </c>
      <c r="D1633" s="471">
        <v>24.9</v>
      </c>
      <c r="E1633" s="209">
        <v>-4</v>
      </c>
      <c r="F1633" s="472">
        <v>7.3</v>
      </c>
      <c r="H1633" s="205"/>
      <c r="I1633" s="114"/>
    </row>
    <row r="1634" spans="1:9">
      <c r="A1634" s="470">
        <v>44265</v>
      </c>
      <c r="B1634" s="203">
        <v>0</v>
      </c>
      <c r="C1634" s="208">
        <v>177</v>
      </c>
      <c r="D1634" s="471">
        <v>25</v>
      </c>
      <c r="E1634" s="209">
        <v>-4</v>
      </c>
      <c r="F1634" s="472">
        <v>6.3</v>
      </c>
      <c r="H1634" s="205"/>
      <c r="I1634" s="114"/>
    </row>
    <row r="1635" spans="1:9">
      <c r="A1635" s="470">
        <v>44265</v>
      </c>
      <c r="B1635" s="203">
        <v>1</v>
      </c>
      <c r="C1635" s="208">
        <v>192</v>
      </c>
      <c r="D1635" s="471">
        <v>25.2</v>
      </c>
      <c r="E1635" s="209">
        <v>-4</v>
      </c>
      <c r="F1635" s="472">
        <v>5.3</v>
      </c>
      <c r="H1635" s="205"/>
      <c r="I1635" s="114"/>
    </row>
    <row r="1636" spans="1:9">
      <c r="A1636" s="470">
        <v>44265</v>
      </c>
      <c r="B1636" s="203">
        <v>2</v>
      </c>
      <c r="C1636" s="208">
        <v>207</v>
      </c>
      <c r="D1636" s="471">
        <v>25.3</v>
      </c>
      <c r="E1636" s="209">
        <v>-4</v>
      </c>
      <c r="F1636" s="472">
        <v>4.3</v>
      </c>
      <c r="H1636" s="205"/>
      <c r="I1636" s="114"/>
    </row>
    <row r="1637" spans="1:9">
      <c r="A1637" s="470">
        <v>44265</v>
      </c>
      <c r="B1637" s="203">
        <v>3</v>
      </c>
      <c r="C1637" s="208">
        <v>222</v>
      </c>
      <c r="D1637" s="471">
        <v>25.5</v>
      </c>
      <c r="E1637" s="209">
        <v>-4</v>
      </c>
      <c r="F1637" s="472">
        <v>3.3</v>
      </c>
      <c r="H1637" s="205"/>
      <c r="I1637" s="114"/>
    </row>
    <row r="1638" spans="1:9">
      <c r="A1638" s="470">
        <v>44265</v>
      </c>
      <c r="B1638" s="203">
        <v>4</v>
      </c>
      <c r="C1638" s="208">
        <v>237</v>
      </c>
      <c r="D1638" s="471">
        <v>25.7</v>
      </c>
      <c r="E1638" s="209">
        <v>-4</v>
      </c>
      <c r="F1638" s="472">
        <v>2.4</v>
      </c>
      <c r="H1638" s="205"/>
      <c r="I1638" s="114"/>
    </row>
    <row r="1639" spans="1:9">
      <c r="A1639" s="470">
        <v>44265</v>
      </c>
      <c r="B1639" s="203">
        <v>5</v>
      </c>
      <c r="C1639" s="208">
        <v>252</v>
      </c>
      <c r="D1639" s="471">
        <v>25.8</v>
      </c>
      <c r="E1639" s="209">
        <v>-4</v>
      </c>
      <c r="F1639" s="472">
        <v>1.4</v>
      </c>
      <c r="H1639" s="205"/>
      <c r="I1639" s="114"/>
    </row>
    <row r="1640" spans="1:9">
      <c r="A1640" s="470">
        <v>44265</v>
      </c>
      <c r="B1640" s="203">
        <v>6</v>
      </c>
      <c r="C1640" s="208">
        <v>267</v>
      </c>
      <c r="D1640" s="471">
        <v>26</v>
      </c>
      <c r="E1640" s="209">
        <v>-4</v>
      </c>
      <c r="F1640" s="472">
        <v>0.4</v>
      </c>
      <c r="H1640" s="205"/>
      <c r="I1640" s="114"/>
    </row>
    <row r="1641" spans="1:9">
      <c r="A1641" s="470">
        <v>44265</v>
      </c>
      <c r="B1641" s="203">
        <v>7</v>
      </c>
      <c r="C1641" s="208">
        <v>282</v>
      </c>
      <c r="D1641" s="471">
        <v>26.1</v>
      </c>
      <c r="E1641" s="209">
        <v>-3</v>
      </c>
      <c r="F1641" s="472">
        <v>59.4</v>
      </c>
      <c r="H1641" s="205"/>
      <c r="I1641" s="114"/>
    </row>
    <row r="1642" spans="1:9">
      <c r="A1642" s="470">
        <v>44265</v>
      </c>
      <c r="B1642" s="203">
        <v>8</v>
      </c>
      <c r="C1642" s="208">
        <v>297</v>
      </c>
      <c r="D1642" s="471">
        <v>26.3</v>
      </c>
      <c r="E1642" s="209">
        <v>-3</v>
      </c>
      <c r="F1642" s="472">
        <v>58.4</v>
      </c>
      <c r="H1642" s="205"/>
      <c r="I1642" s="114"/>
    </row>
    <row r="1643" spans="1:9">
      <c r="A1643" s="470">
        <v>44265</v>
      </c>
      <c r="B1643" s="203">
        <v>9</v>
      </c>
      <c r="C1643" s="208">
        <v>312</v>
      </c>
      <c r="D1643" s="471">
        <v>26.5</v>
      </c>
      <c r="E1643" s="209">
        <v>-3</v>
      </c>
      <c r="F1643" s="472">
        <v>57.5</v>
      </c>
      <c r="H1643" s="205"/>
      <c r="I1643" s="114"/>
    </row>
    <row r="1644" spans="1:9">
      <c r="A1644" s="470">
        <v>44265</v>
      </c>
      <c r="B1644" s="203">
        <v>10</v>
      </c>
      <c r="C1644" s="208">
        <v>327</v>
      </c>
      <c r="D1644" s="471">
        <v>26.6</v>
      </c>
      <c r="E1644" s="209">
        <v>-3</v>
      </c>
      <c r="F1644" s="472">
        <v>56.5</v>
      </c>
      <c r="H1644" s="205"/>
      <c r="I1644" s="114"/>
    </row>
    <row r="1645" spans="1:9">
      <c r="A1645" s="470">
        <v>44265</v>
      </c>
      <c r="B1645" s="203">
        <v>11</v>
      </c>
      <c r="C1645" s="208">
        <v>342</v>
      </c>
      <c r="D1645" s="471">
        <v>26.8</v>
      </c>
      <c r="E1645" s="209">
        <v>-3</v>
      </c>
      <c r="F1645" s="472">
        <v>55.5</v>
      </c>
      <c r="H1645" s="205"/>
      <c r="I1645" s="114"/>
    </row>
    <row r="1646" spans="1:9">
      <c r="A1646" s="470">
        <v>44265</v>
      </c>
      <c r="B1646" s="203">
        <v>12</v>
      </c>
      <c r="C1646" s="208">
        <v>357</v>
      </c>
      <c r="D1646" s="471">
        <v>27</v>
      </c>
      <c r="E1646" s="209">
        <v>-3</v>
      </c>
      <c r="F1646" s="472">
        <v>54.5</v>
      </c>
      <c r="H1646" s="205"/>
      <c r="I1646" s="114"/>
    </row>
    <row r="1647" spans="1:9">
      <c r="A1647" s="470">
        <v>44265</v>
      </c>
      <c r="B1647" s="203">
        <v>13</v>
      </c>
      <c r="C1647" s="208">
        <v>12</v>
      </c>
      <c r="D1647" s="471">
        <v>27.1</v>
      </c>
      <c r="E1647" s="209">
        <v>-3</v>
      </c>
      <c r="F1647" s="472">
        <v>53.5</v>
      </c>
      <c r="H1647" s="205"/>
      <c r="I1647" s="114"/>
    </row>
    <row r="1648" spans="1:9">
      <c r="A1648" s="470">
        <v>44265</v>
      </c>
      <c r="B1648" s="203">
        <v>14</v>
      </c>
      <c r="C1648" s="208">
        <v>27</v>
      </c>
      <c r="D1648" s="471">
        <v>27.3</v>
      </c>
      <c r="E1648" s="209">
        <v>-3</v>
      </c>
      <c r="F1648" s="472">
        <v>52.5</v>
      </c>
      <c r="H1648" s="205"/>
      <c r="I1648" s="114"/>
    </row>
    <row r="1649" spans="1:9">
      <c r="A1649" s="470">
        <v>44265</v>
      </c>
      <c r="B1649" s="203">
        <v>15</v>
      </c>
      <c r="C1649" s="208">
        <v>42</v>
      </c>
      <c r="D1649" s="471">
        <v>27.4</v>
      </c>
      <c r="E1649" s="209">
        <v>-3</v>
      </c>
      <c r="F1649" s="472">
        <v>51.6</v>
      </c>
      <c r="H1649" s="205"/>
      <c r="I1649" s="114"/>
    </row>
    <row r="1650" spans="1:9">
      <c r="A1650" s="470">
        <v>44265</v>
      </c>
      <c r="B1650" s="203">
        <v>16</v>
      </c>
      <c r="C1650" s="208">
        <v>57</v>
      </c>
      <c r="D1650" s="471">
        <v>27.6</v>
      </c>
      <c r="E1650" s="209">
        <v>-3</v>
      </c>
      <c r="F1650" s="472">
        <v>50.6</v>
      </c>
      <c r="H1650" s="205"/>
      <c r="I1650" s="114"/>
    </row>
    <row r="1651" spans="1:9">
      <c r="A1651" s="470">
        <v>44265</v>
      </c>
      <c r="B1651" s="203">
        <v>17</v>
      </c>
      <c r="C1651" s="208">
        <v>72</v>
      </c>
      <c r="D1651" s="471">
        <v>27.8</v>
      </c>
      <c r="E1651" s="209">
        <v>-3</v>
      </c>
      <c r="F1651" s="472">
        <v>49.6</v>
      </c>
      <c r="H1651" s="205"/>
      <c r="I1651" s="114"/>
    </row>
    <row r="1652" spans="1:9">
      <c r="A1652" s="470">
        <v>44265</v>
      </c>
      <c r="B1652" s="203">
        <v>18</v>
      </c>
      <c r="C1652" s="208">
        <v>87</v>
      </c>
      <c r="D1652" s="471">
        <v>27.9</v>
      </c>
      <c r="E1652" s="209">
        <v>-3</v>
      </c>
      <c r="F1652" s="472">
        <v>48.6</v>
      </c>
      <c r="H1652" s="205"/>
      <c r="I1652" s="114"/>
    </row>
    <row r="1653" spans="1:9">
      <c r="A1653" s="470">
        <v>44265</v>
      </c>
      <c r="B1653" s="203">
        <v>19</v>
      </c>
      <c r="C1653" s="208">
        <v>102</v>
      </c>
      <c r="D1653" s="471">
        <v>28.1</v>
      </c>
      <c r="E1653" s="209">
        <v>-3</v>
      </c>
      <c r="F1653" s="472">
        <v>47.6</v>
      </c>
      <c r="H1653" s="205"/>
      <c r="I1653" s="114"/>
    </row>
    <row r="1654" spans="1:9">
      <c r="A1654" s="470">
        <v>44265</v>
      </c>
      <c r="B1654" s="203">
        <v>20</v>
      </c>
      <c r="C1654" s="208">
        <v>117</v>
      </c>
      <c r="D1654" s="471">
        <v>28.2</v>
      </c>
      <c r="E1654" s="209">
        <v>-3</v>
      </c>
      <c r="F1654" s="472">
        <v>46.7</v>
      </c>
      <c r="H1654" s="205"/>
      <c r="I1654" s="114"/>
    </row>
    <row r="1655" spans="1:9">
      <c r="A1655" s="470">
        <v>44265</v>
      </c>
      <c r="B1655" s="203">
        <v>21</v>
      </c>
      <c r="C1655" s="208">
        <v>132</v>
      </c>
      <c r="D1655" s="471">
        <v>28.4</v>
      </c>
      <c r="E1655" s="209">
        <v>-3</v>
      </c>
      <c r="F1655" s="472">
        <v>45.7</v>
      </c>
      <c r="H1655" s="205"/>
      <c r="I1655" s="114"/>
    </row>
    <row r="1656" spans="1:9">
      <c r="A1656" s="470">
        <v>44265</v>
      </c>
      <c r="B1656" s="203">
        <v>22</v>
      </c>
      <c r="C1656" s="208">
        <v>147</v>
      </c>
      <c r="D1656" s="471">
        <v>28.6</v>
      </c>
      <c r="E1656" s="209">
        <v>-3</v>
      </c>
      <c r="F1656" s="472">
        <v>44.7</v>
      </c>
      <c r="H1656" s="205"/>
      <c r="I1656" s="114"/>
    </row>
    <row r="1657" spans="1:9">
      <c r="A1657" s="470">
        <v>44265</v>
      </c>
      <c r="B1657" s="203">
        <v>23</v>
      </c>
      <c r="C1657" s="208">
        <v>162</v>
      </c>
      <c r="D1657" s="471">
        <v>28.7</v>
      </c>
      <c r="E1657" s="209">
        <v>-3</v>
      </c>
      <c r="F1657" s="472">
        <v>43.7</v>
      </c>
      <c r="H1657" s="205"/>
      <c r="I1657" s="114"/>
    </row>
    <row r="1658" spans="1:9">
      <c r="A1658" s="470">
        <v>44266</v>
      </c>
      <c r="B1658" s="203">
        <v>0</v>
      </c>
      <c r="C1658" s="208">
        <v>177</v>
      </c>
      <c r="D1658" s="471">
        <v>28.9</v>
      </c>
      <c r="E1658" s="209">
        <v>-3</v>
      </c>
      <c r="F1658" s="472">
        <v>42.7</v>
      </c>
      <c r="H1658" s="205"/>
      <c r="I1658" s="114"/>
    </row>
    <row r="1659" spans="1:9">
      <c r="A1659" s="470">
        <v>44266</v>
      </c>
      <c r="B1659" s="203">
        <v>1</v>
      </c>
      <c r="C1659" s="208">
        <v>192</v>
      </c>
      <c r="D1659" s="471">
        <v>29.1</v>
      </c>
      <c r="E1659" s="209">
        <v>-3</v>
      </c>
      <c r="F1659" s="472">
        <v>41.7</v>
      </c>
      <c r="H1659" s="205"/>
      <c r="I1659" s="114"/>
    </row>
    <row r="1660" spans="1:9">
      <c r="A1660" s="470">
        <v>44266</v>
      </c>
      <c r="B1660" s="203">
        <v>2</v>
      </c>
      <c r="C1660" s="208">
        <v>207</v>
      </c>
      <c r="D1660" s="471">
        <v>29.2</v>
      </c>
      <c r="E1660" s="209">
        <v>-3</v>
      </c>
      <c r="F1660" s="472">
        <v>40.799999999999997</v>
      </c>
      <c r="H1660" s="205"/>
      <c r="I1660" s="114"/>
    </row>
    <row r="1661" spans="1:9">
      <c r="A1661" s="470">
        <v>44266</v>
      </c>
      <c r="B1661" s="203">
        <v>3</v>
      </c>
      <c r="C1661" s="208">
        <v>222</v>
      </c>
      <c r="D1661" s="471">
        <v>29.4</v>
      </c>
      <c r="E1661" s="209">
        <v>-3</v>
      </c>
      <c r="F1661" s="472">
        <v>39.799999999999997</v>
      </c>
      <c r="H1661" s="205"/>
      <c r="I1661" s="114"/>
    </row>
    <row r="1662" spans="1:9">
      <c r="A1662" s="470">
        <v>44266</v>
      </c>
      <c r="B1662" s="203">
        <v>4</v>
      </c>
      <c r="C1662" s="208">
        <v>237</v>
      </c>
      <c r="D1662" s="471">
        <v>29.5</v>
      </c>
      <c r="E1662" s="209">
        <v>-3</v>
      </c>
      <c r="F1662" s="472">
        <v>38.799999999999997</v>
      </c>
      <c r="H1662" s="205"/>
      <c r="I1662" s="114"/>
    </row>
    <row r="1663" spans="1:9">
      <c r="A1663" s="470">
        <v>44266</v>
      </c>
      <c r="B1663" s="203">
        <v>5</v>
      </c>
      <c r="C1663" s="208">
        <v>252</v>
      </c>
      <c r="D1663" s="471">
        <v>29.7</v>
      </c>
      <c r="E1663" s="209">
        <v>-3</v>
      </c>
      <c r="F1663" s="472">
        <v>37.799999999999997</v>
      </c>
      <c r="H1663" s="205"/>
      <c r="I1663" s="114"/>
    </row>
    <row r="1664" spans="1:9">
      <c r="A1664" s="470">
        <v>44266</v>
      </c>
      <c r="B1664" s="203">
        <v>6</v>
      </c>
      <c r="C1664" s="208">
        <v>267</v>
      </c>
      <c r="D1664" s="471">
        <v>29.9</v>
      </c>
      <c r="E1664" s="209">
        <v>-3</v>
      </c>
      <c r="F1664" s="472">
        <v>36.799999999999997</v>
      </c>
      <c r="H1664" s="205"/>
      <c r="I1664" s="114"/>
    </row>
    <row r="1665" spans="1:9">
      <c r="A1665" s="470">
        <v>44266</v>
      </c>
      <c r="B1665" s="203">
        <v>7</v>
      </c>
      <c r="C1665" s="208">
        <v>282</v>
      </c>
      <c r="D1665" s="471">
        <v>30</v>
      </c>
      <c r="E1665" s="209">
        <v>-3</v>
      </c>
      <c r="F1665" s="472">
        <v>35.9</v>
      </c>
      <c r="H1665" s="205"/>
      <c r="I1665" s="114"/>
    </row>
    <row r="1666" spans="1:9">
      <c r="A1666" s="470">
        <v>44266</v>
      </c>
      <c r="B1666" s="203">
        <v>8</v>
      </c>
      <c r="C1666" s="208">
        <v>297</v>
      </c>
      <c r="D1666" s="471">
        <v>30.2</v>
      </c>
      <c r="E1666" s="209">
        <v>-3</v>
      </c>
      <c r="F1666" s="472">
        <v>34.9</v>
      </c>
      <c r="H1666" s="205"/>
      <c r="I1666" s="114"/>
    </row>
    <row r="1667" spans="1:9">
      <c r="A1667" s="470">
        <v>44266</v>
      </c>
      <c r="B1667" s="203">
        <v>9</v>
      </c>
      <c r="C1667" s="208">
        <v>312</v>
      </c>
      <c r="D1667" s="471">
        <v>30.4</v>
      </c>
      <c r="E1667" s="209">
        <v>-3</v>
      </c>
      <c r="F1667" s="472">
        <v>33.9</v>
      </c>
      <c r="H1667" s="205"/>
      <c r="I1667" s="114"/>
    </row>
    <row r="1668" spans="1:9">
      <c r="A1668" s="470">
        <v>44266</v>
      </c>
      <c r="B1668" s="203">
        <v>10</v>
      </c>
      <c r="C1668" s="208">
        <v>327</v>
      </c>
      <c r="D1668" s="471">
        <v>30.5</v>
      </c>
      <c r="E1668" s="209">
        <v>-3</v>
      </c>
      <c r="F1668" s="472">
        <v>32.9</v>
      </c>
      <c r="H1668" s="205"/>
      <c r="I1668" s="114"/>
    </row>
    <row r="1669" spans="1:9">
      <c r="A1669" s="470">
        <v>44266</v>
      </c>
      <c r="B1669" s="203">
        <v>11</v>
      </c>
      <c r="C1669" s="208">
        <v>342</v>
      </c>
      <c r="D1669" s="471">
        <v>30.7</v>
      </c>
      <c r="E1669" s="209">
        <v>-3</v>
      </c>
      <c r="F1669" s="472">
        <v>31.9</v>
      </c>
      <c r="H1669" s="205"/>
      <c r="I1669" s="114"/>
    </row>
    <row r="1670" spans="1:9">
      <c r="A1670" s="470">
        <v>44266</v>
      </c>
      <c r="B1670" s="203">
        <v>12</v>
      </c>
      <c r="C1670" s="208">
        <v>357</v>
      </c>
      <c r="D1670" s="471">
        <v>30.9</v>
      </c>
      <c r="E1670" s="209">
        <v>-3</v>
      </c>
      <c r="F1670" s="472">
        <v>30.9</v>
      </c>
      <c r="H1670" s="205"/>
      <c r="I1670" s="114"/>
    </row>
    <row r="1671" spans="1:9">
      <c r="A1671" s="470">
        <v>44266</v>
      </c>
      <c r="B1671" s="203">
        <v>13</v>
      </c>
      <c r="C1671" s="208">
        <v>12</v>
      </c>
      <c r="D1671" s="471">
        <v>31</v>
      </c>
      <c r="E1671" s="209">
        <v>-3</v>
      </c>
      <c r="F1671" s="472">
        <v>30</v>
      </c>
      <c r="H1671" s="205"/>
      <c r="I1671" s="114"/>
    </row>
    <row r="1672" spans="1:9">
      <c r="A1672" s="470">
        <v>44266</v>
      </c>
      <c r="B1672" s="203">
        <v>14</v>
      </c>
      <c r="C1672" s="208">
        <v>27</v>
      </c>
      <c r="D1672" s="471">
        <v>31.2</v>
      </c>
      <c r="E1672" s="209">
        <v>-3</v>
      </c>
      <c r="F1672" s="472">
        <v>29</v>
      </c>
      <c r="H1672" s="205"/>
      <c r="I1672" s="114"/>
    </row>
    <row r="1673" spans="1:9">
      <c r="A1673" s="470">
        <v>44266</v>
      </c>
      <c r="B1673" s="203">
        <v>15</v>
      </c>
      <c r="C1673" s="208">
        <v>42</v>
      </c>
      <c r="D1673" s="471">
        <v>31.4</v>
      </c>
      <c r="E1673" s="209">
        <v>-3</v>
      </c>
      <c r="F1673" s="472">
        <v>28</v>
      </c>
      <c r="H1673" s="205"/>
      <c r="I1673" s="114"/>
    </row>
    <row r="1674" spans="1:9">
      <c r="A1674" s="470">
        <v>44266</v>
      </c>
      <c r="B1674" s="203">
        <v>16</v>
      </c>
      <c r="C1674" s="208">
        <v>57</v>
      </c>
      <c r="D1674" s="471">
        <v>31.5</v>
      </c>
      <c r="E1674" s="209">
        <v>-3</v>
      </c>
      <c r="F1674" s="472">
        <v>27</v>
      </c>
      <c r="H1674" s="205"/>
      <c r="I1674" s="114"/>
    </row>
    <row r="1675" spans="1:9">
      <c r="A1675" s="470">
        <v>44266</v>
      </c>
      <c r="B1675" s="203">
        <v>17</v>
      </c>
      <c r="C1675" s="208">
        <v>72</v>
      </c>
      <c r="D1675" s="471">
        <v>31.7</v>
      </c>
      <c r="E1675" s="209">
        <v>-3</v>
      </c>
      <c r="F1675" s="472">
        <v>26</v>
      </c>
      <c r="H1675" s="205"/>
      <c r="I1675" s="114"/>
    </row>
    <row r="1676" spans="1:9">
      <c r="A1676" s="470">
        <v>44266</v>
      </c>
      <c r="B1676" s="203">
        <v>18</v>
      </c>
      <c r="C1676" s="208">
        <v>87</v>
      </c>
      <c r="D1676" s="471">
        <v>31.8</v>
      </c>
      <c r="E1676" s="209">
        <v>-3</v>
      </c>
      <c r="F1676" s="472">
        <v>25</v>
      </c>
      <c r="H1676" s="205"/>
      <c r="I1676" s="114"/>
    </row>
    <row r="1677" spans="1:9">
      <c r="A1677" s="470">
        <v>44266</v>
      </c>
      <c r="B1677" s="203">
        <v>19</v>
      </c>
      <c r="C1677" s="208">
        <v>102</v>
      </c>
      <c r="D1677" s="471">
        <v>32</v>
      </c>
      <c r="E1677" s="209">
        <v>-3</v>
      </c>
      <c r="F1677" s="472">
        <v>24.1</v>
      </c>
      <c r="H1677" s="205"/>
      <c r="I1677" s="114"/>
    </row>
    <row r="1678" spans="1:9">
      <c r="A1678" s="470">
        <v>44266</v>
      </c>
      <c r="B1678" s="203">
        <v>20</v>
      </c>
      <c r="C1678" s="208">
        <v>117</v>
      </c>
      <c r="D1678" s="471">
        <v>32.200000000000003</v>
      </c>
      <c r="E1678" s="209">
        <v>-3</v>
      </c>
      <c r="F1678" s="472">
        <v>23.1</v>
      </c>
      <c r="H1678" s="205"/>
      <c r="I1678" s="114"/>
    </row>
    <row r="1679" spans="1:9">
      <c r="A1679" s="470">
        <v>44266</v>
      </c>
      <c r="B1679" s="203">
        <v>21</v>
      </c>
      <c r="C1679" s="208">
        <v>132</v>
      </c>
      <c r="D1679" s="471">
        <v>32.299999999999997</v>
      </c>
      <c r="E1679" s="209">
        <v>-3</v>
      </c>
      <c r="F1679" s="472">
        <v>22.1</v>
      </c>
      <c r="H1679" s="205"/>
      <c r="I1679" s="114"/>
    </row>
    <row r="1680" spans="1:9">
      <c r="A1680" s="470">
        <v>44266</v>
      </c>
      <c r="B1680" s="203">
        <v>22</v>
      </c>
      <c r="C1680" s="208">
        <v>147</v>
      </c>
      <c r="D1680" s="471">
        <v>32.5</v>
      </c>
      <c r="E1680" s="209">
        <v>-3</v>
      </c>
      <c r="F1680" s="472">
        <v>21.1</v>
      </c>
      <c r="H1680" s="205"/>
      <c r="I1680" s="114"/>
    </row>
    <row r="1681" spans="1:9">
      <c r="A1681" s="470">
        <v>44266</v>
      </c>
      <c r="B1681" s="203">
        <v>23</v>
      </c>
      <c r="C1681" s="208">
        <v>162</v>
      </c>
      <c r="D1681" s="471">
        <v>32.700000000000003</v>
      </c>
      <c r="E1681" s="209">
        <v>-3</v>
      </c>
      <c r="F1681" s="472">
        <v>20.100000000000001</v>
      </c>
      <c r="H1681" s="205"/>
      <c r="I1681" s="114"/>
    </row>
    <row r="1682" spans="1:9">
      <c r="A1682" s="470">
        <v>44267</v>
      </c>
      <c r="B1682" s="203">
        <v>0</v>
      </c>
      <c r="C1682" s="208">
        <v>177</v>
      </c>
      <c r="D1682" s="471">
        <v>32.799999999999997</v>
      </c>
      <c r="E1682" s="209">
        <v>-3</v>
      </c>
      <c r="F1682" s="472">
        <v>19.100000000000001</v>
      </c>
      <c r="H1682" s="205"/>
      <c r="I1682" s="114"/>
    </row>
    <row r="1683" spans="1:9">
      <c r="A1683" s="470">
        <v>44267</v>
      </c>
      <c r="B1683" s="203">
        <v>1</v>
      </c>
      <c r="C1683" s="208">
        <v>192</v>
      </c>
      <c r="D1683" s="471">
        <v>33</v>
      </c>
      <c r="E1683" s="209">
        <v>-3</v>
      </c>
      <c r="F1683" s="472">
        <v>18.2</v>
      </c>
      <c r="H1683" s="205"/>
      <c r="I1683" s="114"/>
    </row>
    <row r="1684" spans="1:9">
      <c r="A1684" s="470">
        <v>44267</v>
      </c>
      <c r="B1684" s="203">
        <v>2</v>
      </c>
      <c r="C1684" s="208">
        <v>207</v>
      </c>
      <c r="D1684" s="471">
        <v>33.200000000000003</v>
      </c>
      <c r="E1684" s="209">
        <v>-3</v>
      </c>
      <c r="F1684" s="472">
        <v>17.2</v>
      </c>
      <c r="H1684" s="205"/>
      <c r="I1684" s="114"/>
    </row>
    <row r="1685" spans="1:9">
      <c r="A1685" s="470">
        <v>44267</v>
      </c>
      <c r="B1685" s="203">
        <v>3</v>
      </c>
      <c r="C1685" s="208">
        <v>222</v>
      </c>
      <c r="D1685" s="471">
        <v>33.299999999999997</v>
      </c>
      <c r="E1685" s="209">
        <v>-3</v>
      </c>
      <c r="F1685" s="472">
        <v>16.2</v>
      </c>
      <c r="H1685" s="205"/>
      <c r="I1685" s="114"/>
    </row>
    <row r="1686" spans="1:9">
      <c r="A1686" s="470">
        <v>44267</v>
      </c>
      <c r="B1686" s="203">
        <v>4</v>
      </c>
      <c r="C1686" s="208">
        <v>237</v>
      </c>
      <c r="D1686" s="471">
        <v>33.5</v>
      </c>
      <c r="E1686" s="209">
        <v>-3</v>
      </c>
      <c r="F1686" s="472">
        <v>15.2</v>
      </c>
      <c r="H1686" s="205"/>
      <c r="I1686" s="114"/>
    </row>
    <row r="1687" spans="1:9">
      <c r="A1687" s="470">
        <v>44267</v>
      </c>
      <c r="B1687" s="203">
        <v>5</v>
      </c>
      <c r="C1687" s="208">
        <v>252</v>
      </c>
      <c r="D1687" s="471">
        <v>33.700000000000003</v>
      </c>
      <c r="E1687" s="209">
        <v>-3</v>
      </c>
      <c r="F1687" s="472">
        <v>14.2</v>
      </c>
      <c r="H1687" s="205"/>
      <c r="I1687" s="114"/>
    </row>
    <row r="1688" spans="1:9">
      <c r="A1688" s="470">
        <v>44267</v>
      </c>
      <c r="B1688" s="203">
        <v>6</v>
      </c>
      <c r="C1688" s="208">
        <v>267</v>
      </c>
      <c r="D1688" s="471">
        <v>33.799999999999997</v>
      </c>
      <c r="E1688" s="209">
        <v>-3</v>
      </c>
      <c r="F1688" s="472">
        <v>13.2</v>
      </c>
      <c r="H1688" s="205"/>
      <c r="I1688" s="114"/>
    </row>
    <row r="1689" spans="1:9">
      <c r="A1689" s="470">
        <v>44267</v>
      </c>
      <c r="B1689" s="203">
        <v>7</v>
      </c>
      <c r="C1689" s="208">
        <v>282</v>
      </c>
      <c r="D1689" s="471">
        <v>34</v>
      </c>
      <c r="E1689" s="209">
        <v>-3</v>
      </c>
      <c r="F1689" s="472">
        <v>12.2</v>
      </c>
      <c r="H1689" s="205"/>
      <c r="I1689" s="114"/>
    </row>
    <row r="1690" spans="1:9">
      <c r="A1690" s="470">
        <v>44267</v>
      </c>
      <c r="B1690" s="203">
        <v>8</v>
      </c>
      <c r="C1690" s="208">
        <v>297</v>
      </c>
      <c r="D1690" s="471">
        <v>34.200000000000003</v>
      </c>
      <c r="E1690" s="209">
        <v>-3</v>
      </c>
      <c r="F1690" s="472">
        <v>11.3</v>
      </c>
      <c r="H1690" s="205"/>
      <c r="I1690" s="114"/>
    </row>
    <row r="1691" spans="1:9">
      <c r="A1691" s="470">
        <v>44267</v>
      </c>
      <c r="B1691" s="203">
        <v>9</v>
      </c>
      <c r="C1691" s="208">
        <v>312</v>
      </c>
      <c r="D1691" s="471">
        <v>34.299999999999997</v>
      </c>
      <c r="E1691" s="209">
        <v>-3</v>
      </c>
      <c r="F1691" s="472">
        <v>10.3</v>
      </c>
      <c r="H1691" s="205"/>
      <c r="I1691" s="114"/>
    </row>
    <row r="1692" spans="1:9">
      <c r="A1692" s="470">
        <v>44267</v>
      </c>
      <c r="B1692" s="203">
        <v>10</v>
      </c>
      <c r="C1692" s="208">
        <v>327</v>
      </c>
      <c r="D1692" s="471">
        <v>34.5</v>
      </c>
      <c r="E1692" s="209">
        <v>-3</v>
      </c>
      <c r="F1692" s="472">
        <v>9.3000000000000007</v>
      </c>
      <c r="H1692" s="205"/>
      <c r="I1692" s="114"/>
    </row>
    <row r="1693" spans="1:9">
      <c r="A1693" s="470">
        <v>44267</v>
      </c>
      <c r="B1693" s="203">
        <v>11</v>
      </c>
      <c r="C1693" s="208">
        <v>342</v>
      </c>
      <c r="D1693" s="471">
        <v>34.700000000000003</v>
      </c>
      <c r="E1693" s="209">
        <v>-3</v>
      </c>
      <c r="F1693" s="472">
        <v>8.3000000000000007</v>
      </c>
      <c r="H1693" s="205"/>
      <c r="I1693" s="114"/>
    </row>
    <row r="1694" spans="1:9">
      <c r="A1694" s="470">
        <v>44267</v>
      </c>
      <c r="B1694" s="203">
        <v>12</v>
      </c>
      <c r="C1694" s="208">
        <v>357</v>
      </c>
      <c r="D1694" s="471">
        <v>34.799999999999997</v>
      </c>
      <c r="E1694" s="209">
        <v>-3</v>
      </c>
      <c r="F1694" s="472">
        <v>7.3</v>
      </c>
      <c r="H1694" s="205"/>
      <c r="I1694" s="114"/>
    </row>
    <row r="1695" spans="1:9">
      <c r="A1695" s="470">
        <v>44267</v>
      </c>
      <c r="B1695" s="203">
        <v>13</v>
      </c>
      <c r="C1695" s="208">
        <v>12</v>
      </c>
      <c r="D1695" s="471">
        <v>35</v>
      </c>
      <c r="E1695" s="209">
        <v>-3</v>
      </c>
      <c r="F1695" s="472">
        <v>6.3</v>
      </c>
      <c r="H1695" s="205"/>
      <c r="I1695" s="114"/>
    </row>
    <row r="1696" spans="1:9">
      <c r="A1696" s="470">
        <v>44267</v>
      </c>
      <c r="B1696" s="203">
        <v>14</v>
      </c>
      <c r="C1696" s="208">
        <v>27</v>
      </c>
      <c r="D1696" s="471">
        <v>35.200000000000003</v>
      </c>
      <c r="E1696" s="209">
        <v>-3</v>
      </c>
      <c r="F1696" s="472">
        <v>5.4</v>
      </c>
      <c r="H1696" s="205"/>
      <c r="I1696" s="114"/>
    </row>
    <row r="1697" spans="1:9">
      <c r="A1697" s="470">
        <v>44267</v>
      </c>
      <c r="B1697" s="203">
        <v>15</v>
      </c>
      <c r="C1697" s="208">
        <v>42</v>
      </c>
      <c r="D1697" s="471">
        <v>35.299999999999997</v>
      </c>
      <c r="E1697" s="209">
        <v>-3</v>
      </c>
      <c r="F1697" s="472">
        <v>4.4000000000000004</v>
      </c>
      <c r="H1697" s="205"/>
      <c r="I1697" s="114"/>
    </row>
    <row r="1698" spans="1:9">
      <c r="A1698" s="470">
        <v>44267</v>
      </c>
      <c r="B1698" s="203">
        <v>16</v>
      </c>
      <c r="C1698" s="208">
        <v>57</v>
      </c>
      <c r="D1698" s="471">
        <v>35.5</v>
      </c>
      <c r="E1698" s="209">
        <v>-3</v>
      </c>
      <c r="F1698" s="472">
        <v>3.4</v>
      </c>
      <c r="H1698" s="205"/>
      <c r="I1698" s="114"/>
    </row>
    <row r="1699" spans="1:9">
      <c r="A1699" s="470">
        <v>44267</v>
      </c>
      <c r="B1699" s="203">
        <v>17</v>
      </c>
      <c r="C1699" s="208">
        <v>72</v>
      </c>
      <c r="D1699" s="471">
        <v>35.700000000000003</v>
      </c>
      <c r="E1699" s="209">
        <v>-3</v>
      </c>
      <c r="F1699" s="472">
        <v>2.4</v>
      </c>
      <c r="H1699" s="205"/>
      <c r="I1699" s="114"/>
    </row>
    <row r="1700" spans="1:9">
      <c r="A1700" s="470">
        <v>44267</v>
      </c>
      <c r="B1700" s="203">
        <v>18</v>
      </c>
      <c r="C1700" s="208">
        <v>87</v>
      </c>
      <c r="D1700" s="471">
        <v>35.799999999999997</v>
      </c>
      <c r="E1700" s="209">
        <v>-3</v>
      </c>
      <c r="F1700" s="472">
        <v>1.4</v>
      </c>
      <c r="H1700" s="205"/>
      <c r="I1700" s="114"/>
    </row>
    <row r="1701" spans="1:9">
      <c r="A1701" s="470">
        <v>44267</v>
      </c>
      <c r="B1701" s="203">
        <v>19</v>
      </c>
      <c r="C1701" s="208">
        <v>102</v>
      </c>
      <c r="D1701" s="471">
        <v>36</v>
      </c>
      <c r="E1701" s="209">
        <v>-3</v>
      </c>
      <c r="F1701" s="472">
        <v>0.4</v>
      </c>
      <c r="H1701" s="205"/>
      <c r="I1701" s="114"/>
    </row>
    <row r="1702" spans="1:9">
      <c r="A1702" s="470">
        <v>44267</v>
      </c>
      <c r="B1702" s="203">
        <v>20</v>
      </c>
      <c r="C1702" s="208">
        <v>117</v>
      </c>
      <c r="D1702" s="471">
        <v>36.200000000000003</v>
      </c>
      <c r="E1702" s="209">
        <v>-2</v>
      </c>
      <c r="F1702" s="472">
        <v>59.4</v>
      </c>
      <c r="H1702" s="205"/>
      <c r="I1702" s="114"/>
    </row>
    <row r="1703" spans="1:9">
      <c r="A1703" s="470">
        <v>44267</v>
      </c>
      <c r="B1703" s="203">
        <v>21</v>
      </c>
      <c r="C1703" s="208">
        <v>132</v>
      </c>
      <c r="D1703" s="471">
        <v>36.4</v>
      </c>
      <c r="E1703" s="209">
        <v>-2</v>
      </c>
      <c r="F1703" s="472">
        <v>58.5</v>
      </c>
      <c r="H1703" s="205"/>
      <c r="I1703" s="114"/>
    </row>
    <row r="1704" spans="1:9">
      <c r="A1704" s="470">
        <v>44267</v>
      </c>
      <c r="B1704" s="203">
        <v>22</v>
      </c>
      <c r="C1704" s="208">
        <v>147</v>
      </c>
      <c r="D1704" s="471">
        <v>36.5</v>
      </c>
      <c r="E1704" s="209">
        <v>-2</v>
      </c>
      <c r="F1704" s="472">
        <v>57.5</v>
      </c>
      <c r="H1704" s="205"/>
      <c r="I1704" s="114"/>
    </row>
    <row r="1705" spans="1:9">
      <c r="A1705" s="470">
        <v>44267</v>
      </c>
      <c r="B1705" s="203">
        <v>23</v>
      </c>
      <c r="C1705" s="208">
        <v>162</v>
      </c>
      <c r="D1705" s="471">
        <v>36.700000000000003</v>
      </c>
      <c r="E1705" s="209">
        <v>-2</v>
      </c>
      <c r="F1705" s="472">
        <v>56.5</v>
      </c>
      <c r="H1705" s="205"/>
      <c r="I1705" s="114"/>
    </row>
    <row r="1706" spans="1:9">
      <c r="A1706" s="470">
        <v>44268</v>
      </c>
      <c r="B1706" s="203">
        <v>0</v>
      </c>
      <c r="C1706" s="208">
        <v>177</v>
      </c>
      <c r="D1706" s="471">
        <v>36.9</v>
      </c>
      <c r="E1706" s="209">
        <v>-2</v>
      </c>
      <c r="F1706" s="472">
        <v>55.5</v>
      </c>
      <c r="H1706" s="205"/>
      <c r="I1706" s="114"/>
    </row>
    <row r="1707" spans="1:9">
      <c r="A1707" s="470">
        <v>44268</v>
      </c>
      <c r="B1707" s="203">
        <v>1</v>
      </c>
      <c r="C1707" s="208">
        <v>192</v>
      </c>
      <c r="D1707" s="471">
        <v>37</v>
      </c>
      <c r="E1707" s="209">
        <v>-2</v>
      </c>
      <c r="F1707" s="472">
        <v>54.5</v>
      </c>
      <c r="H1707" s="205"/>
      <c r="I1707" s="114"/>
    </row>
    <row r="1708" spans="1:9">
      <c r="A1708" s="470">
        <v>44268</v>
      </c>
      <c r="B1708" s="203">
        <v>2</v>
      </c>
      <c r="C1708" s="208">
        <v>207</v>
      </c>
      <c r="D1708" s="471">
        <v>37.200000000000003</v>
      </c>
      <c r="E1708" s="209">
        <v>-2</v>
      </c>
      <c r="F1708" s="472">
        <v>53.5</v>
      </c>
      <c r="H1708" s="205"/>
      <c r="I1708" s="114"/>
    </row>
    <row r="1709" spans="1:9">
      <c r="A1709" s="470">
        <v>44268</v>
      </c>
      <c r="B1709" s="203">
        <v>3</v>
      </c>
      <c r="C1709" s="208">
        <v>222</v>
      </c>
      <c r="D1709" s="471">
        <v>37.4</v>
      </c>
      <c r="E1709" s="209">
        <v>-2</v>
      </c>
      <c r="F1709" s="472">
        <v>52.5</v>
      </c>
      <c r="H1709" s="205"/>
      <c r="I1709" s="114"/>
    </row>
    <row r="1710" spans="1:9">
      <c r="A1710" s="470">
        <v>44268</v>
      </c>
      <c r="B1710" s="203">
        <v>4</v>
      </c>
      <c r="C1710" s="208">
        <v>237</v>
      </c>
      <c r="D1710" s="471">
        <v>37.5</v>
      </c>
      <c r="E1710" s="209">
        <v>-2</v>
      </c>
      <c r="F1710" s="472">
        <v>51.6</v>
      </c>
      <c r="H1710" s="205"/>
      <c r="I1710" s="114"/>
    </row>
    <row r="1711" spans="1:9">
      <c r="A1711" s="470">
        <v>44268</v>
      </c>
      <c r="B1711" s="203">
        <v>5</v>
      </c>
      <c r="C1711" s="208">
        <v>252</v>
      </c>
      <c r="D1711" s="471">
        <v>37.700000000000003</v>
      </c>
      <c r="E1711" s="209">
        <v>-2</v>
      </c>
      <c r="F1711" s="472">
        <v>50.6</v>
      </c>
      <c r="H1711" s="205"/>
      <c r="I1711" s="114"/>
    </row>
    <row r="1712" spans="1:9">
      <c r="A1712" s="470">
        <v>44268</v>
      </c>
      <c r="B1712" s="203">
        <v>6</v>
      </c>
      <c r="C1712" s="208">
        <v>267</v>
      </c>
      <c r="D1712" s="471">
        <v>37.9</v>
      </c>
      <c r="E1712" s="209">
        <v>-2</v>
      </c>
      <c r="F1712" s="472">
        <v>49.6</v>
      </c>
      <c r="H1712" s="205"/>
      <c r="I1712" s="114"/>
    </row>
    <row r="1713" spans="1:9">
      <c r="A1713" s="470">
        <v>44268</v>
      </c>
      <c r="B1713" s="203">
        <v>7</v>
      </c>
      <c r="C1713" s="208">
        <v>282</v>
      </c>
      <c r="D1713" s="471">
        <v>38</v>
      </c>
      <c r="E1713" s="209">
        <v>-2</v>
      </c>
      <c r="F1713" s="472">
        <v>48.6</v>
      </c>
      <c r="H1713" s="205"/>
      <c r="I1713" s="114"/>
    </row>
    <row r="1714" spans="1:9">
      <c r="A1714" s="470">
        <v>44268</v>
      </c>
      <c r="B1714" s="203">
        <v>8</v>
      </c>
      <c r="C1714" s="208">
        <v>297</v>
      </c>
      <c r="D1714" s="471">
        <v>38.200000000000003</v>
      </c>
      <c r="E1714" s="209">
        <v>-2</v>
      </c>
      <c r="F1714" s="472">
        <v>47.6</v>
      </c>
      <c r="H1714" s="205"/>
      <c r="I1714" s="114"/>
    </row>
    <row r="1715" spans="1:9">
      <c r="A1715" s="470">
        <v>44268</v>
      </c>
      <c r="B1715" s="203">
        <v>9</v>
      </c>
      <c r="C1715" s="208">
        <v>312</v>
      </c>
      <c r="D1715" s="471">
        <v>38.4</v>
      </c>
      <c r="E1715" s="209">
        <v>-2</v>
      </c>
      <c r="F1715" s="472">
        <v>46.6</v>
      </c>
      <c r="H1715" s="205"/>
      <c r="I1715" s="114"/>
    </row>
    <row r="1716" spans="1:9">
      <c r="A1716" s="470">
        <v>44268</v>
      </c>
      <c r="B1716" s="203">
        <v>10</v>
      </c>
      <c r="C1716" s="208">
        <v>327</v>
      </c>
      <c r="D1716" s="471">
        <v>38.5</v>
      </c>
      <c r="E1716" s="209">
        <v>-2</v>
      </c>
      <c r="F1716" s="472">
        <v>45.6</v>
      </c>
      <c r="H1716" s="205"/>
      <c r="I1716" s="114"/>
    </row>
    <row r="1717" spans="1:9">
      <c r="A1717" s="470">
        <v>44268</v>
      </c>
      <c r="B1717" s="203">
        <v>11</v>
      </c>
      <c r="C1717" s="208">
        <v>342</v>
      </c>
      <c r="D1717" s="471">
        <v>38.700000000000003</v>
      </c>
      <c r="E1717" s="209">
        <v>-2</v>
      </c>
      <c r="F1717" s="472">
        <v>44.7</v>
      </c>
      <c r="H1717" s="205"/>
      <c r="I1717" s="114"/>
    </row>
    <row r="1718" spans="1:9">
      <c r="A1718" s="470">
        <v>44268</v>
      </c>
      <c r="B1718" s="203">
        <v>12</v>
      </c>
      <c r="C1718" s="208">
        <v>357</v>
      </c>
      <c r="D1718" s="471">
        <v>38.9</v>
      </c>
      <c r="E1718" s="209">
        <v>-2</v>
      </c>
      <c r="F1718" s="472">
        <v>43.7</v>
      </c>
      <c r="H1718" s="205"/>
      <c r="I1718" s="114"/>
    </row>
    <row r="1719" spans="1:9">
      <c r="A1719" s="470">
        <v>44268</v>
      </c>
      <c r="B1719" s="203">
        <v>13</v>
      </c>
      <c r="C1719" s="208">
        <v>12</v>
      </c>
      <c r="D1719" s="471">
        <v>39.1</v>
      </c>
      <c r="E1719" s="209">
        <v>-2</v>
      </c>
      <c r="F1719" s="472">
        <v>42.7</v>
      </c>
      <c r="H1719" s="205"/>
      <c r="I1719" s="114"/>
    </row>
    <row r="1720" spans="1:9">
      <c r="A1720" s="470">
        <v>44268</v>
      </c>
      <c r="B1720" s="203">
        <v>14</v>
      </c>
      <c r="C1720" s="208">
        <v>27</v>
      </c>
      <c r="D1720" s="471">
        <v>39.200000000000003</v>
      </c>
      <c r="E1720" s="209">
        <v>-2</v>
      </c>
      <c r="F1720" s="472">
        <v>41.7</v>
      </c>
      <c r="H1720" s="205"/>
      <c r="I1720" s="114"/>
    </row>
    <row r="1721" spans="1:9">
      <c r="A1721" s="470">
        <v>44268</v>
      </c>
      <c r="B1721" s="203">
        <v>15</v>
      </c>
      <c r="C1721" s="208">
        <v>42</v>
      </c>
      <c r="D1721" s="471">
        <v>39.4</v>
      </c>
      <c r="E1721" s="209">
        <v>-2</v>
      </c>
      <c r="F1721" s="472">
        <v>40.700000000000003</v>
      </c>
      <c r="H1721" s="205"/>
      <c r="I1721" s="114"/>
    </row>
    <row r="1722" spans="1:9">
      <c r="A1722" s="470">
        <v>44268</v>
      </c>
      <c r="B1722" s="203">
        <v>16</v>
      </c>
      <c r="C1722" s="208">
        <v>57</v>
      </c>
      <c r="D1722" s="471">
        <v>39.6</v>
      </c>
      <c r="E1722" s="209">
        <v>-2</v>
      </c>
      <c r="F1722" s="472">
        <v>39.700000000000003</v>
      </c>
      <c r="H1722" s="205"/>
      <c r="I1722" s="114"/>
    </row>
    <row r="1723" spans="1:9">
      <c r="A1723" s="470">
        <v>44268</v>
      </c>
      <c r="B1723" s="203">
        <v>17</v>
      </c>
      <c r="C1723" s="208">
        <v>72</v>
      </c>
      <c r="D1723" s="471">
        <v>39.700000000000003</v>
      </c>
      <c r="E1723" s="209">
        <v>-2</v>
      </c>
      <c r="F1723" s="472">
        <v>38.700000000000003</v>
      </c>
      <c r="H1723" s="205"/>
      <c r="I1723" s="114"/>
    </row>
    <row r="1724" spans="1:9">
      <c r="A1724" s="470">
        <v>44268</v>
      </c>
      <c r="B1724" s="203">
        <v>18</v>
      </c>
      <c r="C1724" s="208">
        <v>87</v>
      </c>
      <c r="D1724" s="471">
        <v>39.9</v>
      </c>
      <c r="E1724" s="209">
        <v>-2</v>
      </c>
      <c r="F1724" s="472">
        <v>37.799999999999997</v>
      </c>
      <c r="H1724" s="205"/>
      <c r="I1724" s="114"/>
    </row>
    <row r="1725" spans="1:9">
      <c r="A1725" s="470">
        <v>44268</v>
      </c>
      <c r="B1725" s="203">
        <v>19</v>
      </c>
      <c r="C1725" s="208">
        <v>102</v>
      </c>
      <c r="D1725" s="471">
        <v>40.1</v>
      </c>
      <c r="E1725" s="209">
        <v>-2</v>
      </c>
      <c r="F1725" s="472">
        <v>36.799999999999997</v>
      </c>
      <c r="H1725" s="205"/>
      <c r="I1725" s="114"/>
    </row>
    <row r="1726" spans="1:9">
      <c r="A1726" s="470">
        <v>44268</v>
      </c>
      <c r="B1726" s="203">
        <v>20</v>
      </c>
      <c r="C1726" s="208">
        <v>117</v>
      </c>
      <c r="D1726" s="471">
        <v>40.299999999999997</v>
      </c>
      <c r="E1726" s="209">
        <v>-2</v>
      </c>
      <c r="F1726" s="472">
        <v>35.799999999999997</v>
      </c>
      <c r="H1726" s="205"/>
      <c r="I1726" s="114"/>
    </row>
    <row r="1727" spans="1:9">
      <c r="A1727" s="470">
        <v>44268</v>
      </c>
      <c r="B1727" s="203">
        <v>21</v>
      </c>
      <c r="C1727" s="208">
        <v>132</v>
      </c>
      <c r="D1727" s="471">
        <v>40.4</v>
      </c>
      <c r="E1727" s="209">
        <v>-2</v>
      </c>
      <c r="F1727" s="472">
        <v>34.799999999999997</v>
      </c>
      <c r="H1727" s="205"/>
      <c r="I1727" s="114"/>
    </row>
    <row r="1728" spans="1:9">
      <c r="A1728" s="470">
        <v>44268</v>
      </c>
      <c r="B1728" s="203">
        <v>22</v>
      </c>
      <c r="C1728" s="208">
        <v>147</v>
      </c>
      <c r="D1728" s="471">
        <v>40.6</v>
      </c>
      <c r="E1728" s="209">
        <v>-2</v>
      </c>
      <c r="F1728" s="472">
        <v>33.799999999999997</v>
      </c>
      <c r="H1728" s="205"/>
      <c r="I1728" s="114"/>
    </row>
    <row r="1729" spans="1:9">
      <c r="A1729" s="470">
        <v>44268</v>
      </c>
      <c r="B1729" s="203">
        <v>23</v>
      </c>
      <c r="C1729" s="208">
        <v>162</v>
      </c>
      <c r="D1729" s="471">
        <v>40.799999999999997</v>
      </c>
      <c r="E1729" s="209">
        <v>-2</v>
      </c>
      <c r="F1729" s="472">
        <v>32.799999999999997</v>
      </c>
      <c r="H1729" s="205"/>
      <c r="I1729" s="114"/>
    </row>
    <row r="1730" spans="1:9">
      <c r="A1730" s="470">
        <v>44269</v>
      </c>
      <c r="B1730" s="203">
        <v>0</v>
      </c>
      <c r="C1730" s="208">
        <v>177</v>
      </c>
      <c r="D1730" s="471">
        <v>40.9</v>
      </c>
      <c r="E1730" s="209">
        <v>-2</v>
      </c>
      <c r="F1730" s="472">
        <v>31.8</v>
      </c>
      <c r="H1730" s="205"/>
      <c r="I1730" s="114"/>
    </row>
    <row r="1731" spans="1:9">
      <c r="A1731" s="470">
        <v>44269</v>
      </c>
      <c r="B1731" s="203">
        <v>1</v>
      </c>
      <c r="C1731" s="208">
        <v>192</v>
      </c>
      <c r="D1731" s="471">
        <v>41.1</v>
      </c>
      <c r="E1731" s="209">
        <v>-2</v>
      </c>
      <c r="F1731" s="472">
        <v>30.8</v>
      </c>
      <c r="H1731" s="205"/>
      <c r="I1731" s="114"/>
    </row>
    <row r="1732" spans="1:9">
      <c r="A1732" s="470">
        <v>44269</v>
      </c>
      <c r="B1732" s="203">
        <v>2</v>
      </c>
      <c r="C1732" s="208">
        <v>207</v>
      </c>
      <c r="D1732" s="471">
        <v>41.3</v>
      </c>
      <c r="E1732" s="209">
        <v>-2</v>
      </c>
      <c r="F1732" s="472">
        <v>29.9</v>
      </c>
      <c r="H1732" s="205"/>
      <c r="I1732" s="114"/>
    </row>
    <row r="1733" spans="1:9">
      <c r="A1733" s="470">
        <v>44269</v>
      </c>
      <c r="B1733" s="203">
        <v>3</v>
      </c>
      <c r="C1733" s="208">
        <v>222</v>
      </c>
      <c r="D1733" s="471">
        <v>41.5</v>
      </c>
      <c r="E1733" s="209">
        <v>-2</v>
      </c>
      <c r="F1733" s="472">
        <v>28.9</v>
      </c>
      <c r="H1733" s="205"/>
      <c r="I1733" s="114"/>
    </row>
    <row r="1734" spans="1:9">
      <c r="A1734" s="470">
        <v>44269</v>
      </c>
      <c r="B1734" s="203">
        <v>4</v>
      </c>
      <c r="C1734" s="208">
        <v>237</v>
      </c>
      <c r="D1734" s="471">
        <v>41.6</v>
      </c>
      <c r="E1734" s="209">
        <v>-2</v>
      </c>
      <c r="F1734" s="472">
        <v>27.9</v>
      </c>
      <c r="H1734" s="205"/>
      <c r="I1734" s="114"/>
    </row>
    <row r="1735" spans="1:9">
      <c r="A1735" s="470">
        <v>44269</v>
      </c>
      <c r="B1735" s="203">
        <v>5</v>
      </c>
      <c r="C1735" s="208">
        <v>252</v>
      </c>
      <c r="D1735" s="471">
        <v>41.8</v>
      </c>
      <c r="E1735" s="209">
        <v>-2</v>
      </c>
      <c r="F1735" s="472">
        <v>26.9</v>
      </c>
      <c r="H1735" s="205"/>
      <c r="I1735" s="114"/>
    </row>
    <row r="1736" spans="1:9">
      <c r="A1736" s="470">
        <v>44269</v>
      </c>
      <c r="B1736" s="203">
        <v>6</v>
      </c>
      <c r="C1736" s="208">
        <v>267</v>
      </c>
      <c r="D1736" s="471">
        <v>42</v>
      </c>
      <c r="E1736" s="209">
        <v>-2</v>
      </c>
      <c r="F1736" s="472">
        <v>25.9</v>
      </c>
      <c r="H1736" s="205"/>
      <c r="I1736" s="114"/>
    </row>
    <row r="1737" spans="1:9">
      <c r="A1737" s="470">
        <v>44269</v>
      </c>
      <c r="B1737" s="203">
        <v>7</v>
      </c>
      <c r="C1737" s="208">
        <v>282</v>
      </c>
      <c r="D1737" s="471">
        <v>42.1</v>
      </c>
      <c r="E1737" s="209">
        <v>-2</v>
      </c>
      <c r="F1737" s="472">
        <v>24.9</v>
      </c>
      <c r="H1737" s="205"/>
      <c r="I1737" s="114"/>
    </row>
    <row r="1738" spans="1:9">
      <c r="A1738" s="470">
        <v>44269</v>
      </c>
      <c r="B1738" s="203">
        <v>8</v>
      </c>
      <c r="C1738" s="208">
        <v>297</v>
      </c>
      <c r="D1738" s="471">
        <v>42.3</v>
      </c>
      <c r="E1738" s="209">
        <v>-2</v>
      </c>
      <c r="F1738" s="472">
        <v>23.9</v>
      </c>
      <c r="H1738" s="205"/>
      <c r="I1738" s="114"/>
    </row>
    <row r="1739" spans="1:9">
      <c r="A1739" s="470">
        <v>44269</v>
      </c>
      <c r="B1739" s="203">
        <v>9</v>
      </c>
      <c r="C1739" s="208">
        <v>312</v>
      </c>
      <c r="D1739" s="471">
        <v>42.5</v>
      </c>
      <c r="E1739" s="209">
        <v>-2</v>
      </c>
      <c r="F1739" s="472">
        <v>22.9</v>
      </c>
      <c r="H1739" s="205"/>
      <c r="I1739" s="114"/>
    </row>
    <row r="1740" spans="1:9">
      <c r="A1740" s="470">
        <v>44269</v>
      </c>
      <c r="B1740" s="203">
        <v>10</v>
      </c>
      <c r="C1740" s="208">
        <v>327</v>
      </c>
      <c r="D1740" s="471">
        <v>42.7</v>
      </c>
      <c r="E1740" s="209">
        <v>-2</v>
      </c>
      <c r="F1740" s="472">
        <v>22</v>
      </c>
      <c r="H1740" s="205"/>
      <c r="I1740" s="114"/>
    </row>
    <row r="1741" spans="1:9">
      <c r="A1741" s="470">
        <v>44269</v>
      </c>
      <c r="B1741" s="203">
        <v>11</v>
      </c>
      <c r="C1741" s="208">
        <v>342</v>
      </c>
      <c r="D1741" s="471">
        <v>42.8</v>
      </c>
      <c r="E1741" s="209">
        <v>-2</v>
      </c>
      <c r="F1741" s="472">
        <v>21</v>
      </c>
      <c r="H1741" s="205"/>
      <c r="I1741" s="114"/>
    </row>
    <row r="1742" spans="1:9">
      <c r="A1742" s="470">
        <v>44269</v>
      </c>
      <c r="B1742" s="203">
        <v>12</v>
      </c>
      <c r="C1742" s="208">
        <v>357</v>
      </c>
      <c r="D1742" s="471">
        <v>43</v>
      </c>
      <c r="E1742" s="209">
        <v>-2</v>
      </c>
      <c r="F1742" s="472">
        <v>20</v>
      </c>
      <c r="H1742" s="205"/>
      <c r="I1742" s="114"/>
    </row>
    <row r="1743" spans="1:9">
      <c r="A1743" s="470">
        <v>44269</v>
      </c>
      <c r="B1743" s="203">
        <v>13</v>
      </c>
      <c r="C1743" s="208">
        <v>12</v>
      </c>
      <c r="D1743" s="471">
        <v>43.2</v>
      </c>
      <c r="E1743" s="209">
        <v>-2</v>
      </c>
      <c r="F1743" s="472">
        <v>19</v>
      </c>
      <c r="H1743" s="205"/>
      <c r="I1743" s="114"/>
    </row>
    <row r="1744" spans="1:9">
      <c r="A1744" s="470">
        <v>44269</v>
      </c>
      <c r="B1744" s="203">
        <v>14</v>
      </c>
      <c r="C1744" s="208">
        <v>27</v>
      </c>
      <c r="D1744" s="471">
        <v>43.4</v>
      </c>
      <c r="E1744" s="209">
        <v>-2</v>
      </c>
      <c r="F1744" s="472">
        <v>18</v>
      </c>
      <c r="H1744" s="205"/>
      <c r="I1744" s="114"/>
    </row>
    <row r="1745" spans="1:9">
      <c r="A1745" s="470">
        <v>44269</v>
      </c>
      <c r="B1745" s="203">
        <v>15</v>
      </c>
      <c r="C1745" s="208">
        <v>42</v>
      </c>
      <c r="D1745" s="471">
        <v>43.5</v>
      </c>
      <c r="E1745" s="209">
        <v>-2</v>
      </c>
      <c r="F1745" s="472">
        <v>17</v>
      </c>
      <c r="H1745" s="205"/>
      <c r="I1745" s="114"/>
    </row>
    <row r="1746" spans="1:9">
      <c r="A1746" s="470">
        <v>44269</v>
      </c>
      <c r="B1746" s="203">
        <v>16</v>
      </c>
      <c r="C1746" s="208">
        <v>57</v>
      </c>
      <c r="D1746" s="471">
        <v>43.7</v>
      </c>
      <c r="E1746" s="209">
        <v>-2</v>
      </c>
      <c r="F1746" s="472">
        <v>16</v>
      </c>
      <c r="H1746" s="205"/>
      <c r="I1746" s="114"/>
    </row>
    <row r="1747" spans="1:9">
      <c r="A1747" s="470">
        <v>44269</v>
      </c>
      <c r="B1747" s="203">
        <v>17</v>
      </c>
      <c r="C1747" s="208">
        <v>72</v>
      </c>
      <c r="D1747" s="471">
        <v>43.9</v>
      </c>
      <c r="E1747" s="209">
        <v>-2</v>
      </c>
      <c r="F1747" s="472">
        <v>15.1</v>
      </c>
      <c r="H1747" s="205"/>
      <c r="I1747" s="114"/>
    </row>
    <row r="1748" spans="1:9">
      <c r="A1748" s="470">
        <v>44269</v>
      </c>
      <c r="B1748" s="203">
        <v>18</v>
      </c>
      <c r="C1748" s="208">
        <v>87</v>
      </c>
      <c r="D1748" s="471">
        <v>44</v>
      </c>
      <c r="E1748" s="209">
        <v>-2</v>
      </c>
      <c r="F1748" s="472">
        <v>14.1</v>
      </c>
      <c r="H1748" s="205"/>
      <c r="I1748" s="114"/>
    </row>
    <row r="1749" spans="1:9">
      <c r="A1749" s="470">
        <v>44269</v>
      </c>
      <c r="B1749" s="203">
        <v>19</v>
      </c>
      <c r="C1749" s="208">
        <v>102</v>
      </c>
      <c r="D1749" s="471">
        <v>44.2</v>
      </c>
      <c r="E1749" s="209">
        <v>-2</v>
      </c>
      <c r="F1749" s="472">
        <v>13.1</v>
      </c>
      <c r="H1749" s="205"/>
      <c r="I1749" s="114"/>
    </row>
    <row r="1750" spans="1:9">
      <c r="A1750" s="470">
        <v>44269</v>
      </c>
      <c r="B1750" s="203">
        <v>20</v>
      </c>
      <c r="C1750" s="208">
        <v>117</v>
      </c>
      <c r="D1750" s="471">
        <v>44.4</v>
      </c>
      <c r="E1750" s="209">
        <v>-2</v>
      </c>
      <c r="F1750" s="472">
        <v>12.1</v>
      </c>
      <c r="H1750" s="205"/>
      <c r="I1750" s="114"/>
    </row>
    <row r="1751" spans="1:9">
      <c r="A1751" s="470">
        <v>44269</v>
      </c>
      <c r="B1751" s="203">
        <v>21</v>
      </c>
      <c r="C1751" s="208">
        <v>132</v>
      </c>
      <c r="D1751" s="471">
        <v>44.6</v>
      </c>
      <c r="E1751" s="209">
        <v>-2</v>
      </c>
      <c r="F1751" s="472">
        <v>11.1</v>
      </c>
      <c r="H1751" s="205"/>
      <c r="I1751" s="114"/>
    </row>
    <row r="1752" spans="1:9">
      <c r="A1752" s="470">
        <v>44269</v>
      </c>
      <c r="B1752" s="203">
        <v>22</v>
      </c>
      <c r="C1752" s="208">
        <v>147</v>
      </c>
      <c r="D1752" s="471">
        <v>44.7</v>
      </c>
      <c r="E1752" s="209">
        <v>-2</v>
      </c>
      <c r="F1752" s="472">
        <v>10.1</v>
      </c>
      <c r="H1752" s="205"/>
      <c r="I1752" s="114"/>
    </row>
    <row r="1753" spans="1:9">
      <c r="A1753" s="470">
        <v>44269</v>
      </c>
      <c r="B1753" s="203">
        <v>23</v>
      </c>
      <c r="C1753" s="208">
        <v>162</v>
      </c>
      <c r="D1753" s="471">
        <v>44.9</v>
      </c>
      <c r="E1753" s="209">
        <v>-2</v>
      </c>
      <c r="F1753" s="472">
        <v>9.1</v>
      </c>
      <c r="H1753" s="205"/>
      <c r="I1753" s="114"/>
    </row>
    <row r="1754" spans="1:9">
      <c r="A1754" s="470">
        <v>44270</v>
      </c>
      <c r="B1754" s="203">
        <v>0</v>
      </c>
      <c r="C1754" s="208">
        <v>177</v>
      </c>
      <c r="D1754" s="471">
        <v>45.1</v>
      </c>
      <c r="E1754" s="209">
        <v>-2</v>
      </c>
      <c r="F1754" s="472">
        <v>8.1</v>
      </c>
      <c r="H1754" s="205"/>
      <c r="I1754" s="114"/>
    </row>
    <row r="1755" spans="1:9">
      <c r="A1755" s="470">
        <v>44270</v>
      </c>
      <c r="B1755" s="203">
        <v>1</v>
      </c>
      <c r="C1755" s="208">
        <v>192</v>
      </c>
      <c r="D1755" s="471">
        <v>45.3</v>
      </c>
      <c r="E1755" s="209">
        <v>-2</v>
      </c>
      <c r="F1755" s="472">
        <v>7.2</v>
      </c>
      <c r="H1755" s="205"/>
      <c r="I1755" s="114"/>
    </row>
    <row r="1756" spans="1:9">
      <c r="A1756" s="470">
        <v>44270</v>
      </c>
      <c r="B1756" s="203">
        <v>2</v>
      </c>
      <c r="C1756" s="208">
        <v>207</v>
      </c>
      <c r="D1756" s="471">
        <v>45.4</v>
      </c>
      <c r="E1756" s="209">
        <v>-2</v>
      </c>
      <c r="F1756" s="472">
        <v>6.2</v>
      </c>
      <c r="H1756" s="205"/>
      <c r="I1756" s="114"/>
    </row>
    <row r="1757" spans="1:9">
      <c r="A1757" s="470">
        <v>44270</v>
      </c>
      <c r="B1757" s="203">
        <v>3</v>
      </c>
      <c r="C1757" s="208">
        <v>222</v>
      </c>
      <c r="D1757" s="471">
        <v>45.6</v>
      </c>
      <c r="E1757" s="209">
        <v>-2</v>
      </c>
      <c r="F1757" s="472">
        <v>5.2</v>
      </c>
      <c r="H1757" s="205"/>
      <c r="I1757" s="114"/>
    </row>
    <row r="1758" spans="1:9">
      <c r="A1758" s="470">
        <v>44270</v>
      </c>
      <c r="B1758" s="203">
        <v>4</v>
      </c>
      <c r="C1758" s="208">
        <v>237</v>
      </c>
      <c r="D1758" s="471">
        <v>45.8</v>
      </c>
      <c r="E1758" s="209">
        <v>-2</v>
      </c>
      <c r="F1758" s="472">
        <v>4.2</v>
      </c>
      <c r="H1758" s="205"/>
      <c r="I1758" s="114"/>
    </row>
    <row r="1759" spans="1:9">
      <c r="A1759" s="470">
        <v>44270</v>
      </c>
      <c r="B1759" s="203">
        <v>5</v>
      </c>
      <c r="C1759" s="208">
        <v>252</v>
      </c>
      <c r="D1759" s="471">
        <v>46</v>
      </c>
      <c r="E1759" s="209">
        <v>-2</v>
      </c>
      <c r="F1759" s="472">
        <v>3.2</v>
      </c>
      <c r="H1759" s="205"/>
      <c r="I1759" s="114"/>
    </row>
    <row r="1760" spans="1:9">
      <c r="A1760" s="470">
        <v>44270</v>
      </c>
      <c r="B1760" s="203">
        <v>6</v>
      </c>
      <c r="C1760" s="208">
        <v>267</v>
      </c>
      <c r="D1760" s="471">
        <v>46.1</v>
      </c>
      <c r="E1760" s="209">
        <v>-2</v>
      </c>
      <c r="F1760" s="472">
        <v>2.2000000000000002</v>
      </c>
      <c r="H1760" s="205"/>
      <c r="I1760" s="114"/>
    </row>
    <row r="1761" spans="1:9">
      <c r="A1761" s="470">
        <v>44270</v>
      </c>
      <c r="B1761" s="203">
        <v>7</v>
      </c>
      <c r="C1761" s="208">
        <v>282</v>
      </c>
      <c r="D1761" s="471">
        <v>46.3</v>
      </c>
      <c r="E1761" s="209">
        <v>-2</v>
      </c>
      <c r="F1761" s="472">
        <v>1.2</v>
      </c>
      <c r="H1761" s="205"/>
      <c r="I1761" s="114"/>
    </row>
    <row r="1762" spans="1:9">
      <c r="A1762" s="470">
        <v>44270</v>
      </c>
      <c r="B1762" s="203">
        <v>8</v>
      </c>
      <c r="C1762" s="208">
        <v>297</v>
      </c>
      <c r="D1762" s="471">
        <v>46.5</v>
      </c>
      <c r="E1762" s="209">
        <v>-2</v>
      </c>
      <c r="F1762" s="472">
        <v>0.2</v>
      </c>
      <c r="H1762" s="205"/>
      <c r="I1762" s="114"/>
    </row>
    <row r="1763" spans="1:9">
      <c r="A1763" s="470">
        <v>44270</v>
      </c>
      <c r="B1763" s="203">
        <v>9</v>
      </c>
      <c r="C1763" s="208">
        <v>312</v>
      </c>
      <c r="D1763" s="471">
        <v>46.7</v>
      </c>
      <c r="E1763" s="209">
        <v>-1</v>
      </c>
      <c r="F1763" s="472">
        <v>59.2</v>
      </c>
      <c r="H1763" s="205"/>
      <c r="I1763" s="114"/>
    </row>
    <row r="1764" spans="1:9">
      <c r="A1764" s="470">
        <v>44270</v>
      </c>
      <c r="B1764" s="203">
        <v>10</v>
      </c>
      <c r="C1764" s="208">
        <v>327</v>
      </c>
      <c r="D1764" s="471">
        <v>46.8</v>
      </c>
      <c r="E1764" s="209">
        <v>-1</v>
      </c>
      <c r="F1764" s="472">
        <v>58.3</v>
      </c>
      <c r="H1764" s="205"/>
      <c r="I1764" s="114"/>
    </row>
    <row r="1765" spans="1:9">
      <c r="A1765" s="470">
        <v>44270</v>
      </c>
      <c r="B1765" s="203">
        <v>11</v>
      </c>
      <c r="C1765" s="208">
        <v>342</v>
      </c>
      <c r="D1765" s="471">
        <v>47</v>
      </c>
      <c r="E1765" s="209">
        <v>-1</v>
      </c>
      <c r="F1765" s="472">
        <v>57.3</v>
      </c>
      <c r="H1765" s="205"/>
      <c r="I1765" s="114"/>
    </row>
    <row r="1766" spans="1:9">
      <c r="A1766" s="470">
        <v>44270</v>
      </c>
      <c r="B1766" s="203">
        <v>12</v>
      </c>
      <c r="C1766" s="208">
        <v>357</v>
      </c>
      <c r="D1766" s="471">
        <v>47.2</v>
      </c>
      <c r="E1766" s="209">
        <v>-1</v>
      </c>
      <c r="F1766" s="472">
        <v>56.3</v>
      </c>
      <c r="H1766" s="205"/>
      <c r="I1766" s="114"/>
    </row>
    <row r="1767" spans="1:9">
      <c r="A1767" s="470">
        <v>44270</v>
      </c>
      <c r="B1767" s="203">
        <v>13</v>
      </c>
      <c r="C1767" s="208">
        <v>12</v>
      </c>
      <c r="D1767" s="471">
        <v>47.4</v>
      </c>
      <c r="E1767" s="209">
        <v>-1</v>
      </c>
      <c r="F1767" s="472">
        <v>55.3</v>
      </c>
      <c r="H1767" s="205"/>
      <c r="I1767" s="114"/>
    </row>
    <row r="1768" spans="1:9">
      <c r="A1768" s="470">
        <v>44270</v>
      </c>
      <c r="B1768" s="203">
        <v>14</v>
      </c>
      <c r="C1768" s="208">
        <v>27</v>
      </c>
      <c r="D1768" s="471">
        <v>47.5</v>
      </c>
      <c r="E1768" s="209">
        <v>-1</v>
      </c>
      <c r="F1768" s="472">
        <v>54.3</v>
      </c>
      <c r="H1768" s="205"/>
      <c r="I1768" s="114"/>
    </row>
    <row r="1769" spans="1:9">
      <c r="A1769" s="470">
        <v>44270</v>
      </c>
      <c r="B1769" s="203">
        <v>15</v>
      </c>
      <c r="C1769" s="208">
        <v>42</v>
      </c>
      <c r="D1769" s="471">
        <v>47.7</v>
      </c>
      <c r="E1769" s="209">
        <v>-1</v>
      </c>
      <c r="F1769" s="472">
        <v>53.3</v>
      </c>
      <c r="H1769" s="205"/>
      <c r="I1769" s="114"/>
    </row>
    <row r="1770" spans="1:9">
      <c r="A1770" s="470">
        <v>44270</v>
      </c>
      <c r="B1770" s="203">
        <v>16</v>
      </c>
      <c r="C1770" s="208">
        <v>57</v>
      </c>
      <c r="D1770" s="471">
        <v>47.9</v>
      </c>
      <c r="E1770" s="209">
        <v>-1</v>
      </c>
      <c r="F1770" s="472">
        <v>52.3</v>
      </c>
      <c r="H1770" s="205"/>
      <c r="I1770" s="114"/>
    </row>
    <row r="1771" spans="1:9">
      <c r="A1771" s="470">
        <v>44270</v>
      </c>
      <c r="B1771" s="203">
        <v>17</v>
      </c>
      <c r="C1771" s="208">
        <v>72</v>
      </c>
      <c r="D1771" s="471">
        <v>48.1</v>
      </c>
      <c r="E1771" s="209">
        <v>-1</v>
      </c>
      <c r="F1771" s="472">
        <v>51.3</v>
      </c>
      <c r="H1771" s="205"/>
      <c r="I1771" s="114"/>
    </row>
    <row r="1772" spans="1:9">
      <c r="A1772" s="470">
        <v>44270</v>
      </c>
      <c r="B1772" s="203">
        <v>18</v>
      </c>
      <c r="C1772" s="208">
        <v>87</v>
      </c>
      <c r="D1772" s="471">
        <v>48.2</v>
      </c>
      <c r="E1772" s="209">
        <v>-1</v>
      </c>
      <c r="F1772" s="472">
        <v>50.4</v>
      </c>
      <c r="H1772" s="205"/>
      <c r="I1772" s="114"/>
    </row>
    <row r="1773" spans="1:9">
      <c r="A1773" s="470">
        <v>44270</v>
      </c>
      <c r="B1773" s="203">
        <v>19</v>
      </c>
      <c r="C1773" s="208">
        <v>102</v>
      </c>
      <c r="D1773" s="471">
        <v>48.4</v>
      </c>
      <c r="E1773" s="209">
        <v>-1</v>
      </c>
      <c r="F1773" s="472">
        <v>49.4</v>
      </c>
      <c r="H1773" s="205"/>
      <c r="I1773" s="114"/>
    </row>
    <row r="1774" spans="1:9">
      <c r="A1774" s="470">
        <v>44270</v>
      </c>
      <c r="B1774" s="203">
        <v>20</v>
      </c>
      <c r="C1774" s="208">
        <v>117</v>
      </c>
      <c r="D1774" s="471">
        <v>48.6</v>
      </c>
      <c r="E1774" s="209">
        <v>-1</v>
      </c>
      <c r="F1774" s="472">
        <v>48.4</v>
      </c>
      <c r="H1774" s="205"/>
      <c r="I1774" s="114"/>
    </row>
    <row r="1775" spans="1:9">
      <c r="A1775" s="470">
        <v>44270</v>
      </c>
      <c r="B1775" s="203">
        <v>21</v>
      </c>
      <c r="C1775" s="208">
        <v>132</v>
      </c>
      <c r="D1775" s="471">
        <v>48.8</v>
      </c>
      <c r="E1775" s="209">
        <v>-1</v>
      </c>
      <c r="F1775" s="472">
        <v>47.4</v>
      </c>
      <c r="H1775" s="205"/>
      <c r="I1775" s="114"/>
    </row>
    <row r="1776" spans="1:9">
      <c r="A1776" s="470">
        <v>44270</v>
      </c>
      <c r="B1776" s="203">
        <v>22</v>
      </c>
      <c r="C1776" s="208">
        <v>147</v>
      </c>
      <c r="D1776" s="471">
        <v>48.9</v>
      </c>
      <c r="E1776" s="209">
        <v>-1</v>
      </c>
      <c r="F1776" s="472">
        <v>46.4</v>
      </c>
      <c r="H1776" s="205"/>
      <c r="I1776" s="114"/>
    </row>
    <row r="1777" spans="1:9">
      <c r="A1777" s="470">
        <v>44270</v>
      </c>
      <c r="B1777" s="203">
        <v>23</v>
      </c>
      <c r="C1777" s="208">
        <v>162</v>
      </c>
      <c r="D1777" s="471">
        <v>49.1</v>
      </c>
      <c r="E1777" s="209">
        <v>-1</v>
      </c>
      <c r="F1777" s="472">
        <v>45.4</v>
      </c>
      <c r="H1777" s="205"/>
      <c r="I1777" s="114"/>
    </row>
    <row r="1778" spans="1:9">
      <c r="A1778" s="470">
        <v>44271</v>
      </c>
      <c r="B1778" s="203">
        <v>0</v>
      </c>
      <c r="C1778" s="208">
        <v>177</v>
      </c>
      <c r="D1778" s="471">
        <v>49.3</v>
      </c>
      <c r="E1778" s="209">
        <v>-1</v>
      </c>
      <c r="F1778" s="472">
        <v>44.4</v>
      </c>
      <c r="H1778" s="205"/>
      <c r="I1778" s="114"/>
    </row>
    <row r="1779" spans="1:9">
      <c r="A1779" s="470">
        <v>44271</v>
      </c>
      <c r="B1779" s="203">
        <v>1</v>
      </c>
      <c r="C1779" s="208">
        <v>192</v>
      </c>
      <c r="D1779" s="471">
        <v>49.5</v>
      </c>
      <c r="E1779" s="209">
        <v>-1</v>
      </c>
      <c r="F1779" s="472">
        <v>43.4</v>
      </c>
      <c r="H1779" s="205"/>
      <c r="I1779" s="114"/>
    </row>
    <row r="1780" spans="1:9">
      <c r="A1780" s="470">
        <v>44271</v>
      </c>
      <c r="B1780" s="203">
        <v>2</v>
      </c>
      <c r="C1780" s="208">
        <v>207</v>
      </c>
      <c r="D1780" s="471">
        <v>49.7</v>
      </c>
      <c r="E1780" s="209">
        <v>-1</v>
      </c>
      <c r="F1780" s="472">
        <v>42.4</v>
      </c>
      <c r="H1780" s="205"/>
      <c r="I1780" s="114"/>
    </row>
    <row r="1781" spans="1:9">
      <c r="A1781" s="470">
        <v>44271</v>
      </c>
      <c r="B1781" s="203">
        <v>3</v>
      </c>
      <c r="C1781" s="208">
        <v>222</v>
      </c>
      <c r="D1781" s="471">
        <v>49.8</v>
      </c>
      <c r="E1781" s="209">
        <v>-1</v>
      </c>
      <c r="F1781" s="472">
        <v>41.5</v>
      </c>
      <c r="H1781" s="205"/>
      <c r="I1781" s="114"/>
    </row>
    <row r="1782" spans="1:9">
      <c r="A1782" s="470">
        <v>44271</v>
      </c>
      <c r="B1782" s="203">
        <v>4</v>
      </c>
      <c r="C1782" s="208">
        <v>237</v>
      </c>
      <c r="D1782" s="471">
        <v>50</v>
      </c>
      <c r="E1782" s="209">
        <v>-1</v>
      </c>
      <c r="F1782" s="472">
        <v>40.5</v>
      </c>
      <c r="H1782" s="205"/>
      <c r="I1782" s="114"/>
    </row>
    <row r="1783" spans="1:9">
      <c r="A1783" s="470">
        <v>44271</v>
      </c>
      <c r="B1783" s="203">
        <v>5</v>
      </c>
      <c r="C1783" s="208">
        <v>252</v>
      </c>
      <c r="D1783" s="471">
        <v>50.2</v>
      </c>
      <c r="E1783" s="209">
        <v>-1</v>
      </c>
      <c r="F1783" s="472">
        <v>39.5</v>
      </c>
      <c r="H1783" s="205"/>
      <c r="I1783" s="114"/>
    </row>
    <row r="1784" spans="1:9">
      <c r="A1784" s="470">
        <v>44271</v>
      </c>
      <c r="B1784" s="203">
        <v>6</v>
      </c>
      <c r="C1784" s="208">
        <v>267</v>
      </c>
      <c r="D1784" s="471">
        <v>50.4</v>
      </c>
      <c r="E1784" s="209">
        <v>-1</v>
      </c>
      <c r="F1784" s="472">
        <v>38.5</v>
      </c>
      <c r="H1784" s="205"/>
      <c r="I1784" s="114"/>
    </row>
    <row r="1785" spans="1:9">
      <c r="A1785" s="470">
        <v>44271</v>
      </c>
      <c r="B1785" s="203">
        <v>7</v>
      </c>
      <c r="C1785" s="208">
        <v>282</v>
      </c>
      <c r="D1785" s="471">
        <v>50.5</v>
      </c>
      <c r="E1785" s="209">
        <v>-1</v>
      </c>
      <c r="F1785" s="472">
        <v>37.5</v>
      </c>
      <c r="H1785" s="205"/>
      <c r="I1785" s="114"/>
    </row>
    <row r="1786" spans="1:9">
      <c r="A1786" s="470">
        <v>44271</v>
      </c>
      <c r="B1786" s="203">
        <v>8</v>
      </c>
      <c r="C1786" s="208">
        <v>297</v>
      </c>
      <c r="D1786" s="471">
        <v>50.7</v>
      </c>
      <c r="E1786" s="209">
        <v>-1</v>
      </c>
      <c r="F1786" s="472">
        <v>36.5</v>
      </c>
      <c r="H1786" s="205"/>
      <c r="I1786" s="114"/>
    </row>
    <row r="1787" spans="1:9">
      <c r="A1787" s="470">
        <v>44271</v>
      </c>
      <c r="B1787" s="203">
        <v>9</v>
      </c>
      <c r="C1787" s="208">
        <v>312</v>
      </c>
      <c r="D1787" s="471">
        <v>50.9</v>
      </c>
      <c r="E1787" s="209">
        <v>-1</v>
      </c>
      <c r="F1787" s="472">
        <v>35.5</v>
      </c>
      <c r="H1787" s="205"/>
      <c r="I1787" s="114"/>
    </row>
    <row r="1788" spans="1:9">
      <c r="A1788" s="470">
        <v>44271</v>
      </c>
      <c r="B1788" s="203">
        <v>10</v>
      </c>
      <c r="C1788" s="208">
        <v>327</v>
      </c>
      <c r="D1788" s="471">
        <v>51.1</v>
      </c>
      <c r="E1788" s="209">
        <v>-1</v>
      </c>
      <c r="F1788" s="472">
        <v>34.5</v>
      </c>
      <c r="H1788" s="205"/>
      <c r="I1788" s="114"/>
    </row>
    <row r="1789" spans="1:9">
      <c r="A1789" s="470">
        <v>44271</v>
      </c>
      <c r="B1789" s="203">
        <v>11</v>
      </c>
      <c r="C1789" s="208">
        <v>342</v>
      </c>
      <c r="D1789" s="471">
        <v>51.2</v>
      </c>
      <c r="E1789" s="209">
        <v>-1</v>
      </c>
      <c r="F1789" s="472">
        <v>33.6</v>
      </c>
      <c r="H1789" s="205"/>
      <c r="I1789" s="114"/>
    </row>
    <row r="1790" spans="1:9">
      <c r="A1790" s="470">
        <v>44271</v>
      </c>
      <c r="B1790" s="203">
        <v>12</v>
      </c>
      <c r="C1790" s="208">
        <v>357</v>
      </c>
      <c r="D1790" s="471">
        <v>51.4</v>
      </c>
      <c r="E1790" s="209">
        <v>-1</v>
      </c>
      <c r="F1790" s="472">
        <v>32.6</v>
      </c>
      <c r="H1790" s="205"/>
      <c r="I1790" s="114"/>
    </row>
    <row r="1791" spans="1:9">
      <c r="A1791" s="470">
        <v>44271</v>
      </c>
      <c r="B1791" s="203">
        <v>13</v>
      </c>
      <c r="C1791" s="208">
        <v>12</v>
      </c>
      <c r="D1791" s="471">
        <v>51.6</v>
      </c>
      <c r="E1791" s="209">
        <v>-1</v>
      </c>
      <c r="F1791" s="472">
        <v>31.6</v>
      </c>
      <c r="H1791" s="205"/>
      <c r="I1791" s="114"/>
    </row>
    <row r="1792" spans="1:9">
      <c r="A1792" s="470">
        <v>44271</v>
      </c>
      <c r="B1792" s="203">
        <v>14</v>
      </c>
      <c r="C1792" s="208">
        <v>27</v>
      </c>
      <c r="D1792" s="471">
        <v>51.8</v>
      </c>
      <c r="E1792" s="209">
        <v>-1</v>
      </c>
      <c r="F1792" s="472">
        <v>30.6</v>
      </c>
      <c r="H1792" s="205"/>
      <c r="I1792" s="114"/>
    </row>
    <row r="1793" spans="1:9">
      <c r="A1793" s="470">
        <v>44271</v>
      </c>
      <c r="B1793" s="203">
        <v>15</v>
      </c>
      <c r="C1793" s="208">
        <v>42</v>
      </c>
      <c r="D1793" s="471">
        <v>52</v>
      </c>
      <c r="E1793" s="209">
        <v>-1</v>
      </c>
      <c r="F1793" s="472">
        <v>29.6</v>
      </c>
      <c r="H1793" s="205"/>
      <c r="I1793" s="114"/>
    </row>
    <row r="1794" spans="1:9">
      <c r="A1794" s="470">
        <v>44271</v>
      </c>
      <c r="B1794" s="203">
        <v>16</v>
      </c>
      <c r="C1794" s="208">
        <v>57</v>
      </c>
      <c r="D1794" s="471">
        <v>52.1</v>
      </c>
      <c r="E1794" s="209">
        <v>-1</v>
      </c>
      <c r="F1794" s="472">
        <v>28.6</v>
      </c>
      <c r="H1794" s="205"/>
      <c r="I1794" s="114"/>
    </row>
    <row r="1795" spans="1:9">
      <c r="A1795" s="470">
        <v>44271</v>
      </c>
      <c r="B1795" s="203">
        <v>17</v>
      </c>
      <c r="C1795" s="208">
        <v>72</v>
      </c>
      <c r="D1795" s="471">
        <v>52.3</v>
      </c>
      <c r="E1795" s="209">
        <v>-1</v>
      </c>
      <c r="F1795" s="472">
        <v>27.6</v>
      </c>
      <c r="H1795" s="205"/>
      <c r="I1795" s="114"/>
    </row>
    <row r="1796" spans="1:9">
      <c r="A1796" s="470">
        <v>44271</v>
      </c>
      <c r="B1796" s="203">
        <v>18</v>
      </c>
      <c r="C1796" s="208">
        <v>87</v>
      </c>
      <c r="D1796" s="471">
        <v>52.5</v>
      </c>
      <c r="E1796" s="209">
        <v>-1</v>
      </c>
      <c r="F1796" s="472">
        <v>26.6</v>
      </c>
      <c r="H1796" s="205"/>
      <c r="I1796" s="114"/>
    </row>
    <row r="1797" spans="1:9">
      <c r="A1797" s="470">
        <v>44271</v>
      </c>
      <c r="B1797" s="203">
        <v>19</v>
      </c>
      <c r="C1797" s="208">
        <v>102</v>
      </c>
      <c r="D1797" s="471">
        <v>52.7</v>
      </c>
      <c r="E1797" s="209">
        <v>-1</v>
      </c>
      <c r="F1797" s="472">
        <v>25.6</v>
      </c>
      <c r="H1797" s="205"/>
      <c r="I1797" s="114"/>
    </row>
    <row r="1798" spans="1:9">
      <c r="A1798" s="470">
        <v>44271</v>
      </c>
      <c r="B1798" s="203">
        <v>20</v>
      </c>
      <c r="C1798" s="208">
        <v>117</v>
      </c>
      <c r="D1798" s="471">
        <v>52.8</v>
      </c>
      <c r="E1798" s="209">
        <v>-1</v>
      </c>
      <c r="F1798" s="472">
        <v>24.7</v>
      </c>
      <c r="H1798" s="205"/>
      <c r="I1798" s="114"/>
    </row>
    <row r="1799" spans="1:9">
      <c r="A1799" s="470">
        <v>44271</v>
      </c>
      <c r="B1799" s="203">
        <v>21</v>
      </c>
      <c r="C1799" s="208">
        <v>132</v>
      </c>
      <c r="D1799" s="471">
        <v>53</v>
      </c>
      <c r="E1799" s="209">
        <v>-1</v>
      </c>
      <c r="F1799" s="472">
        <v>23.7</v>
      </c>
      <c r="H1799" s="205"/>
      <c r="I1799" s="114"/>
    </row>
    <row r="1800" spans="1:9">
      <c r="A1800" s="470">
        <v>44271</v>
      </c>
      <c r="B1800" s="203">
        <v>22</v>
      </c>
      <c r="C1800" s="208">
        <v>147</v>
      </c>
      <c r="D1800" s="471">
        <v>53.2</v>
      </c>
      <c r="E1800" s="209">
        <v>-1</v>
      </c>
      <c r="F1800" s="472">
        <v>22.7</v>
      </c>
      <c r="H1800" s="205"/>
      <c r="I1800" s="114"/>
    </row>
    <row r="1801" spans="1:9">
      <c r="A1801" s="470">
        <v>44271</v>
      </c>
      <c r="B1801" s="203">
        <v>23</v>
      </c>
      <c r="C1801" s="208">
        <v>162</v>
      </c>
      <c r="D1801" s="471">
        <v>53.4</v>
      </c>
      <c r="E1801" s="209">
        <v>-1</v>
      </c>
      <c r="F1801" s="472">
        <v>21.7</v>
      </c>
      <c r="H1801" s="205"/>
      <c r="I1801" s="114"/>
    </row>
    <row r="1802" spans="1:9">
      <c r="A1802" s="470">
        <v>44272</v>
      </c>
      <c r="B1802" s="203">
        <v>0</v>
      </c>
      <c r="C1802" s="208">
        <v>177</v>
      </c>
      <c r="D1802" s="471">
        <v>53.6</v>
      </c>
      <c r="E1802" s="209">
        <v>-1</v>
      </c>
      <c r="F1802" s="472">
        <v>20.7</v>
      </c>
      <c r="H1802" s="205"/>
      <c r="I1802" s="114"/>
    </row>
    <row r="1803" spans="1:9">
      <c r="A1803" s="470">
        <v>44272</v>
      </c>
      <c r="B1803" s="203">
        <v>1</v>
      </c>
      <c r="C1803" s="208">
        <v>192</v>
      </c>
      <c r="D1803" s="471">
        <v>53.7</v>
      </c>
      <c r="E1803" s="209">
        <v>-1</v>
      </c>
      <c r="F1803" s="472">
        <v>19.7</v>
      </c>
      <c r="H1803" s="205"/>
      <c r="I1803" s="114"/>
    </row>
    <row r="1804" spans="1:9">
      <c r="A1804" s="470">
        <v>44272</v>
      </c>
      <c r="B1804" s="203">
        <v>2</v>
      </c>
      <c r="C1804" s="208">
        <v>207</v>
      </c>
      <c r="D1804" s="471">
        <v>53.9</v>
      </c>
      <c r="E1804" s="209">
        <v>-1</v>
      </c>
      <c r="F1804" s="472">
        <v>18.7</v>
      </c>
      <c r="H1804" s="205"/>
      <c r="I1804" s="114"/>
    </row>
    <row r="1805" spans="1:9">
      <c r="A1805" s="470">
        <v>44272</v>
      </c>
      <c r="B1805" s="203">
        <v>3</v>
      </c>
      <c r="C1805" s="208">
        <v>222</v>
      </c>
      <c r="D1805" s="471">
        <v>54.1</v>
      </c>
      <c r="E1805" s="209">
        <v>-1</v>
      </c>
      <c r="F1805" s="472">
        <v>17.7</v>
      </c>
      <c r="H1805" s="205"/>
      <c r="I1805" s="114"/>
    </row>
    <row r="1806" spans="1:9">
      <c r="A1806" s="470">
        <v>44272</v>
      </c>
      <c r="B1806" s="203">
        <v>4</v>
      </c>
      <c r="C1806" s="208">
        <v>237</v>
      </c>
      <c r="D1806" s="471">
        <v>54.3</v>
      </c>
      <c r="E1806" s="209">
        <v>-1</v>
      </c>
      <c r="F1806" s="472">
        <v>16.7</v>
      </c>
      <c r="H1806" s="205"/>
      <c r="I1806" s="114"/>
    </row>
    <row r="1807" spans="1:9">
      <c r="A1807" s="470">
        <v>44272</v>
      </c>
      <c r="B1807" s="203">
        <v>5</v>
      </c>
      <c r="C1807" s="208">
        <v>252</v>
      </c>
      <c r="D1807" s="471">
        <v>54.5</v>
      </c>
      <c r="E1807" s="209">
        <v>-1</v>
      </c>
      <c r="F1807" s="472">
        <v>15.8</v>
      </c>
      <c r="H1807" s="205"/>
      <c r="I1807" s="114"/>
    </row>
    <row r="1808" spans="1:9">
      <c r="A1808" s="470">
        <v>44272</v>
      </c>
      <c r="B1808" s="203">
        <v>6</v>
      </c>
      <c r="C1808" s="208">
        <v>267</v>
      </c>
      <c r="D1808" s="471">
        <v>54.6</v>
      </c>
      <c r="E1808" s="209">
        <v>-1</v>
      </c>
      <c r="F1808" s="472">
        <v>14.8</v>
      </c>
      <c r="H1808" s="205"/>
      <c r="I1808" s="114"/>
    </row>
    <row r="1809" spans="1:9">
      <c r="A1809" s="470">
        <v>44272</v>
      </c>
      <c r="B1809" s="203">
        <v>7</v>
      </c>
      <c r="C1809" s="208">
        <v>282</v>
      </c>
      <c r="D1809" s="471">
        <v>54.8</v>
      </c>
      <c r="E1809" s="209">
        <v>-1</v>
      </c>
      <c r="F1809" s="472">
        <v>13.8</v>
      </c>
      <c r="H1809" s="205"/>
      <c r="I1809" s="114"/>
    </row>
    <row r="1810" spans="1:9">
      <c r="A1810" s="470">
        <v>44272</v>
      </c>
      <c r="B1810" s="203">
        <v>8</v>
      </c>
      <c r="C1810" s="208">
        <v>297</v>
      </c>
      <c r="D1810" s="471">
        <v>55</v>
      </c>
      <c r="E1810" s="209">
        <v>-1</v>
      </c>
      <c r="F1810" s="472">
        <v>12.8</v>
      </c>
      <c r="H1810" s="205"/>
      <c r="I1810" s="114"/>
    </row>
    <row r="1811" spans="1:9">
      <c r="A1811" s="470">
        <v>44272</v>
      </c>
      <c r="B1811" s="203">
        <v>9</v>
      </c>
      <c r="C1811" s="208">
        <v>312</v>
      </c>
      <c r="D1811" s="471">
        <v>55.2</v>
      </c>
      <c r="E1811" s="209">
        <v>-1</v>
      </c>
      <c r="F1811" s="472">
        <v>11.8</v>
      </c>
      <c r="H1811" s="205"/>
      <c r="I1811" s="114"/>
    </row>
    <row r="1812" spans="1:9">
      <c r="A1812" s="470">
        <v>44272</v>
      </c>
      <c r="B1812" s="203">
        <v>10</v>
      </c>
      <c r="C1812" s="208">
        <v>327</v>
      </c>
      <c r="D1812" s="471">
        <v>55.4</v>
      </c>
      <c r="E1812" s="209">
        <v>-1</v>
      </c>
      <c r="F1812" s="472">
        <v>10.8</v>
      </c>
      <c r="H1812" s="205"/>
      <c r="I1812" s="114"/>
    </row>
    <row r="1813" spans="1:9">
      <c r="A1813" s="470">
        <v>44272</v>
      </c>
      <c r="B1813" s="203">
        <v>11</v>
      </c>
      <c r="C1813" s="208">
        <v>342</v>
      </c>
      <c r="D1813" s="471">
        <v>55.5</v>
      </c>
      <c r="E1813" s="209">
        <v>-1</v>
      </c>
      <c r="F1813" s="472">
        <v>9.8000000000000007</v>
      </c>
      <c r="H1813" s="205"/>
      <c r="I1813" s="114"/>
    </row>
    <row r="1814" spans="1:9">
      <c r="A1814" s="470">
        <v>44272</v>
      </c>
      <c r="B1814" s="203">
        <v>12</v>
      </c>
      <c r="C1814" s="208">
        <v>357</v>
      </c>
      <c r="D1814" s="471">
        <v>55.7</v>
      </c>
      <c r="E1814" s="209">
        <v>-1</v>
      </c>
      <c r="F1814" s="472">
        <v>8.8000000000000007</v>
      </c>
      <c r="H1814" s="205"/>
      <c r="I1814" s="114"/>
    </row>
    <row r="1815" spans="1:9">
      <c r="A1815" s="470">
        <v>44272</v>
      </c>
      <c r="B1815" s="203">
        <v>13</v>
      </c>
      <c r="C1815" s="208">
        <v>12</v>
      </c>
      <c r="D1815" s="471">
        <v>55.9</v>
      </c>
      <c r="E1815" s="209">
        <v>-1</v>
      </c>
      <c r="F1815" s="472">
        <v>7.8</v>
      </c>
      <c r="H1815" s="205"/>
      <c r="I1815" s="114"/>
    </row>
    <row r="1816" spans="1:9">
      <c r="A1816" s="470">
        <v>44272</v>
      </c>
      <c r="B1816" s="203">
        <v>14</v>
      </c>
      <c r="C1816" s="208">
        <v>27</v>
      </c>
      <c r="D1816" s="471">
        <v>56.1</v>
      </c>
      <c r="E1816" s="209">
        <v>-1</v>
      </c>
      <c r="F1816" s="472">
        <v>6.9</v>
      </c>
      <c r="H1816" s="205"/>
      <c r="I1816" s="114"/>
    </row>
    <row r="1817" spans="1:9">
      <c r="A1817" s="470">
        <v>44272</v>
      </c>
      <c r="B1817" s="203">
        <v>15</v>
      </c>
      <c r="C1817" s="208">
        <v>42</v>
      </c>
      <c r="D1817" s="471">
        <v>56.3</v>
      </c>
      <c r="E1817" s="209">
        <v>-1</v>
      </c>
      <c r="F1817" s="472">
        <v>5.9</v>
      </c>
      <c r="H1817" s="205"/>
      <c r="I1817" s="114"/>
    </row>
    <row r="1818" spans="1:9">
      <c r="A1818" s="470">
        <v>44272</v>
      </c>
      <c r="B1818" s="203">
        <v>16</v>
      </c>
      <c r="C1818" s="208">
        <v>57</v>
      </c>
      <c r="D1818" s="471">
        <v>56.4</v>
      </c>
      <c r="E1818" s="209">
        <v>-1</v>
      </c>
      <c r="F1818" s="472">
        <v>4.9000000000000004</v>
      </c>
      <c r="H1818" s="205"/>
      <c r="I1818" s="114"/>
    </row>
    <row r="1819" spans="1:9">
      <c r="A1819" s="470">
        <v>44272</v>
      </c>
      <c r="B1819" s="203">
        <v>17</v>
      </c>
      <c r="C1819" s="208">
        <v>72</v>
      </c>
      <c r="D1819" s="471">
        <v>56.6</v>
      </c>
      <c r="E1819" s="209">
        <v>-1</v>
      </c>
      <c r="F1819" s="472">
        <v>3.9</v>
      </c>
      <c r="H1819" s="205"/>
      <c r="I1819" s="114"/>
    </row>
    <row r="1820" spans="1:9">
      <c r="A1820" s="470">
        <v>44272</v>
      </c>
      <c r="B1820" s="203">
        <v>18</v>
      </c>
      <c r="C1820" s="208">
        <v>87</v>
      </c>
      <c r="D1820" s="471">
        <v>56.8</v>
      </c>
      <c r="E1820" s="209">
        <v>-1</v>
      </c>
      <c r="F1820" s="472">
        <v>2.9</v>
      </c>
      <c r="H1820" s="205"/>
      <c r="I1820" s="114"/>
    </row>
    <row r="1821" spans="1:9">
      <c r="A1821" s="470">
        <v>44272</v>
      </c>
      <c r="B1821" s="203">
        <v>19</v>
      </c>
      <c r="C1821" s="208">
        <v>102</v>
      </c>
      <c r="D1821" s="471">
        <v>57</v>
      </c>
      <c r="E1821" s="209">
        <v>-1</v>
      </c>
      <c r="F1821" s="472">
        <v>1.9</v>
      </c>
      <c r="H1821" s="205"/>
      <c r="I1821" s="114"/>
    </row>
    <row r="1822" spans="1:9">
      <c r="A1822" s="470">
        <v>44272</v>
      </c>
      <c r="B1822" s="203">
        <v>20</v>
      </c>
      <c r="C1822" s="208">
        <v>117</v>
      </c>
      <c r="D1822" s="471">
        <v>57.2</v>
      </c>
      <c r="E1822" s="209">
        <v>-1</v>
      </c>
      <c r="F1822" s="472">
        <v>0.9</v>
      </c>
      <c r="H1822" s="205"/>
      <c r="I1822" s="114"/>
    </row>
    <row r="1823" spans="1:9">
      <c r="A1823" s="470">
        <v>44272</v>
      </c>
      <c r="B1823" s="203">
        <v>21</v>
      </c>
      <c r="C1823" s="208">
        <v>132</v>
      </c>
      <c r="D1823" s="471">
        <v>57.3</v>
      </c>
      <c r="E1823" s="209">
        <v>-1.0000000000000001E-5</v>
      </c>
      <c r="F1823" s="472">
        <v>59.9</v>
      </c>
      <c r="H1823" s="205"/>
      <c r="I1823" s="114"/>
    </row>
    <row r="1824" spans="1:9">
      <c r="A1824" s="470">
        <v>44272</v>
      </c>
      <c r="B1824" s="203">
        <v>22</v>
      </c>
      <c r="C1824" s="208">
        <v>147</v>
      </c>
      <c r="D1824" s="471">
        <v>57.5</v>
      </c>
      <c r="E1824" s="209">
        <v>-1.0000000000000001E-5</v>
      </c>
      <c r="F1824" s="472">
        <v>58.9</v>
      </c>
      <c r="H1824" s="205"/>
      <c r="I1824" s="114"/>
    </row>
    <row r="1825" spans="1:9">
      <c r="A1825" s="470">
        <v>44272</v>
      </c>
      <c r="B1825" s="203">
        <v>23</v>
      </c>
      <c r="C1825" s="208">
        <v>162</v>
      </c>
      <c r="D1825" s="471">
        <v>57.7</v>
      </c>
      <c r="E1825" s="209">
        <v>-1.0000000000000001E-5</v>
      </c>
      <c r="F1825" s="472">
        <v>58</v>
      </c>
      <c r="H1825" s="205"/>
      <c r="I1825" s="114"/>
    </row>
    <row r="1826" spans="1:9">
      <c r="A1826" s="470">
        <v>44273</v>
      </c>
      <c r="B1826" s="203">
        <v>0</v>
      </c>
      <c r="C1826" s="208">
        <v>177</v>
      </c>
      <c r="D1826" s="471">
        <v>57.9</v>
      </c>
      <c r="E1826" s="209">
        <v>-1.0000000000000001E-5</v>
      </c>
      <c r="F1826" s="472">
        <v>57</v>
      </c>
      <c r="H1826" s="205"/>
      <c r="I1826" s="114"/>
    </row>
    <row r="1827" spans="1:9">
      <c r="A1827" s="470">
        <v>44273</v>
      </c>
      <c r="B1827" s="203">
        <v>1</v>
      </c>
      <c r="C1827" s="208">
        <v>192</v>
      </c>
      <c r="D1827" s="471">
        <v>58.1</v>
      </c>
      <c r="E1827" s="209">
        <v>-1.0000000000000001E-5</v>
      </c>
      <c r="F1827" s="472">
        <v>56</v>
      </c>
      <c r="H1827" s="205"/>
      <c r="I1827" s="114"/>
    </row>
    <row r="1828" spans="1:9">
      <c r="A1828" s="470">
        <v>44273</v>
      </c>
      <c r="B1828" s="203">
        <v>2</v>
      </c>
      <c r="C1828" s="208">
        <v>207</v>
      </c>
      <c r="D1828" s="471">
        <v>58.2</v>
      </c>
      <c r="E1828" s="209">
        <v>-1.0000000000000001E-5</v>
      </c>
      <c r="F1828" s="472">
        <v>55</v>
      </c>
      <c r="H1828" s="205"/>
      <c r="I1828" s="114"/>
    </row>
    <row r="1829" spans="1:9">
      <c r="A1829" s="470">
        <v>44273</v>
      </c>
      <c r="B1829" s="203">
        <v>3</v>
      </c>
      <c r="C1829" s="208">
        <v>222</v>
      </c>
      <c r="D1829" s="471">
        <v>58.4</v>
      </c>
      <c r="E1829" s="209">
        <v>-1.0000000000000001E-5</v>
      </c>
      <c r="F1829" s="472">
        <v>54</v>
      </c>
      <c r="H1829" s="205"/>
      <c r="I1829" s="114"/>
    </row>
    <row r="1830" spans="1:9">
      <c r="A1830" s="470">
        <v>44273</v>
      </c>
      <c r="B1830" s="203">
        <v>4</v>
      </c>
      <c r="C1830" s="208">
        <v>237</v>
      </c>
      <c r="D1830" s="471">
        <v>58.6</v>
      </c>
      <c r="E1830" s="209">
        <v>-1.0000000000000001E-5</v>
      </c>
      <c r="F1830" s="472">
        <v>53</v>
      </c>
      <c r="H1830" s="205"/>
      <c r="I1830" s="114"/>
    </row>
    <row r="1831" spans="1:9">
      <c r="A1831" s="470">
        <v>44273</v>
      </c>
      <c r="B1831" s="203">
        <v>5</v>
      </c>
      <c r="C1831" s="208">
        <v>252</v>
      </c>
      <c r="D1831" s="471">
        <v>58.8</v>
      </c>
      <c r="E1831" s="209">
        <v>-1.0000000000000001E-5</v>
      </c>
      <c r="F1831" s="472">
        <v>52</v>
      </c>
      <c r="H1831" s="205"/>
      <c r="I1831" s="114"/>
    </row>
    <row r="1832" spans="1:9">
      <c r="A1832" s="470">
        <v>44273</v>
      </c>
      <c r="B1832" s="203">
        <v>6</v>
      </c>
      <c r="C1832" s="208">
        <v>267</v>
      </c>
      <c r="D1832" s="471">
        <v>59</v>
      </c>
      <c r="E1832" s="209">
        <v>-1.0000000000000001E-5</v>
      </c>
      <c r="F1832" s="472">
        <v>51</v>
      </c>
      <c r="H1832" s="205"/>
      <c r="I1832" s="114"/>
    </row>
    <row r="1833" spans="1:9">
      <c r="A1833" s="470">
        <v>44273</v>
      </c>
      <c r="B1833" s="203">
        <v>7</v>
      </c>
      <c r="C1833" s="208">
        <v>282</v>
      </c>
      <c r="D1833" s="471">
        <v>59.1</v>
      </c>
      <c r="E1833" s="209">
        <v>-1.0000000000000001E-5</v>
      </c>
      <c r="F1833" s="472">
        <v>50</v>
      </c>
      <c r="H1833" s="205"/>
      <c r="I1833" s="114"/>
    </row>
    <row r="1834" spans="1:9">
      <c r="A1834" s="470">
        <v>44273</v>
      </c>
      <c r="B1834" s="203">
        <v>8</v>
      </c>
      <c r="C1834" s="208">
        <v>297</v>
      </c>
      <c r="D1834" s="471">
        <v>59.3</v>
      </c>
      <c r="E1834" s="209">
        <v>-1.0000000000000001E-5</v>
      </c>
      <c r="F1834" s="472">
        <v>49.1</v>
      </c>
      <c r="H1834" s="205"/>
      <c r="I1834" s="114"/>
    </row>
    <row r="1835" spans="1:9">
      <c r="A1835" s="470">
        <v>44273</v>
      </c>
      <c r="B1835" s="203">
        <v>9</v>
      </c>
      <c r="C1835" s="208">
        <v>312</v>
      </c>
      <c r="D1835" s="471">
        <v>59.5</v>
      </c>
      <c r="E1835" s="209">
        <v>-1.0000000000000001E-5</v>
      </c>
      <c r="F1835" s="472">
        <v>48.1</v>
      </c>
      <c r="H1835" s="205"/>
      <c r="I1835" s="114"/>
    </row>
    <row r="1836" spans="1:9">
      <c r="A1836" s="470">
        <v>44273</v>
      </c>
      <c r="B1836" s="203">
        <v>10</v>
      </c>
      <c r="C1836" s="208">
        <v>327</v>
      </c>
      <c r="D1836" s="471">
        <v>59.7</v>
      </c>
      <c r="E1836" s="209">
        <v>-1.0000000000000001E-5</v>
      </c>
      <c r="F1836" s="472">
        <v>47.1</v>
      </c>
      <c r="H1836" s="205"/>
      <c r="I1836" s="114"/>
    </row>
    <row r="1837" spans="1:9">
      <c r="A1837" s="470">
        <v>44273</v>
      </c>
      <c r="B1837" s="203">
        <v>11</v>
      </c>
      <c r="C1837" s="208">
        <v>342</v>
      </c>
      <c r="D1837" s="471">
        <v>59.9</v>
      </c>
      <c r="E1837" s="209">
        <v>-1.0000000000000001E-5</v>
      </c>
      <c r="F1837" s="472">
        <v>46.1</v>
      </c>
      <c r="H1837" s="205"/>
      <c r="I1837" s="114"/>
    </row>
    <row r="1838" spans="1:9">
      <c r="A1838" s="470">
        <v>44273</v>
      </c>
      <c r="B1838" s="203">
        <v>12</v>
      </c>
      <c r="C1838" s="208">
        <v>358</v>
      </c>
      <c r="D1838" s="471">
        <v>0.1</v>
      </c>
      <c r="E1838" s="209">
        <v>-1.0000000000000001E-5</v>
      </c>
      <c r="F1838" s="472">
        <v>45.1</v>
      </c>
      <c r="H1838" s="205"/>
      <c r="I1838" s="114"/>
    </row>
    <row r="1839" spans="1:9">
      <c r="A1839" s="470">
        <v>44273</v>
      </c>
      <c r="B1839" s="203">
        <v>13</v>
      </c>
      <c r="C1839" s="208">
        <v>13</v>
      </c>
      <c r="D1839" s="471">
        <v>0.2</v>
      </c>
      <c r="E1839" s="209">
        <v>-1.0000000000000001E-5</v>
      </c>
      <c r="F1839" s="472">
        <v>44.1</v>
      </c>
      <c r="H1839" s="205"/>
      <c r="I1839" s="114"/>
    </row>
    <row r="1840" spans="1:9">
      <c r="A1840" s="470">
        <v>44273</v>
      </c>
      <c r="B1840" s="203">
        <v>14</v>
      </c>
      <c r="C1840" s="208">
        <v>28</v>
      </c>
      <c r="D1840" s="471">
        <v>0.4</v>
      </c>
      <c r="E1840" s="209">
        <v>-1.0000000000000001E-5</v>
      </c>
      <c r="F1840" s="472">
        <v>43.1</v>
      </c>
      <c r="H1840" s="205"/>
      <c r="I1840" s="114"/>
    </row>
    <row r="1841" spans="1:9">
      <c r="A1841" s="470">
        <v>44273</v>
      </c>
      <c r="B1841" s="203">
        <v>15</v>
      </c>
      <c r="C1841" s="208">
        <v>43</v>
      </c>
      <c r="D1841" s="471">
        <v>0.6</v>
      </c>
      <c r="E1841" s="209">
        <v>-1.0000000000000001E-5</v>
      </c>
      <c r="F1841" s="472">
        <v>42.1</v>
      </c>
      <c r="H1841" s="205"/>
      <c r="I1841" s="114"/>
    </row>
    <row r="1842" spans="1:9">
      <c r="A1842" s="470">
        <v>44273</v>
      </c>
      <c r="B1842" s="203">
        <v>16</v>
      </c>
      <c r="C1842" s="208">
        <v>58</v>
      </c>
      <c r="D1842" s="471">
        <v>0.8</v>
      </c>
      <c r="E1842" s="209">
        <v>-1.0000000000000001E-5</v>
      </c>
      <c r="F1842" s="472">
        <v>41.1</v>
      </c>
      <c r="H1842" s="205"/>
      <c r="I1842" s="114"/>
    </row>
    <row r="1843" spans="1:9">
      <c r="A1843" s="470">
        <v>44273</v>
      </c>
      <c r="B1843" s="203">
        <v>17</v>
      </c>
      <c r="C1843" s="208">
        <v>73</v>
      </c>
      <c r="D1843" s="471">
        <v>1</v>
      </c>
      <c r="E1843" s="209">
        <v>-1.0000000000000001E-5</v>
      </c>
      <c r="F1843" s="472">
        <v>40.200000000000003</v>
      </c>
      <c r="H1843" s="205"/>
      <c r="I1843" s="114"/>
    </row>
    <row r="1844" spans="1:9">
      <c r="A1844" s="470">
        <v>44273</v>
      </c>
      <c r="B1844" s="203">
        <v>18</v>
      </c>
      <c r="C1844" s="208">
        <v>88</v>
      </c>
      <c r="D1844" s="471">
        <v>1.1000000000000001</v>
      </c>
      <c r="E1844" s="209">
        <v>-1.0000000000000001E-5</v>
      </c>
      <c r="F1844" s="472">
        <v>39.200000000000003</v>
      </c>
      <c r="H1844" s="205"/>
      <c r="I1844" s="114"/>
    </row>
    <row r="1845" spans="1:9">
      <c r="A1845" s="470">
        <v>44273</v>
      </c>
      <c r="B1845" s="203">
        <v>19</v>
      </c>
      <c r="C1845" s="208">
        <v>103</v>
      </c>
      <c r="D1845" s="471">
        <v>1.3</v>
      </c>
      <c r="E1845" s="209">
        <v>-1.0000000000000001E-5</v>
      </c>
      <c r="F1845" s="472">
        <v>38.200000000000003</v>
      </c>
      <c r="H1845" s="205"/>
      <c r="I1845" s="114"/>
    </row>
    <row r="1846" spans="1:9">
      <c r="A1846" s="470">
        <v>44273</v>
      </c>
      <c r="B1846" s="203">
        <v>20</v>
      </c>
      <c r="C1846" s="208">
        <v>118</v>
      </c>
      <c r="D1846" s="471">
        <v>1.5</v>
      </c>
      <c r="E1846" s="209">
        <v>-1.0000000000000001E-5</v>
      </c>
      <c r="F1846" s="472">
        <v>37.200000000000003</v>
      </c>
      <c r="H1846" s="205"/>
      <c r="I1846" s="114"/>
    </row>
    <row r="1847" spans="1:9">
      <c r="A1847" s="470">
        <v>44273</v>
      </c>
      <c r="B1847" s="203">
        <v>21</v>
      </c>
      <c r="C1847" s="208">
        <v>133</v>
      </c>
      <c r="D1847" s="471">
        <v>1.7</v>
      </c>
      <c r="E1847" s="209">
        <v>-1.0000000000000001E-5</v>
      </c>
      <c r="F1847" s="472">
        <v>36.200000000000003</v>
      </c>
      <c r="H1847" s="205"/>
      <c r="I1847" s="114"/>
    </row>
    <row r="1848" spans="1:9">
      <c r="A1848" s="470">
        <v>44273</v>
      </c>
      <c r="B1848" s="203">
        <v>22</v>
      </c>
      <c r="C1848" s="208">
        <v>148</v>
      </c>
      <c r="D1848" s="471">
        <v>1.9</v>
      </c>
      <c r="E1848" s="209">
        <v>-1.0000000000000001E-5</v>
      </c>
      <c r="F1848" s="472">
        <v>35.200000000000003</v>
      </c>
      <c r="H1848" s="205"/>
      <c r="I1848" s="114"/>
    </row>
    <row r="1849" spans="1:9">
      <c r="A1849" s="470">
        <v>44273</v>
      </c>
      <c r="B1849" s="203">
        <v>23</v>
      </c>
      <c r="C1849" s="208">
        <v>163</v>
      </c>
      <c r="D1849" s="471">
        <v>2.1</v>
      </c>
      <c r="E1849" s="209">
        <v>-1.0000000000000001E-5</v>
      </c>
      <c r="F1849" s="472">
        <v>34.200000000000003</v>
      </c>
      <c r="H1849" s="205"/>
      <c r="I1849" s="114"/>
    </row>
    <row r="1850" spans="1:9">
      <c r="A1850" s="470">
        <v>44274</v>
      </c>
      <c r="B1850" s="203">
        <v>0</v>
      </c>
      <c r="C1850" s="208">
        <v>178</v>
      </c>
      <c r="D1850" s="471">
        <v>2.2000000000000002</v>
      </c>
      <c r="E1850" s="209">
        <v>-1.0000000000000001E-5</v>
      </c>
      <c r="F1850" s="472">
        <v>33.200000000000003</v>
      </c>
      <c r="H1850" s="205"/>
      <c r="I1850" s="114"/>
    </row>
    <row r="1851" spans="1:9">
      <c r="A1851" s="470">
        <v>44274</v>
      </c>
      <c r="B1851" s="203">
        <v>1</v>
      </c>
      <c r="C1851" s="208">
        <v>193</v>
      </c>
      <c r="D1851" s="471">
        <v>2.4</v>
      </c>
      <c r="E1851" s="209">
        <v>-1.0000000000000001E-5</v>
      </c>
      <c r="F1851" s="472">
        <v>32.200000000000003</v>
      </c>
      <c r="H1851" s="205"/>
      <c r="I1851" s="114"/>
    </row>
    <row r="1852" spans="1:9">
      <c r="A1852" s="470">
        <v>44274</v>
      </c>
      <c r="B1852" s="203">
        <v>2</v>
      </c>
      <c r="C1852" s="208">
        <v>208</v>
      </c>
      <c r="D1852" s="471">
        <v>2.6</v>
      </c>
      <c r="E1852" s="209">
        <v>-1.0000000000000001E-5</v>
      </c>
      <c r="F1852" s="472">
        <v>31.3</v>
      </c>
      <c r="H1852" s="205"/>
      <c r="I1852" s="114"/>
    </row>
    <row r="1853" spans="1:9">
      <c r="A1853" s="470">
        <v>44274</v>
      </c>
      <c r="B1853" s="203">
        <v>3</v>
      </c>
      <c r="C1853" s="208">
        <v>223</v>
      </c>
      <c r="D1853" s="471">
        <v>2.8</v>
      </c>
      <c r="E1853" s="209">
        <v>-1.0000000000000001E-5</v>
      </c>
      <c r="F1853" s="472">
        <v>30.3</v>
      </c>
      <c r="H1853" s="205"/>
      <c r="I1853" s="114"/>
    </row>
    <row r="1854" spans="1:9">
      <c r="A1854" s="470">
        <v>44274</v>
      </c>
      <c r="B1854" s="203">
        <v>4</v>
      </c>
      <c r="C1854" s="208">
        <v>238</v>
      </c>
      <c r="D1854" s="471">
        <v>3</v>
      </c>
      <c r="E1854" s="209">
        <v>-1.0000000000000001E-5</v>
      </c>
      <c r="F1854" s="472">
        <v>29.3</v>
      </c>
      <c r="H1854" s="205"/>
      <c r="I1854" s="114"/>
    </row>
    <row r="1855" spans="1:9">
      <c r="A1855" s="470">
        <v>44274</v>
      </c>
      <c r="B1855" s="203">
        <v>5</v>
      </c>
      <c r="C1855" s="208">
        <v>253</v>
      </c>
      <c r="D1855" s="471">
        <v>3.2</v>
      </c>
      <c r="E1855" s="209">
        <v>-1.0000000000000001E-5</v>
      </c>
      <c r="F1855" s="472">
        <v>28.3</v>
      </c>
      <c r="H1855" s="205"/>
      <c r="I1855" s="114"/>
    </row>
    <row r="1856" spans="1:9">
      <c r="A1856" s="470">
        <v>44274</v>
      </c>
      <c r="B1856" s="203">
        <v>6</v>
      </c>
      <c r="C1856" s="208">
        <v>268</v>
      </c>
      <c r="D1856" s="471">
        <v>3.3</v>
      </c>
      <c r="E1856" s="209">
        <v>-1.0000000000000001E-5</v>
      </c>
      <c r="F1856" s="472">
        <v>27.3</v>
      </c>
      <c r="H1856" s="205"/>
      <c r="I1856" s="114"/>
    </row>
    <row r="1857" spans="1:9">
      <c r="A1857" s="470">
        <v>44274</v>
      </c>
      <c r="B1857" s="203">
        <v>7</v>
      </c>
      <c r="C1857" s="208">
        <v>283</v>
      </c>
      <c r="D1857" s="471">
        <v>3.5</v>
      </c>
      <c r="E1857" s="209">
        <v>-1.0000000000000001E-5</v>
      </c>
      <c r="F1857" s="472">
        <v>26.3</v>
      </c>
      <c r="H1857" s="205"/>
      <c r="I1857" s="114"/>
    </row>
    <row r="1858" spans="1:9">
      <c r="A1858" s="470">
        <v>44274</v>
      </c>
      <c r="B1858" s="203">
        <v>8</v>
      </c>
      <c r="C1858" s="208">
        <v>298</v>
      </c>
      <c r="D1858" s="471">
        <v>3.7</v>
      </c>
      <c r="E1858" s="209">
        <v>-1.0000000000000001E-5</v>
      </c>
      <c r="F1858" s="472">
        <v>25.3</v>
      </c>
      <c r="H1858" s="205"/>
      <c r="I1858" s="114"/>
    </row>
    <row r="1859" spans="1:9">
      <c r="A1859" s="470">
        <v>44274</v>
      </c>
      <c r="B1859" s="203">
        <v>9</v>
      </c>
      <c r="C1859" s="208">
        <v>313</v>
      </c>
      <c r="D1859" s="471">
        <v>3.9</v>
      </c>
      <c r="E1859" s="209">
        <v>-1.0000000000000001E-5</v>
      </c>
      <c r="F1859" s="472">
        <v>24.3</v>
      </c>
      <c r="H1859" s="205"/>
      <c r="I1859" s="114"/>
    </row>
    <row r="1860" spans="1:9">
      <c r="A1860" s="470">
        <v>44274</v>
      </c>
      <c r="B1860" s="203">
        <v>10</v>
      </c>
      <c r="C1860" s="208">
        <v>328</v>
      </c>
      <c r="D1860" s="471">
        <v>4.0999999999999996</v>
      </c>
      <c r="E1860" s="209">
        <v>-1.0000000000000001E-5</v>
      </c>
      <c r="F1860" s="472">
        <v>23.3</v>
      </c>
      <c r="H1860" s="205"/>
      <c r="I1860" s="114"/>
    </row>
    <row r="1861" spans="1:9">
      <c r="A1861" s="470">
        <v>44274</v>
      </c>
      <c r="B1861" s="203">
        <v>11</v>
      </c>
      <c r="C1861" s="208">
        <v>343</v>
      </c>
      <c r="D1861" s="471">
        <v>4.3</v>
      </c>
      <c r="E1861" s="209">
        <v>-1.0000000000000001E-5</v>
      </c>
      <c r="F1861" s="472">
        <v>22.4</v>
      </c>
      <c r="H1861" s="205"/>
      <c r="I1861" s="114"/>
    </row>
    <row r="1862" spans="1:9">
      <c r="A1862" s="470">
        <v>44274</v>
      </c>
      <c r="B1862" s="203">
        <v>12</v>
      </c>
      <c r="C1862" s="208">
        <v>358</v>
      </c>
      <c r="D1862" s="471">
        <v>4.4000000000000004</v>
      </c>
      <c r="E1862" s="209">
        <v>-1.0000000000000001E-5</v>
      </c>
      <c r="F1862" s="472">
        <v>21.4</v>
      </c>
      <c r="H1862" s="205"/>
      <c r="I1862" s="114"/>
    </row>
    <row r="1863" spans="1:9">
      <c r="A1863" s="470">
        <v>44274</v>
      </c>
      <c r="B1863" s="203">
        <v>13</v>
      </c>
      <c r="C1863" s="208">
        <v>13</v>
      </c>
      <c r="D1863" s="471">
        <v>4.5999999999999996</v>
      </c>
      <c r="E1863" s="209">
        <v>-1.0000000000000001E-5</v>
      </c>
      <c r="F1863" s="472">
        <v>20.399999999999999</v>
      </c>
      <c r="H1863" s="205"/>
      <c r="I1863" s="114"/>
    </row>
    <row r="1864" spans="1:9">
      <c r="A1864" s="470">
        <v>44274</v>
      </c>
      <c r="B1864" s="203">
        <v>14</v>
      </c>
      <c r="C1864" s="208">
        <v>28</v>
      </c>
      <c r="D1864" s="471">
        <v>4.8</v>
      </c>
      <c r="E1864" s="209">
        <v>-1.0000000000000001E-5</v>
      </c>
      <c r="F1864" s="472">
        <v>19.399999999999999</v>
      </c>
      <c r="H1864" s="205"/>
      <c r="I1864" s="114"/>
    </row>
    <row r="1865" spans="1:9">
      <c r="A1865" s="470">
        <v>44274</v>
      </c>
      <c r="B1865" s="203">
        <v>15</v>
      </c>
      <c r="C1865" s="208">
        <v>43</v>
      </c>
      <c r="D1865" s="471">
        <v>5</v>
      </c>
      <c r="E1865" s="209">
        <v>-1.0000000000000001E-5</v>
      </c>
      <c r="F1865" s="472">
        <v>18.399999999999999</v>
      </c>
      <c r="H1865" s="205"/>
      <c r="I1865" s="114"/>
    </row>
    <row r="1866" spans="1:9">
      <c r="A1866" s="470">
        <v>44274</v>
      </c>
      <c r="B1866" s="203">
        <v>16</v>
      </c>
      <c r="C1866" s="208">
        <v>58</v>
      </c>
      <c r="D1866" s="471">
        <v>5.2</v>
      </c>
      <c r="E1866" s="209">
        <v>-1.0000000000000001E-5</v>
      </c>
      <c r="F1866" s="472">
        <v>17.399999999999999</v>
      </c>
      <c r="H1866" s="205"/>
      <c r="I1866" s="114"/>
    </row>
    <row r="1867" spans="1:9">
      <c r="A1867" s="470">
        <v>44274</v>
      </c>
      <c r="B1867" s="203">
        <v>17</v>
      </c>
      <c r="C1867" s="208">
        <v>73</v>
      </c>
      <c r="D1867" s="471">
        <v>5.4</v>
      </c>
      <c r="E1867" s="209">
        <v>-1.0000000000000001E-5</v>
      </c>
      <c r="F1867" s="472">
        <v>16.399999999999999</v>
      </c>
      <c r="H1867" s="205"/>
      <c r="I1867" s="114"/>
    </row>
    <row r="1868" spans="1:9">
      <c r="A1868" s="470">
        <v>44274</v>
      </c>
      <c r="B1868" s="203">
        <v>18</v>
      </c>
      <c r="C1868" s="208">
        <v>88</v>
      </c>
      <c r="D1868" s="471">
        <v>5.5</v>
      </c>
      <c r="E1868" s="209">
        <v>-1.0000000000000001E-5</v>
      </c>
      <c r="F1868" s="472">
        <v>15.4</v>
      </c>
      <c r="H1868" s="205"/>
      <c r="I1868" s="114"/>
    </row>
    <row r="1869" spans="1:9">
      <c r="A1869" s="470">
        <v>44274</v>
      </c>
      <c r="B1869" s="203">
        <v>19</v>
      </c>
      <c r="C1869" s="208">
        <v>103</v>
      </c>
      <c r="D1869" s="471">
        <v>5.7</v>
      </c>
      <c r="E1869" s="209">
        <v>-1.0000000000000001E-5</v>
      </c>
      <c r="F1869" s="472">
        <v>14.4</v>
      </c>
      <c r="H1869" s="205"/>
      <c r="I1869" s="114"/>
    </row>
    <row r="1870" spans="1:9">
      <c r="A1870" s="470">
        <v>44274</v>
      </c>
      <c r="B1870" s="203">
        <v>20</v>
      </c>
      <c r="C1870" s="208">
        <v>118</v>
      </c>
      <c r="D1870" s="471">
        <v>5.9</v>
      </c>
      <c r="E1870" s="209">
        <v>-1.0000000000000001E-5</v>
      </c>
      <c r="F1870" s="472">
        <v>13.5</v>
      </c>
      <c r="H1870" s="205"/>
      <c r="I1870" s="114"/>
    </row>
    <row r="1871" spans="1:9">
      <c r="A1871" s="470">
        <v>44274</v>
      </c>
      <c r="B1871" s="203">
        <v>21</v>
      </c>
      <c r="C1871" s="208">
        <v>133</v>
      </c>
      <c r="D1871" s="471">
        <v>6.1</v>
      </c>
      <c r="E1871" s="209">
        <v>-1.0000000000000001E-5</v>
      </c>
      <c r="F1871" s="472">
        <v>12.5</v>
      </c>
      <c r="H1871" s="205"/>
      <c r="I1871" s="114"/>
    </row>
    <row r="1872" spans="1:9">
      <c r="A1872" s="470">
        <v>44274</v>
      </c>
      <c r="B1872" s="203">
        <v>22</v>
      </c>
      <c r="C1872" s="208">
        <v>148</v>
      </c>
      <c r="D1872" s="471">
        <v>6.3</v>
      </c>
      <c r="E1872" s="209">
        <v>-1.0000000000000001E-5</v>
      </c>
      <c r="F1872" s="472">
        <v>11.5</v>
      </c>
      <c r="H1872" s="205"/>
      <c r="I1872" s="114"/>
    </row>
    <row r="1873" spans="1:9">
      <c r="A1873" s="470">
        <v>44274</v>
      </c>
      <c r="B1873" s="203">
        <v>23</v>
      </c>
      <c r="C1873" s="208">
        <v>163</v>
      </c>
      <c r="D1873" s="471">
        <v>6.5</v>
      </c>
      <c r="E1873" s="209">
        <v>-1.0000000000000001E-5</v>
      </c>
      <c r="F1873" s="472">
        <v>10.5</v>
      </c>
      <c r="H1873" s="205"/>
      <c r="I1873" s="114"/>
    </row>
    <row r="1874" spans="1:9">
      <c r="A1874" s="470">
        <v>44275</v>
      </c>
      <c r="B1874" s="203">
        <v>0</v>
      </c>
      <c r="C1874" s="208">
        <v>178</v>
      </c>
      <c r="D1874" s="471">
        <v>6.6</v>
      </c>
      <c r="E1874" s="209">
        <v>-1.0000000000000001E-5</v>
      </c>
      <c r="F1874" s="472">
        <v>9.5</v>
      </c>
      <c r="H1874" s="205"/>
      <c r="I1874" s="114"/>
    </row>
    <row r="1875" spans="1:9">
      <c r="A1875" s="470">
        <v>44275</v>
      </c>
      <c r="B1875" s="203">
        <v>1</v>
      </c>
      <c r="C1875" s="208">
        <v>193</v>
      </c>
      <c r="D1875" s="471">
        <v>6.8</v>
      </c>
      <c r="E1875" s="209">
        <v>-1.0000000000000001E-5</v>
      </c>
      <c r="F1875" s="472">
        <v>8.5</v>
      </c>
      <c r="H1875" s="205"/>
      <c r="I1875" s="114"/>
    </row>
    <row r="1876" spans="1:9">
      <c r="A1876" s="470">
        <v>44275</v>
      </c>
      <c r="B1876" s="203">
        <v>2</v>
      </c>
      <c r="C1876" s="208">
        <v>208</v>
      </c>
      <c r="D1876" s="471">
        <v>7</v>
      </c>
      <c r="E1876" s="209">
        <v>-1.0000000000000001E-5</v>
      </c>
      <c r="F1876" s="472">
        <v>7.5</v>
      </c>
      <c r="H1876" s="205"/>
      <c r="I1876" s="114"/>
    </row>
    <row r="1877" spans="1:9">
      <c r="A1877" s="470">
        <v>44275</v>
      </c>
      <c r="B1877" s="203">
        <v>3</v>
      </c>
      <c r="C1877" s="208">
        <v>223</v>
      </c>
      <c r="D1877" s="471">
        <v>7.2</v>
      </c>
      <c r="E1877" s="209">
        <v>-1.0000000000000001E-5</v>
      </c>
      <c r="F1877" s="472">
        <v>6.5</v>
      </c>
      <c r="H1877" s="205"/>
      <c r="I1877" s="114"/>
    </row>
    <row r="1878" spans="1:9">
      <c r="A1878" s="470">
        <v>44275</v>
      </c>
      <c r="B1878" s="203">
        <v>4</v>
      </c>
      <c r="C1878" s="208">
        <v>238</v>
      </c>
      <c r="D1878" s="471">
        <v>7.4</v>
      </c>
      <c r="E1878" s="209">
        <v>-1.0000000000000001E-5</v>
      </c>
      <c r="F1878" s="472">
        <v>5.6</v>
      </c>
      <c r="H1878" s="205"/>
      <c r="I1878" s="114"/>
    </row>
    <row r="1879" spans="1:9">
      <c r="A1879" s="470">
        <v>44275</v>
      </c>
      <c r="B1879" s="203">
        <v>5</v>
      </c>
      <c r="C1879" s="208">
        <v>253</v>
      </c>
      <c r="D1879" s="471">
        <v>7.6</v>
      </c>
      <c r="E1879" s="209">
        <v>-1.0000000000000001E-5</v>
      </c>
      <c r="F1879" s="472">
        <v>4.5999999999999996</v>
      </c>
      <c r="H1879" s="205"/>
      <c r="I1879" s="114"/>
    </row>
    <row r="1880" spans="1:9">
      <c r="A1880" s="470">
        <v>44275</v>
      </c>
      <c r="B1880" s="203">
        <v>6</v>
      </c>
      <c r="C1880" s="208">
        <v>268</v>
      </c>
      <c r="D1880" s="471">
        <v>7.7</v>
      </c>
      <c r="E1880" s="209">
        <v>-1.0000000000000001E-5</v>
      </c>
      <c r="F1880" s="472">
        <v>3.6</v>
      </c>
      <c r="H1880" s="205"/>
      <c r="I1880" s="114"/>
    </row>
    <row r="1881" spans="1:9">
      <c r="A1881" s="470">
        <v>44275</v>
      </c>
      <c r="B1881" s="203">
        <v>7</v>
      </c>
      <c r="C1881" s="208">
        <v>283</v>
      </c>
      <c r="D1881" s="471">
        <v>7.9</v>
      </c>
      <c r="E1881" s="209">
        <v>-1.0000000000000001E-5</v>
      </c>
      <c r="F1881" s="472">
        <v>2.6</v>
      </c>
      <c r="H1881" s="205"/>
      <c r="I1881" s="114"/>
    </row>
    <row r="1882" spans="1:9">
      <c r="A1882" s="470">
        <v>44275</v>
      </c>
      <c r="B1882" s="203">
        <v>8</v>
      </c>
      <c r="C1882" s="208">
        <v>298</v>
      </c>
      <c r="D1882" s="471">
        <v>8.1</v>
      </c>
      <c r="E1882" s="209">
        <v>-1.0000000000000001E-5</v>
      </c>
      <c r="F1882" s="472">
        <v>1.6</v>
      </c>
      <c r="H1882" s="205"/>
      <c r="I1882" s="114"/>
    </row>
    <row r="1883" spans="1:9">
      <c r="A1883" s="470">
        <v>44275</v>
      </c>
      <c r="B1883" s="203">
        <v>9</v>
      </c>
      <c r="C1883" s="208">
        <v>313</v>
      </c>
      <c r="D1883" s="471">
        <v>8.3000000000000007</v>
      </c>
      <c r="E1883" s="209">
        <v>-1.0000000000000001E-5</v>
      </c>
      <c r="F1883" s="472">
        <v>0.6</v>
      </c>
      <c r="H1883" s="205"/>
      <c r="I1883" s="114"/>
    </row>
    <row r="1884" spans="1:9">
      <c r="A1884" s="470">
        <v>44275</v>
      </c>
      <c r="B1884" s="203">
        <v>10</v>
      </c>
      <c r="C1884" s="208">
        <v>328</v>
      </c>
      <c r="D1884" s="471">
        <v>8.5</v>
      </c>
      <c r="E1884" s="209">
        <v>1.0000000000000001E-5</v>
      </c>
      <c r="F1884" s="472">
        <v>0.4</v>
      </c>
      <c r="H1884" s="205"/>
      <c r="I1884" s="114"/>
    </row>
    <row r="1885" spans="1:9">
      <c r="A1885" s="470">
        <v>44275</v>
      </c>
      <c r="B1885" s="203">
        <v>11</v>
      </c>
      <c r="C1885" s="208">
        <v>343</v>
      </c>
      <c r="D1885" s="471">
        <v>8.6999999999999993</v>
      </c>
      <c r="E1885" s="209">
        <v>1.0000000000000001E-5</v>
      </c>
      <c r="F1885" s="472">
        <v>1.4</v>
      </c>
      <c r="H1885" s="205"/>
      <c r="I1885" s="114"/>
    </row>
    <row r="1886" spans="1:9">
      <c r="A1886" s="470">
        <v>44275</v>
      </c>
      <c r="B1886" s="203">
        <v>12</v>
      </c>
      <c r="C1886" s="208">
        <v>358</v>
      </c>
      <c r="D1886" s="471">
        <v>8.9</v>
      </c>
      <c r="E1886" s="209">
        <v>1.0000000000000001E-5</v>
      </c>
      <c r="F1886" s="472">
        <v>2.4</v>
      </c>
      <c r="H1886" s="205"/>
      <c r="I1886" s="114"/>
    </row>
    <row r="1887" spans="1:9">
      <c r="A1887" s="470">
        <v>44275</v>
      </c>
      <c r="B1887" s="203">
        <v>13</v>
      </c>
      <c r="C1887" s="208">
        <v>13</v>
      </c>
      <c r="D1887" s="471">
        <v>9</v>
      </c>
      <c r="E1887" s="209">
        <v>1.0000000000000001E-5</v>
      </c>
      <c r="F1887" s="472">
        <v>3.3</v>
      </c>
      <c r="H1887" s="205"/>
      <c r="I1887" s="114"/>
    </row>
    <row r="1888" spans="1:9">
      <c r="A1888" s="470">
        <v>44275</v>
      </c>
      <c r="B1888" s="203">
        <v>14</v>
      </c>
      <c r="C1888" s="208">
        <v>28</v>
      </c>
      <c r="D1888" s="471">
        <v>9.1999999999999993</v>
      </c>
      <c r="E1888" s="209">
        <v>1.0000000000000001E-5</v>
      </c>
      <c r="F1888" s="472">
        <v>4.3</v>
      </c>
      <c r="H1888" s="205"/>
      <c r="I1888" s="114"/>
    </row>
    <row r="1889" spans="1:9">
      <c r="A1889" s="470">
        <v>44275</v>
      </c>
      <c r="B1889" s="203">
        <v>15</v>
      </c>
      <c r="C1889" s="208">
        <v>43</v>
      </c>
      <c r="D1889" s="471">
        <v>9.4</v>
      </c>
      <c r="E1889" s="209">
        <v>1.0000000000000001E-5</v>
      </c>
      <c r="F1889" s="472">
        <v>5.3</v>
      </c>
      <c r="H1889" s="205"/>
      <c r="I1889" s="114"/>
    </row>
    <row r="1890" spans="1:9">
      <c r="A1890" s="470">
        <v>44275</v>
      </c>
      <c r="B1890" s="203">
        <v>16</v>
      </c>
      <c r="C1890" s="208">
        <v>58</v>
      </c>
      <c r="D1890" s="471">
        <v>9.6</v>
      </c>
      <c r="E1890" s="209">
        <v>1.0000000000000001E-5</v>
      </c>
      <c r="F1890" s="472">
        <v>6.3</v>
      </c>
      <c r="H1890" s="205"/>
      <c r="I1890" s="114"/>
    </row>
    <row r="1891" spans="1:9">
      <c r="A1891" s="470">
        <v>44275</v>
      </c>
      <c r="B1891" s="203">
        <v>17</v>
      </c>
      <c r="C1891" s="208">
        <v>73</v>
      </c>
      <c r="D1891" s="471">
        <v>9.8000000000000007</v>
      </c>
      <c r="E1891" s="209">
        <v>1.0000000000000001E-5</v>
      </c>
      <c r="F1891" s="472">
        <v>7.3</v>
      </c>
      <c r="H1891" s="205"/>
      <c r="I1891" s="114"/>
    </row>
    <row r="1892" spans="1:9">
      <c r="A1892" s="470">
        <v>44275</v>
      </c>
      <c r="B1892" s="203">
        <v>18</v>
      </c>
      <c r="C1892" s="208">
        <v>88</v>
      </c>
      <c r="D1892" s="471">
        <v>10</v>
      </c>
      <c r="E1892" s="209">
        <v>1.0000000000000001E-5</v>
      </c>
      <c r="F1892" s="472">
        <v>8.3000000000000007</v>
      </c>
      <c r="H1892" s="205"/>
      <c r="I1892" s="114"/>
    </row>
    <row r="1893" spans="1:9">
      <c r="A1893" s="470">
        <v>44275</v>
      </c>
      <c r="B1893" s="203">
        <v>19</v>
      </c>
      <c r="C1893" s="208">
        <v>103</v>
      </c>
      <c r="D1893" s="471">
        <v>10.199999999999999</v>
      </c>
      <c r="E1893" s="209">
        <v>1.0000000000000001E-5</v>
      </c>
      <c r="F1893" s="472">
        <v>9.3000000000000007</v>
      </c>
      <c r="H1893" s="205"/>
      <c r="I1893" s="114"/>
    </row>
    <row r="1894" spans="1:9">
      <c r="A1894" s="470">
        <v>44275</v>
      </c>
      <c r="B1894" s="203">
        <v>20</v>
      </c>
      <c r="C1894" s="208">
        <v>118</v>
      </c>
      <c r="D1894" s="471">
        <v>10.3</v>
      </c>
      <c r="E1894" s="209">
        <v>1.0000000000000001E-5</v>
      </c>
      <c r="F1894" s="472">
        <v>10.3</v>
      </c>
      <c r="H1894" s="205"/>
      <c r="I1894" s="114"/>
    </row>
    <row r="1895" spans="1:9">
      <c r="A1895" s="470">
        <v>44275</v>
      </c>
      <c r="B1895" s="203">
        <v>21</v>
      </c>
      <c r="C1895" s="208">
        <v>133</v>
      </c>
      <c r="D1895" s="471">
        <v>10.5</v>
      </c>
      <c r="E1895" s="209">
        <v>1.0000000000000001E-5</v>
      </c>
      <c r="F1895" s="472">
        <v>11.2</v>
      </c>
      <c r="H1895" s="205"/>
      <c r="I1895" s="114"/>
    </row>
    <row r="1896" spans="1:9">
      <c r="A1896" s="470">
        <v>44275</v>
      </c>
      <c r="B1896" s="203">
        <v>22</v>
      </c>
      <c r="C1896" s="208">
        <v>148</v>
      </c>
      <c r="D1896" s="471">
        <v>10.7</v>
      </c>
      <c r="E1896" s="209">
        <v>1.0000000000000001E-5</v>
      </c>
      <c r="F1896" s="472">
        <v>12.2</v>
      </c>
      <c r="H1896" s="205"/>
      <c r="I1896" s="114"/>
    </row>
    <row r="1897" spans="1:9">
      <c r="A1897" s="470">
        <v>44275</v>
      </c>
      <c r="B1897" s="203">
        <v>23</v>
      </c>
      <c r="C1897" s="208">
        <v>163</v>
      </c>
      <c r="D1897" s="471">
        <v>10.9</v>
      </c>
      <c r="E1897" s="209">
        <v>1.0000000000000001E-5</v>
      </c>
      <c r="F1897" s="472">
        <v>13.2</v>
      </c>
      <c r="H1897" s="205"/>
      <c r="I1897" s="114"/>
    </row>
    <row r="1898" spans="1:9">
      <c r="A1898" s="470">
        <v>44276</v>
      </c>
      <c r="B1898" s="203">
        <v>0</v>
      </c>
      <c r="C1898" s="208">
        <v>178</v>
      </c>
      <c r="D1898" s="471">
        <v>11.1</v>
      </c>
      <c r="E1898" s="209">
        <v>1.0000000000000001E-5</v>
      </c>
      <c r="F1898" s="472">
        <v>14.2</v>
      </c>
      <c r="H1898" s="205"/>
      <c r="I1898" s="114"/>
    </row>
    <row r="1899" spans="1:9">
      <c r="A1899" s="470">
        <v>44276</v>
      </c>
      <c r="B1899" s="203">
        <v>1</v>
      </c>
      <c r="C1899" s="208">
        <v>193</v>
      </c>
      <c r="D1899" s="471">
        <v>11.3</v>
      </c>
      <c r="E1899" s="209">
        <v>1.0000000000000001E-5</v>
      </c>
      <c r="F1899" s="472">
        <v>15.2</v>
      </c>
      <c r="H1899" s="205"/>
      <c r="I1899" s="114"/>
    </row>
    <row r="1900" spans="1:9">
      <c r="A1900" s="470">
        <v>44276</v>
      </c>
      <c r="B1900" s="203">
        <v>2</v>
      </c>
      <c r="C1900" s="208">
        <v>208</v>
      </c>
      <c r="D1900" s="471">
        <v>11.5</v>
      </c>
      <c r="E1900" s="209">
        <v>1.0000000000000001E-5</v>
      </c>
      <c r="F1900" s="472">
        <v>16.2</v>
      </c>
      <c r="H1900" s="205"/>
      <c r="I1900" s="114"/>
    </row>
    <row r="1901" spans="1:9">
      <c r="A1901" s="470">
        <v>44276</v>
      </c>
      <c r="B1901" s="203">
        <v>3</v>
      </c>
      <c r="C1901" s="208">
        <v>223</v>
      </c>
      <c r="D1901" s="471">
        <v>11.6</v>
      </c>
      <c r="E1901" s="209">
        <v>1.0000000000000001E-5</v>
      </c>
      <c r="F1901" s="472">
        <v>17.2</v>
      </c>
      <c r="H1901" s="205"/>
      <c r="I1901" s="114"/>
    </row>
    <row r="1902" spans="1:9">
      <c r="A1902" s="470">
        <v>44276</v>
      </c>
      <c r="B1902" s="203">
        <v>4</v>
      </c>
      <c r="C1902" s="208">
        <v>238</v>
      </c>
      <c r="D1902" s="471">
        <v>11.8</v>
      </c>
      <c r="E1902" s="209">
        <v>1.0000000000000001E-5</v>
      </c>
      <c r="F1902" s="472">
        <v>18.2</v>
      </c>
      <c r="H1902" s="205"/>
      <c r="I1902" s="114"/>
    </row>
    <row r="1903" spans="1:9">
      <c r="A1903" s="470">
        <v>44276</v>
      </c>
      <c r="B1903" s="203">
        <v>5</v>
      </c>
      <c r="C1903" s="208">
        <v>253</v>
      </c>
      <c r="D1903" s="471">
        <v>12</v>
      </c>
      <c r="E1903" s="209">
        <v>1.0000000000000001E-5</v>
      </c>
      <c r="F1903" s="472">
        <v>19.100000000000001</v>
      </c>
      <c r="H1903" s="205"/>
      <c r="I1903" s="114"/>
    </row>
    <row r="1904" spans="1:9">
      <c r="A1904" s="470">
        <v>44276</v>
      </c>
      <c r="B1904" s="203">
        <v>6</v>
      </c>
      <c r="C1904" s="208">
        <v>268</v>
      </c>
      <c r="D1904" s="471">
        <v>12.2</v>
      </c>
      <c r="E1904" s="209">
        <v>1.0000000000000001E-5</v>
      </c>
      <c r="F1904" s="472">
        <v>20.100000000000001</v>
      </c>
      <c r="H1904" s="205"/>
      <c r="I1904" s="114"/>
    </row>
    <row r="1905" spans="1:9">
      <c r="A1905" s="470">
        <v>44276</v>
      </c>
      <c r="B1905" s="203">
        <v>7</v>
      </c>
      <c r="C1905" s="208">
        <v>283</v>
      </c>
      <c r="D1905" s="471">
        <v>12.4</v>
      </c>
      <c r="E1905" s="209">
        <v>1.0000000000000001E-5</v>
      </c>
      <c r="F1905" s="472">
        <v>21.1</v>
      </c>
      <c r="H1905" s="205"/>
      <c r="I1905" s="114"/>
    </row>
    <row r="1906" spans="1:9">
      <c r="A1906" s="470">
        <v>44276</v>
      </c>
      <c r="B1906" s="203">
        <v>8</v>
      </c>
      <c r="C1906" s="208">
        <v>298</v>
      </c>
      <c r="D1906" s="471">
        <v>12.6</v>
      </c>
      <c r="E1906" s="209">
        <v>1.0000000000000001E-5</v>
      </c>
      <c r="F1906" s="472">
        <v>22.1</v>
      </c>
      <c r="H1906" s="205"/>
      <c r="I1906" s="114"/>
    </row>
    <row r="1907" spans="1:9">
      <c r="A1907" s="470">
        <v>44276</v>
      </c>
      <c r="B1907" s="203">
        <v>9</v>
      </c>
      <c r="C1907" s="208">
        <v>313</v>
      </c>
      <c r="D1907" s="471">
        <v>12.8</v>
      </c>
      <c r="E1907" s="209">
        <v>1.0000000000000001E-5</v>
      </c>
      <c r="F1907" s="472">
        <v>23.1</v>
      </c>
      <c r="H1907" s="205"/>
      <c r="I1907" s="114"/>
    </row>
    <row r="1908" spans="1:9">
      <c r="A1908" s="470">
        <v>44276</v>
      </c>
      <c r="B1908" s="203">
        <v>10</v>
      </c>
      <c r="C1908" s="208">
        <v>328</v>
      </c>
      <c r="D1908" s="471">
        <v>12.9</v>
      </c>
      <c r="E1908" s="209">
        <v>1.0000000000000001E-5</v>
      </c>
      <c r="F1908" s="472">
        <v>24.1</v>
      </c>
      <c r="H1908" s="205"/>
      <c r="I1908" s="114"/>
    </row>
    <row r="1909" spans="1:9">
      <c r="A1909" s="470">
        <v>44276</v>
      </c>
      <c r="B1909" s="203">
        <v>11</v>
      </c>
      <c r="C1909" s="208">
        <v>343</v>
      </c>
      <c r="D1909" s="471">
        <v>13.1</v>
      </c>
      <c r="E1909" s="209">
        <v>1.0000000000000001E-5</v>
      </c>
      <c r="F1909" s="472">
        <v>25.1</v>
      </c>
      <c r="H1909" s="205"/>
      <c r="I1909" s="114"/>
    </row>
    <row r="1910" spans="1:9">
      <c r="A1910" s="470">
        <v>44276</v>
      </c>
      <c r="B1910" s="203">
        <v>12</v>
      </c>
      <c r="C1910" s="208">
        <v>358</v>
      </c>
      <c r="D1910" s="471">
        <v>13.3</v>
      </c>
      <c r="E1910" s="209">
        <v>1.0000000000000001E-5</v>
      </c>
      <c r="F1910" s="472">
        <v>26.1</v>
      </c>
      <c r="H1910" s="205"/>
      <c r="I1910" s="114"/>
    </row>
    <row r="1911" spans="1:9">
      <c r="A1911" s="470">
        <v>44276</v>
      </c>
      <c r="B1911" s="203">
        <v>13</v>
      </c>
      <c r="C1911" s="208">
        <v>13</v>
      </c>
      <c r="D1911" s="471">
        <v>13.5</v>
      </c>
      <c r="E1911" s="209">
        <v>1.0000000000000001E-5</v>
      </c>
      <c r="F1911" s="472">
        <v>27</v>
      </c>
      <c r="H1911" s="205"/>
      <c r="I1911" s="114"/>
    </row>
    <row r="1912" spans="1:9">
      <c r="A1912" s="470">
        <v>44276</v>
      </c>
      <c r="B1912" s="203">
        <v>14</v>
      </c>
      <c r="C1912" s="208">
        <v>28</v>
      </c>
      <c r="D1912" s="471">
        <v>13.7</v>
      </c>
      <c r="E1912" s="209">
        <v>1.0000000000000001E-5</v>
      </c>
      <c r="F1912" s="472">
        <v>28</v>
      </c>
      <c r="H1912" s="205"/>
      <c r="I1912" s="114"/>
    </row>
    <row r="1913" spans="1:9">
      <c r="A1913" s="470">
        <v>44276</v>
      </c>
      <c r="B1913" s="203">
        <v>15</v>
      </c>
      <c r="C1913" s="208">
        <v>43</v>
      </c>
      <c r="D1913" s="471">
        <v>13.9</v>
      </c>
      <c r="E1913" s="209">
        <v>1.0000000000000001E-5</v>
      </c>
      <c r="F1913" s="472">
        <v>29</v>
      </c>
      <c r="H1913" s="205"/>
      <c r="I1913" s="114"/>
    </row>
    <row r="1914" spans="1:9">
      <c r="A1914" s="470">
        <v>44276</v>
      </c>
      <c r="B1914" s="203">
        <v>16</v>
      </c>
      <c r="C1914" s="208">
        <v>58</v>
      </c>
      <c r="D1914" s="471">
        <v>14.1</v>
      </c>
      <c r="E1914" s="209">
        <v>1.0000000000000001E-5</v>
      </c>
      <c r="F1914" s="472">
        <v>30</v>
      </c>
      <c r="H1914" s="205"/>
      <c r="I1914" s="114"/>
    </row>
    <row r="1915" spans="1:9">
      <c r="A1915" s="470">
        <v>44276</v>
      </c>
      <c r="B1915" s="203">
        <v>17</v>
      </c>
      <c r="C1915" s="208">
        <v>73</v>
      </c>
      <c r="D1915" s="471">
        <v>14.2</v>
      </c>
      <c r="E1915" s="209">
        <v>1.0000000000000001E-5</v>
      </c>
      <c r="F1915" s="472">
        <v>31</v>
      </c>
      <c r="H1915" s="205"/>
      <c r="I1915" s="114"/>
    </row>
    <row r="1916" spans="1:9">
      <c r="A1916" s="470">
        <v>44276</v>
      </c>
      <c r="B1916" s="203">
        <v>18</v>
      </c>
      <c r="C1916" s="208">
        <v>88</v>
      </c>
      <c r="D1916" s="471">
        <v>14.4</v>
      </c>
      <c r="E1916" s="209">
        <v>1.0000000000000001E-5</v>
      </c>
      <c r="F1916" s="472">
        <v>32</v>
      </c>
      <c r="H1916" s="205"/>
      <c r="I1916" s="114"/>
    </row>
    <row r="1917" spans="1:9">
      <c r="A1917" s="470">
        <v>44276</v>
      </c>
      <c r="B1917" s="203">
        <v>19</v>
      </c>
      <c r="C1917" s="208">
        <v>103</v>
      </c>
      <c r="D1917" s="471">
        <v>14.6</v>
      </c>
      <c r="E1917" s="209">
        <v>1.0000000000000001E-5</v>
      </c>
      <c r="F1917" s="472">
        <v>33</v>
      </c>
      <c r="H1917" s="205"/>
      <c r="I1917" s="114"/>
    </row>
    <row r="1918" spans="1:9">
      <c r="A1918" s="470">
        <v>44276</v>
      </c>
      <c r="B1918" s="203">
        <v>20</v>
      </c>
      <c r="C1918" s="208">
        <v>118</v>
      </c>
      <c r="D1918" s="471">
        <v>14.8</v>
      </c>
      <c r="E1918" s="209">
        <v>1.0000000000000001E-5</v>
      </c>
      <c r="F1918" s="472">
        <v>34</v>
      </c>
      <c r="H1918" s="205"/>
      <c r="I1918" s="114"/>
    </row>
    <row r="1919" spans="1:9">
      <c r="A1919" s="470">
        <v>44276</v>
      </c>
      <c r="B1919" s="203">
        <v>21</v>
      </c>
      <c r="C1919" s="208">
        <v>133</v>
      </c>
      <c r="D1919" s="471">
        <v>15</v>
      </c>
      <c r="E1919" s="209">
        <v>1.0000000000000001E-5</v>
      </c>
      <c r="F1919" s="472">
        <v>34.9</v>
      </c>
      <c r="H1919" s="205"/>
      <c r="I1919" s="114"/>
    </row>
    <row r="1920" spans="1:9">
      <c r="A1920" s="470">
        <v>44276</v>
      </c>
      <c r="B1920" s="203">
        <v>22</v>
      </c>
      <c r="C1920" s="208">
        <v>148</v>
      </c>
      <c r="D1920" s="471">
        <v>15.2</v>
      </c>
      <c r="E1920" s="209">
        <v>1.0000000000000001E-5</v>
      </c>
      <c r="F1920" s="472">
        <v>35.9</v>
      </c>
      <c r="H1920" s="205"/>
      <c r="I1920" s="114"/>
    </row>
    <row r="1921" spans="1:9">
      <c r="A1921" s="470">
        <v>44276</v>
      </c>
      <c r="B1921" s="203">
        <v>23</v>
      </c>
      <c r="C1921" s="208">
        <v>163</v>
      </c>
      <c r="D1921" s="471">
        <v>15.4</v>
      </c>
      <c r="E1921" s="209">
        <v>1.0000000000000001E-5</v>
      </c>
      <c r="F1921" s="472">
        <v>36.9</v>
      </c>
      <c r="H1921" s="205"/>
      <c r="I1921" s="114"/>
    </row>
    <row r="1922" spans="1:9">
      <c r="A1922" s="470">
        <v>44277</v>
      </c>
      <c r="B1922" s="203">
        <v>0</v>
      </c>
      <c r="C1922" s="208">
        <v>178</v>
      </c>
      <c r="D1922" s="471">
        <v>15.6</v>
      </c>
      <c r="E1922" s="209">
        <v>1.0000000000000001E-5</v>
      </c>
      <c r="F1922" s="472">
        <v>37.9</v>
      </c>
      <c r="H1922" s="205"/>
      <c r="I1922" s="114"/>
    </row>
    <row r="1923" spans="1:9">
      <c r="A1923" s="470">
        <v>44277</v>
      </c>
      <c r="B1923" s="203">
        <v>1</v>
      </c>
      <c r="C1923" s="208">
        <v>193</v>
      </c>
      <c r="D1923" s="471">
        <v>15.7</v>
      </c>
      <c r="E1923" s="209">
        <v>1.0000000000000001E-5</v>
      </c>
      <c r="F1923" s="472">
        <v>38.9</v>
      </c>
      <c r="H1923" s="205"/>
      <c r="I1923" s="114"/>
    </row>
    <row r="1924" spans="1:9">
      <c r="A1924" s="470">
        <v>44277</v>
      </c>
      <c r="B1924" s="203">
        <v>2</v>
      </c>
      <c r="C1924" s="208">
        <v>208</v>
      </c>
      <c r="D1924" s="471">
        <v>15.9</v>
      </c>
      <c r="E1924" s="209">
        <v>1.0000000000000001E-5</v>
      </c>
      <c r="F1924" s="472">
        <v>39.9</v>
      </c>
      <c r="H1924" s="205"/>
      <c r="I1924" s="114"/>
    </row>
    <row r="1925" spans="1:9">
      <c r="A1925" s="470">
        <v>44277</v>
      </c>
      <c r="B1925" s="203">
        <v>3</v>
      </c>
      <c r="C1925" s="208">
        <v>223</v>
      </c>
      <c r="D1925" s="471">
        <v>16.100000000000001</v>
      </c>
      <c r="E1925" s="209">
        <v>1.0000000000000001E-5</v>
      </c>
      <c r="F1925" s="472">
        <v>40.9</v>
      </c>
      <c r="H1925" s="205"/>
      <c r="I1925" s="114"/>
    </row>
    <row r="1926" spans="1:9">
      <c r="A1926" s="470">
        <v>44277</v>
      </c>
      <c r="B1926" s="203">
        <v>4</v>
      </c>
      <c r="C1926" s="208">
        <v>238</v>
      </c>
      <c r="D1926" s="471">
        <v>16.3</v>
      </c>
      <c r="E1926" s="209">
        <v>1.0000000000000001E-5</v>
      </c>
      <c r="F1926" s="472">
        <v>41.9</v>
      </c>
      <c r="H1926" s="205"/>
      <c r="I1926" s="114"/>
    </row>
    <row r="1927" spans="1:9">
      <c r="A1927" s="470">
        <v>44277</v>
      </c>
      <c r="B1927" s="203">
        <v>5</v>
      </c>
      <c r="C1927" s="208">
        <v>253</v>
      </c>
      <c r="D1927" s="471">
        <v>16.5</v>
      </c>
      <c r="E1927" s="209">
        <v>1.0000000000000001E-5</v>
      </c>
      <c r="F1927" s="472">
        <v>42.8</v>
      </c>
      <c r="H1927" s="205"/>
      <c r="I1927" s="114"/>
    </row>
    <row r="1928" spans="1:9">
      <c r="A1928" s="470">
        <v>44277</v>
      </c>
      <c r="B1928" s="203">
        <v>6</v>
      </c>
      <c r="C1928" s="208">
        <v>268</v>
      </c>
      <c r="D1928" s="471">
        <v>16.7</v>
      </c>
      <c r="E1928" s="209">
        <v>1.0000000000000001E-5</v>
      </c>
      <c r="F1928" s="472">
        <v>43.8</v>
      </c>
      <c r="H1928" s="205"/>
      <c r="I1928" s="114"/>
    </row>
    <row r="1929" spans="1:9">
      <c r="A1929" s="470">
        <v>44277</v>
      </c>
      <c r="B1929" s="203">
        <v>7</v>
      </c>
      <c r="C1929" s="208">
        <v>283</v>
      </c>
      <c r="D1929" s="471">
        <v>16.899999999999999</v>
      </c>
      <c r="E1929" s="209">
        <v>1.0000000000000001E-5</v>
      </c>
      <c r="F1929" s="472">
        <v>44.8</v>
      </c>
      <c r="H1929" s="205"/>
      <c r="I1929" s="114"/>
    </row>
    <row r="1930" spans="1:9">
      <c r="A1930" s="470">
        <v>44277</v>
      </c>
      <c r="B1930" s="203">
        <v>8</v>
      </c>
      <c r="C1930" s="208">
        <v>298</v>
      </c>
      <c r="D1930" s="471">
        <v>17</v>
      </c>
      <c r="E1930" s="209">
        <v>1.0000000000000001E-5</v>
      </c>
      <c r="F1930" s="472">
        <v>45.8</v>
      </c>
      <c r="H1930" s="205"/>
      <c r="I1930" s="114"/>
    </row>
    <row r="1931" spans="1:9">
      <c r="A1931" s="470">
        <v>44277</v>
      </c>
      <c r="B1931" s="203">
        <v>9</v>
      </c>
      <c r="C1931" s="208">
        <v>313</v>
      </c>
      <c r="D1931" s="471">
        <v>17.2</v>
      </c>
      <c r="E1931" s="209">
        <v>1.0000000000000001E-5</v>
      </c>
      <c r="F1931" s="472">
        <v>46.8</v>
      </c>
      <c r="H1931" s="205"/>
      <c r="I1931" s="114"/>
    </row>
    <row r="1932" spans="1:9">
      <c r="A1932" s="470">
        <v>44277</v>
      </c>
      <c r="B1932" s="203">
        <v>10</v>
      </c>
      <c r="C1932" s="208">
        <v>328</v>
      </c>
      <c r="D1932" s="471">
        <v>17.399999999999999</v>
      </c>
      <c r="E1932" s="209">
        <v>1.0000000000000001E-5</v>
      </c>
      <c r="F1932" s="472">
        <v>47.8</v>
      </c>
      <c r="H1932" s="205"/>
      <c r="I1932" s="114"/>
    </row>
    <row r="1933" spans="1:9">
      <c r="A1933" s="470">
        <v>44277</v>
      </c>
      <c r="B1933" s="203">
        <v>11</v>
      </c>
      <c r="C1933" s="208">
        <v>343</v>
      </c>
      <c r="D1933" s="471">
        <v>17.600000000000001</v>
      </c>
      <c r="E1933" s="209">
        <v>1.0000000000000001E-5</v>
      </c>
      <c r="F1933" s="472">
        <v>48.8</v>
      </c>
      <c r="H1933" s="205"/>
      <c r="I1933" s="114"/>
    </row>
    <row r="1934" spans="1:9">
      <c r="A1934" s="470">
        <v>44277</v>
      </c>
      <c r="B1934" s="203">
        <v>12</v>
      </c>
      <c r="C1934" s="208">
        <v>358</v>
      </c>
      <c r="D1934" s="471">
        <v>17.8</v>
      </c>
      <c r="E1934" s="209">
        <v>1.0000000000000001E-5</v>
      </c>
      <c r="F1934" s="472">
        <v>49.7</v>
      </c>
      <c r="H1934" s="205"/>
      <c r="I1934" s="114"/>
    </row>
    <row r="1935" spans="1:9">
      <c r="A1935" s="470">
        <v>44277</v>
      </c>
      <c r="B1935" s="203">
        <v>13</v>
      </c>
      <c r="C1935" s="208">
        <v>13</v>
      </c>
      <c r="D1935" s="471">
        <v>18</v>
      </c>
      <c r="E1935" s="209">
        <v>1.0000000000000001E-5</v>
      </c>
      <c r="F1935" s="472">
        <v>50.7</v>
      </c>
      <c r="H1935" s="205"/>
      <c r="I1935" s="114"/>
    </row>
    <row r="1936" spans="1:9">
      <c r="A1936" s="470">
        <v>44277</v>
      </c>
      <c r="B1936" s="203">
        <v>14</v>
      </c>
      <c r="C1936" s="208">
        <v>28</v>
      </c>
      <c r="D1936" s="471">
        <v>18.2</v>
      </c>
      <c r="E1936" s="209">
        <v>1.0000000000000001E-5</v>
      </c>
      <c r="F1936" s="472">
        <v>51.7</v>
      </c>
      <c r="H1936" s="205"/>
      <c r="I1936" s="114"/>
    </row>
    <row r="1937" spans="1:9">
      <c r="A1937" s="470">
        <v>44277</v>
      </c>
      <c r="B1937" s="203">
        <v>15</v>
      </c>
      <c r="C1937" s="208">
        <v>43</v>
      </c>
      <c r="D1937" s="471">
        <v>18.399999999999999</v>
      </c>
      <c r="E1937" s="209">
        <v>1.0000000000000001E-5</v>
      </c>
      <c r="F1937" s="472">
        <v>52.7</v>
      </c>
      <c r="H1937" s="205"/>
      <c r="I1937" s="114"/>
    </row>
    <row r="1938" spans="1:9">
      <c r="A1938" s="470">
        <v>44277</v>
      </c>
      <c r="B1938" s="203">
        <v>16</v>
      </c>
      <c r="C1938" s="208">
        <v>58</v>
      </c>
      <c r="D1938" s="471">
        <v>18.5</v>
      </c>
      <c r="E1938" s="209">
        <v>1.0000000000000001E-5</v>
      </c>
      <c r="F1938" s="472">
        <v>53.7</v>
      </c>
      <c r="H1938" s="205"/>
      <c r="I1938" s="114"/>
    </row>
    <row r="1939" spans="1:9">
      <c r="A1939" s="470">
        <v>44277</v>
      </c>
      <c r="B1939" s="203">
        <v>17</v>
      </c>
      <c r="C1939" s="208">
        <v>73</v>
      </c>
      <c r="D1939" s="471">
        <v>18.7</v>
      </c>
      <c r="E1939" s="209">
        <v>1.0000000000000001E-5</v>
      </c>
      <c r="F1939" s="472">
        <v>54.7</v>
      </c>
      <c r="H1939" s="205"/>
      <c r="I1939" s="114"/>
    </row>
    <row r="1940" spans="1:9">
      <c r="A1940" s="470">
        <v>44277</v>
      </c>
      <c r="B1940" s="203">
        <v>18</v>
      </c>
      <c r="C1940" s="208">
        <v>88</v>
      </c>
      <c r="D1940" s="471">
        <v>18.899999999999999</v>
      </c>
      <c r="E1940" s="209">
        <v>1.0000000000000001E-5</v>
      </c>
      <c r="F1940" s="472">
        <v>55.7</v>
      </c>
      <c r="H1940" s="205"/>
      <c r="I1940" s="114"/>
    </row>
    <row r="1941" spans="1:9">
      <c r="A1941" s="470">
        <v>44277</v>
      </c>
      <c r="B1941" s="203">
        <v>19</v>
      </c>
      <c r="C1941" s="208">
        <v>103</v>
      </c>
      <c r="D1941" s="471">
        <v>19.100000000000001</v>
      </c>
      <c r="E1941" s="209">
        <v>1.0000000000000001E-5</v>
      </c>
      <c r="F1941" s="472">
        <v>56.6</v>
      </c>
      <c r="H1941" s="205"/>
      <c r="I1941" s="114"/>
    </row>
    <row r="1942" spans="1:9">
      <c r="A1942" s="470">
        <v>44277</v>
      </c>
      <c r="B1942" s="203">
        <v>20</v>
      </c>
      <c r="C1942" s="208">
        <v>118</v>
      </c>
      <c r="D1942" s="471">
        <v>19.3</v>
      </c>
      <c r="E1942" s="209">
        <v>1.0000000000000001E-5</v>
      </c>
      <c r="F1942" s="472">
        <v>57.6</v>
      </c>
      <c r="H1942" s="205"/>
      <c r="I1942" s="114"/>
    </row>
    <row r="1943" spans="1:9">
      <c r="A1943" s="470">
        <v>44277</v>
      </c>
      <c r="B1943" s="203">
        <v>21</v>
      </c>
      <c r="C1943" s="208">
        <v>133</v>
      </c>
      <c r="D1943" s="471">
        <v>19.5</v>
      </c>
      <c r="E1943" s="209">
        <v>1.0000000000000001E-5</v>
      </c>
      <c r="F1943" s="472">
        <v>58.6</v>
      </c>
      <c r="H1943" s="205"/>
      <c r="I1943" s="114"/>
    </row>
    <row r="1944" spans="1:9">
      <c r="A1944" s="470">
        <v>44277</v>
      </c>
      <c r="B1944" s="203">
        <v>22</v>
      </c>
      <c r="C1944" s="208">
        <v>148</v>
      </c>
      <c r="D1944" s="471">
        <v>19.7</v>
      </c>
      <c r="E1944" s="209">
        <v>1.0000000000000001E-5</v>
      </c>
      <c r="F1944" s="472">
        <v>59.6</v>
      </c>
      <c r="H1944" s="205"/>
      <c r="I1944" s="114"/>
    </row>
    <row r="1945" spans="1:9">
      <c r="A1945" s="470">
        <v>44277</v>
      </c>
      <c r="B1945" s="203">
        <v>23</v>
      </c>
      <c r="C1945" s="208">
        <v>163</v>
      </c>
      <c r="D1945" s="471">
        <v>19.899999999999999</v>
      </c>
      <c r="E1945" s="209">
        <v>1</v>
      </c>
      <c r="F1945" s="472">
        <v>0.6</v>
      </c>
      <c r="H1945" s="205"/>
      <c r="I1945" s="114"/>
    </row>
    <row r="1946" spans="1:9">
      <c r="A1946" s="470">
        <v>44278</v>
      </c>
      <c r="B1946" s="203">
        <v>0</v>
      </c>
      <c r="C1946" s="208">
        <v>178</v>
      </c>
      <c r="D1946" s="471">
        <v>20</v>
      </c>
      <c r="E1946" s="209">
        <v>1</v>
      </c>
      <c r="F1946" s="472">
        <v>1.6</v>
      </c>
      <c r="H1946" s="205"/>
      <c r="I1946" s="114"/>
    </row>
    <row r="1947" spans="1:9">
      <c r="A1947" s="470">
        <v>44278</v>
      </c>
      <c r="B1947" s="203">
        <v>1</v>
      </c>
      <c r="C1947" s="208">
        <v>193</v>
      </c>
      <c r="D1947" s="471">
        <v>20.2</v>
      </c>
      <c r="E1947" s="209">
        <v>1</v>
      </c>
      <c r="F1947" s="472">
        <v>2.6</v>
      </c>
      <c r="H1947" s="205"/>
      <c r="I1947" s="114"/>
    </row>
    <row r="1948" spans="1:9">
      <c r="A1948" s="470">
        <v>44278</v>
      </c>
      <c r="B1948" s="203">
        <v>2</v>
      </c>
      <c r="C1948" s="208">
        <v>208</v>
      </c>
      <c r="D1948" s="471">
        <v>20.399999999999999</v>
      </c>
      <c r="E1948" s="209">
        <v>1</v>
      </c>
      <c r="F1948" s="472">
        <v>3.5</v>
      </c>
      <c r="H1948" s="205"/>
      <c r="I1948" s="114"/>
    </row>
    <row r="1949" spans="1:9">
      <c r="A1949" s="470">
        <v>44278</v>
      </c>
      <c r="B1949" s="203">
        <v>3</v>
      </c>
      <c r="C1949" s="208">
        <v>223</v>
      </c>
      <c r="D1949" s="471">
        <v>20.6</v>
      </c>
      <c r="E1949" s="209">
        <v>1</v>
      </c>
      <c r="F1949" s="472">
        <v>4.5</v>
      </c>
      <c r="H1949" s="205"/>
      <c r="I1949" s="114"/>
    </row>
    <row r="1950" spans="1:9">
      <c r="A1950" s="470">
        <v>44278</v>
      </c>
      <c r="B1950" s="203">
        <v>4</v>
      </c>
      <c r="C1950" s="208">
        <v>238</v>
      </c>
      <c r="D1950" s="471">
        <v>20.8</v>
      </c>
      <c r="E1950" s="209">
        <v>1</v>
      </c>
      <c r="F1950" s="472">
        <v>5.5</v>
      </c>
      <c r="H1950" s="205"/>
      <c r="I1950" s="114"/>
    </row>
    <row r="1951" spans="1:9">
      <c r="A1951" s="470">
        <v>44278</v>
      </c>
      <c r="B1951" s="203">
        <v>5</v>
      </c>
      <c r="C1951" s="208">
        <v>253</v>
      </c>
      <c r="D1951" s="471">
        <v>21</v>
      </c>
      <c r="E1951" s="209">
        <v>1</v>
      </c>
      <c r="F1951" s="472">
        <v>6.5</v>
      </c>
      <c r="H1951" s="205"/>
      <c r="I1951" s="114"/>
    </row>
    <row r="1952" spans="1:9">
      <c r="A1952" s="470">
        <v>44278</v>
      </c>
      <c r="B1952" s="203">
        <v>6</v>
      </c>
      <c r="C1952" s="208">
        <v>268</v>
      </c>
      <c r="D1952" s="471">
        <v>21.2</v>
      </c>
      <c r="E1952" s="209">
        <v>1</v>
      </c>
      <c r="F1952" s="472">
        <v>7.5</v>
      </c>
      <c r="H1952" s="205"/>
      <c r="I1952" s="114"/>
    </row>
    <row r="1953" spans="1:9">
      <c r="A1953" s="470">
        <v>44278</v>
      </c>
      <c r="B1953" s="203">
        <v>7</v>
      </c>
      <c r="C1953" s="208">
        <v>283</v>
      </c>
      <c r="D1953" s="471">
        <v>21.4</v>
      </c>
      <c r="E1953" s="209">
        <v>1</v>
      </c>
      <c r="F1953" s="472">
        <v>8.5</v>
      </c>
      <c r="H1953" s="205"/>
      <c r="I1953" s="114"/>
    </row>
    <row r="1954" spans="1:9">
      <c r="A1954" s="470">
        <v>44278</v>
      </c>
      <c r="B1954" s="203">
        <v>8</v>
      </c>
      <c r="C1954" s="208">
        <v>298</v>
      </c>
      <c r="D1954" s="471">
        <v>21.6</v>
      </c>
      <c r="E1954" s="209">
        <v>1</v>
      </c>
      <c r="F1954" s="472">
        <v>9.5</v>
      </c>
      <c r="H1954" s="205"/>
      <c r="I1954" s="114"/>
    </row>
    <row r="1955" spans="1:9">
      <c r="A1955" s="470">
        <v>44278</v>
      </c>
      <c r="B1955" s="203">
        <v>9</v>
      </c>
      <c r="C1955" s="208">
        <v>313</v>
      </c>
      <c r="D1955" s="471">
        <v>21.7</v>
      </c>
      <c r="E1955" s="209">
        <v>1</v>
      </c>
      <c r="F1955" s="472">
        <v>10.4</v>
      </c>
      <c r="H1955" s="205"/>
      <c r="I1955" s="114"/>
    </row>
    <row r="1956" spans="1:9">
      <c r="A1956" s="470">
        <v>44278</v>
      </c>
      <c r="B1956" s="203">
        <v>10</v>
      </c>
      <c r="C1956" s="208">
        <v>328</v>
      </c>
      <c r="D1956" s="471">
        <v>21.9</v>
      </c>
      <c r="E1956" s="209">
        <v>1</v>
      </c>
      <c r="F1956" s="472">
        <v>11.4</v>
      </c>
      <c r="H1956" s="205"/>
      <c r="I1956" s="114"/>
    </row>
    <row r="1957" spans="1:9">
      <c r="A1957" s="470">
        <v>44278</v>
      </c>
      <c r="B1957" s="203">
        <v>11</v>
      </c>
      <c r="C1957" s="208">
        <v>343</v>
      </c>
      <c r="D1957" s="471">
        <v>22.1</v>
      </c>
      <c r="E1957" s="209">
        <v>1</v>
      </c>
      <c r="F1957" s="472">
        <v>12.4</v>
      </c>
      <c r="H1957" s="205"/>
      <c r="I1957" s="114"/>
    </row>
    <row r="1958" spans="1:9">
      <c r="A1958" s="470">
        <v>44278</v>
      </c>
      <c r="B1958" s="203">
        <v>12</v>
      </c>
      <c r="C1958" s="208">
        <v>358</v>
      </c>
      <c r="D1958" s="471">
        <v>22.3</v>
      </c>
      <c r="E1958" s="209">
        <v>1</v>
      </c>
      <c r="F1958" s="472">
        <v>13.4</v>
      </c>
      <c r="H1958" s="205"/>
      <c r="I1958" s="114"/>
    </row>
    <row r="1959" spans="1:9">
      <c r="A1959" s="470">
        <v>44278</v>
      </c>
      <c r="B1959" s="203">
        <v>13</v>
      </c>
      <c r="C1959" s="208">
        <v>13</v>
      </c>
      <c r="D1959" s="471">
        <v>22.5</v>
      </c>
      <c r="E1959" s="209">
        <v>1</v>
      </c>
      <c r="F1959" s="472">
        <v>14.4</v>
      </c>
      <c r="H1959" s="205"/>
      <c r="I1959" s="114"/>
    </row>
    <row r="1960" spans="1:9">
      <c r="A1960" s="470">
        <v>44278</v>
      </c>
      <c r="B1960" s="203">
        <v>14</v>
      </c>
      <c r="C1960" s="208">
        <v>28</v>
      </c>
      <c r="D1960" s="471">
        <v>22.7</v>
      </c>
      <c r="E1960" s="209">
        <v>1</v>
      </c>
      <c r="F1960" s="472">
        <v>15.4</v>
      </c>
      <c r="H1960" s="205"/>
      <c r="I1960" s="114"/>
    </row>
    <row r="1961" spans="1:9">
      <c r="A1961" s="470">
        <v>44278</v>
      </c>
      <c r="B1961" s="203">
        <v>15</v>
      </c>
      <c r="C1961" s="208">
        <v>43</v>
      </c>
      <c r="D1961" s="471">
        <v>22.9</v>
      </c>
      <c r="E1961" s="209">
        <v>1</v>
      </c>
      <c r="F1961" s="472">
        <v>16.399999999999999</v>
      </c>
      <c r="H1961" s="205"/>
      <c r="I1961" s="114"/>
    </row>
    <row r="1962" spans="1:9">
      <c r="A1962" s="470">
        <v>44278</v>
      </c>
      <c r="B1962" s="203">
        <v>16</v>
      </c>
      <c r="C1962" s="208">
        <v>58</v>
      </c>
      <c r="D1962" s="471">
        <v>23.1</v>
      </c>
      <c r="E1962" s="209">
        <v>1</v>
      </c>
      <c r="F1962" s="472">
        <v>17.3</v>
      </c>
      <c r="H1962" s="205"/>
      <c r="I1962" s="114"/>
    </row>
    <row r="1963" spans="1:9">
      <c r="A1963" s="470">
        <v>44278</v>
      </c>
      <c r="B1963" s="203">
        <v>17</v>
      </c>
      <c r="C1963" s="208">
        <v>73</v>
      </c>
      <c r="D1963" s="471">
        <v>23.2</v>
      </c>
      <c r="E1963" s="209">
        <v>1</v>
      </c>
      <c r="F1963" s="472">
        <v>18.3</v>
      </c>
      <c r="H1963" s="205"/>
      <c r="I1963" s="114"/>
    </row>
    <row r="1964" spans="1:9">
      <c r="A1964" s="470">
        <v>44278</v>
      </c>
      <c r="B1964" s="203">
        <v>18</v>
      </c>
      <c r="C1964" s="208">
        <v>88</v>
      </c>
      <c r="D1964" s="471">
        <v>23.4</v>
      </c>
      <c r="E1964" s="209">
        <v>1</v>
      </c>
      <c r="F1964" s="472">
        <v>19.3</v>
      </c>
      <c r="H1964" s="205"/>
      <c r="I1964" s="114"/>
    </row>
    <row r="1965" spans="1:9">
      <c r="A1965" s="470">
        <v>44278</v>
      </c>
      <c r="B1965" s="203">
        <v>19</v>
      </c>
      <c r="C1965" s="208">
        <v>103</v>
      </c>
      <c r="D1965" s="471">
        <v>23.6</v>
      </c>
      <c r="E1965" s="209">
        <v>1</v>
      </c>
      <c r="F1965" s="472">
        <v>20.3</v>
      </c>
      <c r="H1965" s="205"/>
      <c r="I1965" s="114"/>
    </row>
    <row r="1966" spans="1:9">
      <c r="A1966" s="470">
        <v>44278</v>
      </c>
      <c r="B1966" s="203">
        <v>20</v>
      </c>
      <c r="C1966" s="208">
        <v>118</v>
      </c>
      <c r="D1966" s="471">
        <v>23.8</v>
      </c>
      <c r="E1966" s="209">
        <v>1</v>
      </c>
      <c r="F1966" s="472">
        <v>21.3</v>
      </c>
      <c r="H1966" s="205"/>
      <c r="I1966" s="114"/>
    </row>
    <row r="1967" spans="1:9">
      <c r="A1967" s="470">
        <v>44278</v>
      </c>
      <c r="B1967" s="203">
        <v>21</v>
      </c>
      <c r="C1967" s="208">
        <v>133</v>
      </c>
      <c r="D1967" s="471">
        <v>24</v>
      </c>
      <c r="E1967" s="209">
        <v>1</v>
      </c>
      <c r="F1967" s="472">
        <v>22.3</v>
      </c>
      <c r="H1967" s="205"/>
      <c r="I1967" s="114"/>
    </row>
    <row r="1968" spans="1:9">
      <c r="A1968" s="470">
        <v>44278</v>
      </c>
      <c r="B1968" s="203">
        <v>22</v>
      </c>
      <c r="C1968" s="208">
        <v>148</v>
      </c>
      <c r="D1968" s="471">
        <v>24.2</v>
      </c>
      <c r="E1968" s="209">
        <v>1</v>
      </c>
      <c r="F1968" s="472">
        <v>23.2</v>
      </c>
      <c r="H1968" s="205"/>
      <c r="I1968" s="114"/>
    </row>
    <row r="1969" spans="1:9">
      <c r="A1969" s="470">
        <v>44278</v>
      </c>
      <c r="B1969" s="203">
        <v>23</v>
      </c>
      <c r="C1969" s="208">
        <v>163</v>
      </c>
      <c r="D1969" s="471">
        <v>24.4</v>
      </c>
      <c r="E1969" s="209">
        <v>1</v>
      </c>
      <c r="F1969" s="472">
        <v>24.2</v>
      </c>
      <c r="H1969" s="205"/>
      <c r="I1969" s="114"/>
    </row>
    <row r="1970" spans="1:9">
      <c r="A1970" s="470">
        <v>44279</v>
      </c>
      <c r="B1970" s="203">
        <v>0</v>
      </c>
      <c r="C1970" s="208">
        <v>178</v>
      </c>
      <c r="D1970" s="471">
        <v>24.6</v>
      </c>
      <c r="E1970" s="209">
        <v>1</v>
      </c>
      <c r="F1970" s="472">
        <v>25.2</v>
      </c>
      <c r="H1970" s="205"/>
      <c r="I1970" s="114"/>
    </row>
    <row r="1971" spans="1:9">
      <c r="A1971" s="470">
        <v>44279</v>
      </c>
      <c r="B1971" s="203">
        <v>1</v>
      </c>
      <c r="C1971" s="208">
        <v>193</v>
      </c>
      <c r="D1971" s="471">
        <v>24.8</v>
      </c>
      <c r="E1971" s="209">
        <v>1</v>
      </c>
      <c r="F1971" s="472">
        <v>26.2</v>
      </c>
      <c r="H1971" s="205"/>
      <c r="I1971" s="114"/>
    </row>
    <row r="1972" spans="1:9">
      <c r="A1972" s="470">
        <v>44279</v>
      </c>
      <c r="B1972" s="203">
        <v>2</v>
      </c>
      <c r="C1972" s="208">
        <v>208</v>
      </c>
      <c r="D1972" s="471">
        <v>24.9</v>
      </c>
      <c r="E1972" s="209">
        <v>1</v>
      </c>
      <c r="F1972" s="472">
        <v>27.2</v>
      </c>
      <c r="H1972" s="205"/>
      <c r="I1972" s="114"/>
    </row>
    <row r="1973" spans="1:9">
      <c r="A1973" s="470">
        <v>44279</v>
      </c>
      <c r="B1973" s="203">
        <v>3</v>
      </c>
      <c r="C1973" s="208">
        <v>223</v>
      </c>
      <c r="D1973" s="471">
        <v>25.1</v>
      </c>
      <c r="E1973" s="209">
        <v>1</v>
      </c>
      <c r="F1973" s="472">
        <v>28.2</v>
      </c>
      <c r="H1973" s="205"/>
      <c r="I1973" s="114"/>
    </row>
    <row r="1974" spans="1:9">
      <c r="A1974" s="470">
        <v>44279</v>
      </c>
      <c r="B1974" s="203">
        <v>4</v>
      </c>
      <c r="C1974" s="208">
        <v>238</v>
      </c>
      <c r="D1974" s="471">
        <v>25.3</v>
      </c>
      <c r="E1974" s="209">
        <v>1</v>
      </c>
      <c r="F1974" s="472">
        <v>29.2</v>
      </c>
      <c r="H1974" s="205"/>
      <c r="I1974" s="114"/>
    </row>
    <row r="1975" spans="1:9">
      <c r="A1975" s="470">
        <v>44279</v>
      </c>
      <c r="B1975" s="203">
        <v>5</v>
      </c>
      <c r="C1975" s="208">
        <v>253</v>
      </c>
      <c r="D1975" s="471">
        <v>25.5</v>
      </c>
      <c r="E1975" s="209">
        <v>1</v>
      </c>
      <c r="F1975" s="472">
        <v>30.1</v>
      </c>
      <c r="H1975" s="205"/>
      <c r="I1975" s="114"/>
    </row>
    <row r="1976" spans="1:9">
      <c r="A1976" s="470">
        <v>44279</v>
      </c>
      <c r="B1976" s="203">
        <v>6</v>
      </c>
      <c r="C1976" s="208">
        <v>268</v>
      </c>
      <c r="D1976" s="471">
        <v>25.7</v>
      </c>
      <c r="E1976" s="209">
        <v>1</v>
      </c>
      <c r="F1976" s="472">
        <v>31.1</v>
      </c>
      <c r="H1976" s="205"/>
      <c r="I1976" s="114"/>
    </row>
    <row r="1977" spans="1:9">
      <c r="A1977" s="470">
        <v>44279</v>
      </c>
      <c r="B1977" s="203">
        <v>7</v>
      </c>
      <c r="C1977" s="208">
        <v>283</v>
      </c>
      <c r="D1977" s="471">
        <v>25.9</v>
      </c>
      <c r="E1977" s="209">
        <v>1</v>
      </c>
      <c r="F1977" s="472">
        <v>32.1</v>
      </c>
      <c r="H1977" s="205"/>
      <c r="I1977" s="114"/>
    </row>
    <row r="1978" spans="1:9">
      <c r="A1978" s="470">
        <v>44279</v>
      </c>
      <c r="B1978" s="203">
        <v>8</v>
      </c>
      <c r="C1978" s="208">
        <v>298</v>
      </c>
      <c r="D1978" s="471">
        <v>26.1</v>
      </c>
      <c r="E1978" s="209">
        <v>1</v>
      </c>
      <c r="F1978" s="472">
        <v>33.1</v>
      </c>
      <c r="H1978" s="205"/>
      <c r="I1978" s="114"/>
    </row>
    <row r="1979" spans="1:9">
      <c r="A1979" s="470">
        <v>44279</v>
      </c>
      <c r="B1979" s="203">
        <v>9</v>
      </c>
      <c r="C1979" s="208">
        <v>313</v>
      </c>
      <c r="D1979" s="471">
        <v>26.3</v>
      </c>
      <c r="E1979" s="209">
        <v>1</v>
      </c>
      <c r="F1979" s="472">
        <v>34.1</v>
      </c>
      <c r="H1979" s="205"/>
      <c r="I1979" s="114"/>
    </row>
    <row r="1980" spans="1:9">
      <c r="A1980" s="470">
        <v>44279</v>
      </c>
      <c r="B1980" s="203">
        <v>10</v>
      </c>
      <c r="C1980" s="208">
        <v>328</v>
      </c>
      <c r="D1980" s="471">
        <v>26.5</v>
      </c>
      <c r="E1980" s="209">
        <v>1</v>
      </c>
      <c r="F1980" s="472">
        <v>35.1</v>
      </c>
      <c r="H1980" s="205"/>
      <c r="I1980" s="114"/>
    </row>
    <row r="1981" spans="1:9">
      <c r="A1981" s="470">
        <v>44279</v>
      </c>
      <c r="B1981" s="203">
        <v>11</v>
      </c>
      <c r="C1981" s="208">
        <v>343</v>
      </c>
      <c r="D1981" s="471">
        <v>26.6</v>
      </c>
      <c r="E1981" s="209">
        <v>1</v>
      </c>
      <c r="F1981" s="472">
        <v>36</v>
      </c>
      <c r="H1981" s="205"/>
      <c r="I1981" s="114"/>
    </row>
    <row r="1982" spans="1:9">
      <c r="A1982" s="470">
        <v>44279</v>
      </c>
      <c r="B1982" s="203">
        <v>12</v>
      </c>
      <c r="C1982" s="208">
        <v>358</v>
      </c>
      <c r="D1982" s="471">
        <v>26.8</v>
      </c>
      <c r="E1982" s="209">
        <v>1</v>
      </c>
      <c r="F1982" s="472">
        <v>37</v>
      </c>
      <c r="H1982" s="205"/>
      <c r="I1982" s="114"/>
    </row>
    <row r="1983" spans="1:9">
      <c r="A1983" s="470">
        <v>44279</v>
      </c>
      <c r="B1983" s="203">
        <v>13</v>
      </c>
      <c r="C1983" s="208">
        <v>13</v>
      </c>
      <c r="D1983" s="471">
        <v>27</v>
      </c>
      <c r="E1983" s="209">
        <v>1</v>
      </c>
      <c r="F1983" s="472">
        <v>38</v>
      </c>
      <c r="H1983" s="205"/>
      <c r="I1983" s="114"/>
    </row>
    <row r="1984" spans="1:9">
      <c r="A1984" s="470">
        <v>44279</v>
      </c>
      <c r="B1984" s="203">
        <v>14</v>
      </c>
      <c r="C1984" s="208">
        <v>28</v>
      </c>
      <c r="D1984" s="471">
        <v>27.2</v>
      </c>
      <c r="E1984" s="209">
        <v>1</v>
      </c>
      <c r="F1984" s="472">
        <v>39</v>
      </c>
      <c r="H1984" s="205"/>
      <c r="I1984" s="114"/>
    </row>
    <row r="1985" spans="1:9">
      <c r="A1985" s="470">
        <v>44279</v>
      </c>
      <c r="B1985" s="203">
        <v>15</v>
      </c>
      <c r="C1985" s="208">
        <v>43</v>
      </c>
      <c r="D1985" s="471">
        <v>27.4</v>
      </c>
      <c r="E1985" s="209">
        <v>1</v>
      </c>
      <c r="F1985" s="472">
        <v>40</v>
      </c>
      <c r="H1985" s="205"/>
      <c r="I1985" s="114"/>
    </row>
    <row r="1986" spans="1:9">
      <c r="A1986" s="470">
        <v>44279</v>
      </c>
      <c r="B1986" s="203">
        <v>16</v>
      </c>
      <c r="C1986" s="208">
        <v>58</v>
      </c>
      <c r="D1986" s="471">
        <v>27.6</v>
      </c>
      <c r="E1986" s="209">
        <v>1</v>
      </c>
      <c r="F1986" s="472">
        <v>41</v>
      </c>
      <c r="H1986" s="205"/>
      <c r="I1986" s="114"/>
    </row>
    <row r="1987" spans="1:9">
      <c r="A1987" s="470">
        <v>44279</v>
      </c>
      <c r="B1987" s="203">
        <v>17</v>
      </c>
      <c r="C1987" s="208">
        <v>73</v>
      </c>
      <c r="D1987" s="471">
        <v>27.8</v>
      </c>
      <c r="E1987" s="209">
        <v>1</v>
      </c>
      <c r="F1987" s="472">
        <v>41.9</v>
      </c>
      <c r="H1987" s="205"/>
      <c r="I1987" s="114"/>
    </row>
    <row r="1988" spans="1:9">
      <c r="A1988" s="470">
        <v>44279</v>
      </c>
      <c r="B1988" s="203">
        <v>18</v>
      </c>
      <c r="C1988" s="208">
        <v>88</v>
      </c>
      <c r="D1988" s="471">
        <v>28</v>
      </c>
      <c r="E1988" s="209">
        <v>1</v>
      </c>
      <c r="F1988" s="472">
        <v>42.9</v>
      </c>
      <c r="H1988" s="205"/>
      <c r="I1988" s="114"/>
    </row>
    <row r="1989" spans="1:9">
      <c r="A1989" s="470">
        <v>44279</v>
      </c>
      <c r="B1989" s="203">
        <v>19</v>
      </c>
      <c r="C1989" s="208">
        <v>103</v>
      </c>
      <c r="D1989" s="471">
        <v>28.2</v>
      </c>
      <c r="E1989" s="209">
        <v>1</v>
      </c>
      <c r="F1989" s="472">
        <v>43.9</v>
      </c>
      <c r="H1989" s="205"/>
      <c r="I1989" s="114"/>
    </row>
    <row r="1990" spans="1:9">
      <c r="A1990" s="470">
        <v>44279</v>
      </c>
      <c r="B1990" s="203">
        <v>20</v>
      </c>
      <c r="C1990" s="208">
        <v>118</v>
      </c>
      <c r="D1990" s="471">
        <v>28.3</v>
      </c>
      <c r="E1990" s="209">
        <v>1</v>
      </c>
      <c r="F1990" s="472">
        <v>44.9</v>
      </c>
      <c r="H1990" s="205"/>
      <c r="I1990" s="114"/>
    </row>
    <row r="1991" spans="1:9">
      <c r="A1991" s="470">
        <v>44279</v>
      </c>
      <c r="B1991" s="203">
        <v>21</v>
      </c>
      <c r="C1991" s="208">
        <v>133</v>
      </c>
      <c r="D1991" s="471">
        <v>28.5</v>
      </c>
      <c r="E1991" s="209">
        <v>1</v>
      </c>
      <c r="F1991" s="472">
        <v>45.9</v>
      </c>
      <c r="H1991" s="205"/>
      <c r="I1991" s="114"/>
    </row>
    <row r="1992" spans="1:9">
      <c r="A1992" s="470">
        <v>44279</v>
      </c>
      <c r="B1992" s="203">
        <v>22</v>
      </c>
      <c r="C1992" s="208">
        <v>148</v>
      </c>
      <c r="D1992" s="471">
        <v>28.7</v>
      </c>
      <c r="E1992" s="209">
        <v>1</v>
      </c>
      <c r="F1992" s="472">
        <v>46.9</v>
      </c>
      <c r="H1992" s="205"/>
      <c r="I1992" s="114"/>
    </row>
    <row r="1993" spans="1:9">
      <c r="A1993" s="470">
        <v>44279</v>
      </c>
      <c r="B1993" s="203">
        <v>23</v>
      </c>
      <c r="C1993" s="208">
        <v>163</v>
      </c>
      <c r="D1993" s="471">
        <v>28.9</v>
      </c>
      <c r="E1993" s="209">
        <v>1</v>
      </c>
      <c r="F1993" s="472">
        <v>47.8</v>
      </c>
      <c r="H1993" s="205"/>
      <c r="I1993" s="114"/>
    </row>
    <row r="1994" spans="1:9">
      <c r="A1994" s="470">
        <v>44280</v>
      </c>
      <c r="B1994" s="203">
        <v>0</v>
      </c>
      <c r="C1994" s="208">
        <v>178</v>
      </c>
      <c r="D1994" s="471">
        <v>29.1</v>
      </c>
      <c r="E1994" s="209">
        <v>1</v>
      </c>
      <c r="F1994" s="472">
        <v>48.8</v>
      </c>
      <c r="H1994" s="205"/>
      <c r="I1994" s="114"/>
    </row>
    <row r="1995" spans="1:9">
      <c r="A1995" s="470">
        <v>44280</v>
      </c>
      <c r="B1995" s="203">
        <v>1</v>
      </c>
      <c r="C1995" s="208">
        <v>193</v>
      </c>
      <c r="D1995" s="471">
        <v>29.3</v>
      </c>
      <c r="E1995" s="209">
        <v>1</v>
      </c>
      <c r="F1995" s="472">
        <v>49.8</v>
      </c>
      <c r="H1995" s="205"/>
      <c r="I1995" s="114"/>
    </row>
    <row r="1996" spans="1:9">
      <c r="A1996" s="470">
        <v>44280</v>
      </c>
      <c r="B1996" s="203">
        <v>2</v>
      </c>
      <c r="C1996" s="208">
        <v>208</v>
      </c>
      <c r="D1996" s="471">
        <v>29.5</v>
      </c>
      <c r="E1996" s="209">
        <v>1</v>
      </c>
      <c r="F1996" s="472">
        <v>50.8</v>
      </c>
      <c r="H1996" s="205"/>
      <c r="I1996" s="114"/>
    </row>
    <row r="1997" spans="1:9">
      <c r="A1997" s="470">
        <v>44280</v>
      </c>
      <c r="B1997" s="203">
        <v>3</v>
      </c>
      <c r="C1997" s="208">
        <v>223</v>
      </c>
      <c r="D1997" s="471">
        <v>29.7</v>
      </c>
      <c r="E1997" s="209">
        <v>1</v>
      </c>
      <c r="F1997" s="472">
        <v>51.8</v>
      </c>
      <c r="H1997" s="205"/>
      <c r="I1997" s="114"/>
    </row>
    <row r="1998" spans="1:9">
      <c r="A1998" s="470">
        <v>44280</v>
      </c>
      <c r="B1998" s="203">
        <v>4</v>
      </c>
      <c r="C1998" s="208">
        <v>238</v>
      </c>
      <c r="D1998" s="471">
        <v>29.9</v>
      </c>
      <c r="E1998" s="209">
        <v>1</v>
      </c>
      <c r="F1998" s="472">
        <v>52.8</v>
      </c>
      <c r="H1998" s="205"/>
      <c r="I1998" s="114"/>
    </row>
    <row r="1999" spans="1:9">
      <c r="A1999" s="470">
        <v>44280</v>
      </c>
      <c r="B1999" s="203">
        <v>5</v>
      </c>
      <c r="C1999" s="208">
        <v>253</v>
      </c>
      <c r="D1999" s="471">
        <v>30.1</v>
      </c>
      <c r="E1999" s="209">
        <v>1</v>
      </c>
      <c r="F1999" s="472">
        <v>53.7</v>
      </c>
      <c r="H1999" s="205"/>
      <c r="I1999" s="114"/>
    </row>
    <row r="2000" spans="1:9">
      <c r="A2000" s="470">
        <v>44280</v>
      </c>
      <c r="B2000" s="203">
        <v>6</v>
      </c>
      <c r="C2000" s="208">
        <v>268</v>
      </c>
      <c r="D2000" s="471">
        <v>30.2</v>
      </c>
      <c r="E2000" s="209">
        <v>1</v>
      </c>
      <c r="F2000" s="472">
        <v>54.7</v>
      </c>
      <c r="H2000" s="205"/>
      <c r="I2000" s="114"/>
    </row>
    <row r="2001" spans="1:9">
      <c r="A2001" s="470">
        <v>44280</v>
      </c>
      <c r="B2001" s="203">
        <v>7</v>
      </c>
      <c r="C2001" s="208">
        <v>283</v>
      </c>
      <c r="D2001" s="471">
        <v>30.4</v>
      </c>
      <c r="E2001" s="209">
        <v>1</v>
      </c>
      <c r="F2001" s="472">
        <v>55.7</v>
      </c>
      <c r="H2001" s="205"/>
      <c r="I2001" s="114"/>
    </row>
    <row r="2002" spans="1:9">
      <c r="A2002" s="470">
        <v>44280</v>
      </c>
      <c r="B2002" s="203">
        <v>8</v>
      </c>
      <c r="C2002" s="208">
        <v>298</v>
      </c>
      <c r="D2002" s="471">
        <v>30.6</v>
      </c>
      <c r="E2002" s="209">
        <v>1</v>
      </c>
      <c r="F2002" s="472">
        <v>56.7</v>
      </c>
      <c r="H2002" s="205"/>
      <c r="I2002" s="114"/>
    </row>
    <row r="2003" spans="1:9">
      <c r="A2003" s="470">
        <v>44280</v>
      </c>
      <c r="B2003" s="203">
        <v>9</v>
      </c>
      <c r="C2003" s="208">
        <v>313</v>
      </c>
      <c r="D2003" s="471">
        <v>30.8</v>
      </c>
      <c r="E2003" s="209">
        <v>1</v>
      </c>
      <c r="F2003" s="472">
        <v>57.7</v>
      </c>
      <c r="H2003" s="205"/>
      <c r="I2003" s="114"/>
    </row>
    <row r="2004" spans="1:9">
      <c r="A2004" s="470">
        <v>44280</v>
      </c>
      <c r="B2004" s="203">
        <v>10</v>
      </c>
      <c r="C2004" s="208">
        <v>328</v>
      </c>
      <c r="D2004" s="471">
        <v>31</v>
      </c>
      <c r="E2004" s="209">
        <v>1</v>
      </c>
      <c r="F2004" s="472">
        <v>58.6</v>
      </c>
      <c r="H2004" s="205"/>
      <c r="I2004" s="114"/>
    </row>
    <row r="2005" spans="1:9">
      <c r="A2005" s="470">
        <v>44280</v>
      </c>
      <c r="B2005" s="203">
        <v>11</v>
      </c>
      <c r="C2005" s="208">
        <v>343</v>
      </c>
      <c r="D2005" s="471">
        <v>31.2</v>
      </c>
      <c r="E2005" s="209">
        <v>1</v>
      </c>
      <c r="F2005" s="472">
        <v>59.6</v>
      </c>
      <c r="H2005" s="205"/>
      <c r="I2005" s="114"/>
    </row>
    <row r="2006" spans="1:9">
      <c r="A2006" s="470">
        <v>44280</v>
      </c>
      <c r="B2006" s="203">
        <v>12</v>
      </c>
      <c r="C2006" s="208">
        <v>358</v>
      </c>
      <c r="D2006" s="471">
        <v>31.4</v>
      </c>
      <c r="E2006" s="209">
        <v>2</v>
      </c>
      <c r="F2006" s="472">
        <v>0.6</v>
      </c>
      <c r="H2006" s="205"/>
      <c r="I2006" s="114"/>
    </row>
    <row r="2007" spans="1:9">
      <c r="A2007" s="470">
        <v>44280</v>
      </c>
      <c r="B2007" s="203">
        <v>13</v>
      </c>
      <c r="C2007" s="208">
        <v>13</v>
      </c>
      <c r="D2007" s="471">
        <v>31.6</v>
      </c>
      <c r="E2007" s="209">
        <v>2</v>
      </c>
      <c r="F2007" s="472">
        <v>1.6</v>
      </c>
      <c r="H2007" s="205"/>
      <c r="I2007" s="114"/>
    </row>
    <row r="2008" spans="1:9">
      <c r="A2008" s="470">
        <v>44280</v>
      </c>
      <c r="B2008" s="203">
        <v>14</v>
      </c>
      <c r="C2008" s="208">
        <v>28</v>
      </c>
      <c r="D2008" s="471">
        <v>31.8</v>
      </c>
      <c r="E2008" s="209">
        <v>2</v>
      </c>
      <c r="F2008" s="472">
        <v>2.6</v>
      </c>
      <c r="H2008" s="205"/>
      <c r="I2008" s="114"/>
    </row>
    <row r="2009" spans="1:9">
      <c r="A2009" s="470">
        <v>44280</v>
      </c>
      <c r="B2009" s="203">
        <v>15</v>
      </c>
      <c r="C2009" s="208">
        <v>43</v>
      </c>
      <c r="D2009" s="471">
        <v>31.9</v>
      </c>
      <c r="E2009" s="209">
        <v>2</v>
      </c>
      <c r="F2009" s="472">
        <v>3.6</v>
      </c>
      <c r="H2009" s="205"/>
      <c r="I2009" s="114"/>
    </row>
    <row r="2010" spans="1:9">
      <c r="A2010" s="470">
        <v>44280</v>
      </c>
      <c r="B2010" s="203">
        <v>16</v>
      </c>
      <c r="C2010" s="208">
        <v>58</v>
      </c>
      <c r="D2010" s="471">
        <v>32.1</v>
      </c>
      <c r="E2010" s="209">
        <v>2</v>
      </c>
      <c r="F2010" s="472">
        <v>4.5</v>
      </c>
      <c r="H2010" s="205"/>
      <c r="I2010" s="114"/>
    </row>
    <row r="2011" spans="1:9">
      <c r="A2011" s="470">
        <v>44280</v>
      </c>
      <c r="B2011" s="203">
        <v>17</v>
      </c>
      <c r="C2011" s="208">
        <v>73</v>
      </c>
      <c r="D2011" s="471">
        <v>32.299999999999997</v>
      </c>
      <c r="E2011" s="209">
        <v>2</v>
      </c>
      <c r="F2011" s="472">
        <v>5.5</v>
      </c>
      <c r="H2011" s="205"/>
      <c r="I2011" s="114"/>
    </row>
    <row r="2012" spans="1:9">
      <c r="A2012" s="470">
        <v>44280</v>
      </c>
      <c r="B2012" s="203">
        <v>18</v>
      </c>
      <c r="C2012" s="208">
        <v>88</v>
      </c>
      <c r="D2012" s="471">
        <v>32.5</v>
      </c>
      <c r="E2012" s="209">
        <v>2</v>
      </c>
      <c r="F2012" s="472">
        <v>6.5</v>
      </c>
      <c r="H2012" s="205"/>
      <c r="I2012" s="114"/>
    </row>
    <row r="2013" spans="1:9">
      <c r="A2013" s="470">
        <v>44280</v>
      </c>
      <c r="B2013" s="203">
        <v>19</v>
      </c>
      <c r="C2013" s="208">
        <v>103</v>
      </c>
      <c r="D2013" s="471">
        <v>32.700000000000003</v>
      </c>
      <c r="E2013" s="209">
        <v>2</v>
      </c>
      <c r="F2013" s="472">
        <v>7.5</v>
      </c>
      <c r="H2013" s="205"/>
      <c r="I2013" s="114"/>
    </row>
    <row r="2014" spans="1:9">
      <c r="A2014" s="470">
        <v>44280</v>
      </c>
      <c r="B2014" s="203">
        <v>20</v>
      </c>
      <c r="C2014" s="208">
        <v>118</v>
      </c>
      <c r="D2014" s="471">
        <v>32.9</v>
      </c>
      <c r="E2014" s="209">
        <v>2</v>
      </c>
      <c r="F2014" s="472">
        <v>8.5</v>
      </c>
      <c r="H2014" s="205"/>
      <c r="I2014" s="114"/>
    </row>
    <row r="2015" spans="1:9">
      <c r="A2015" s="470">
        <v>44280</v>
      </c>
      <c r="B2015" s="203">
        <v>21</v>
      </c>
      <c r="C2015" s="208">
        <v>133</v>
      </c>
      <c r="D2015" s="471">
        <v>33.1</v>
      </c>
      <c r="E2015" s="209">
        <v>2</v>
      </c>
      <c r="F2015" s="472">
        <v>9.4</v>
      </c>
      <c r="H2015" s="205"/>
      <c r="I2015" s="114"/>
    </row>
    <row r="2016" spans="1:9">
      <c r="A2016" s="470">
        <v>44280</v>
      </c>
      <c r="B2016" s="203">
        <v>22</v>
      </c>
      <c r="C2016" s="208">
        <v>148</v>
      </c>
      <c r="D2016" s="471">
        <v>33.299999999999997</v>
      </c>
      <c r="E2016" s="209">
        <v>2</v>
      </c>
      <c r="F2016" s="472">
        <v>10.4</v>
      </c>
      <c r="H2016" s="205"/>
      <c r="I2016" s="114"/>
    </row>
    <row r="2017" spans="1:9">
      <c r="A2017" s="470">
        <v>44280</v>
      </c>
      <c r="B2017" s="203">
        <v>23</v>
      </c>
      <c r="C2017" s="208">
        <v>163</v>
      </c>
      <c r="D2017" s="471">
        <v>33.5</v>
      </c>
      <c r="E2017" s="209">
        <v>2</v>
      </c>
      <c r="F2017" s="472">
        <v>11.4</v>
      </c>
      <c r="H2017" s="205"/>
      <c r="I2017" s="114"/>
    </row>
    <row r="2018" spans="1:9">
      <c r="A2018" s="470">
        <v>44281</v>
      </c>
      <c r="B2018" s="203">
        <v>0</v>
      </c>
      <c r="C2018" s="208">
        <v>178</v>
      </c>
      <c r="D2018" s="471">
        <v>33.700000000000003</v>
      </c>
      <c r="E2018" s="209">
        <v>2</v>
      </c>
      <c r="F2018" s="472">
        <v>12.4</v>
      </c>
      <c r="H2018" s="205"/>
      <c r="I2018" s="114"/>
    </row>
    <row r="2019" spans="1:9">
      <c r="A2019" s="470">
        <v>44281</v>
      </c>
      <c r="B2019" s="203">
        <v>1</v>
      </c>
      <c r="C2019" s="208">
        <v>193</v>
      </c>
      <c r="D2019" s="471">
        <v>33.799999999999997</v>
      </c>
      <c r="E2019" s="209">
        <v>2</v>
      </c>
      <c r="F2019" s="472">
        <v>13.4</v>
      </c>
      <c r="H2019" s="205"/>
      <c r="I2019" s="114"/>
    </row>
    <row r="2020" spans="1:9">
      <c r="A2020" s="470">
        <v>44281</v>
      </c>
      <c r="B2020" s="203">
        <v>2</v>
      </c>
      <c r="C2020" s="208">
        <v>208</v>
      </c>
      <c r="D2020" s="471">
        <v>34</v>
      </c>
      <c r="E2020" s="209">
        <v>2</v>
      </c>
      <c r="F2020" s="472">
        <v>14.3</v>
      </c>
      <c r="H2020" s="205"/>
      <c r="I2020" s="114"/>
    </row>
    <row r="2021" spans="1:9">
      <c r="A2021" s="470">
        <v>44281</v>
      </c>
      <c r="B2021" s="203">
        <v>3</v>
      </c>
      <c r="C2021" s="208">
        <v>223</v>
      </c>
      <c r="D2021" s="471">
        <v>34.200000000000003</v>
      </c>
      <c r="E2021" s="209">
        <v>2</v>
      </c>
      <c r="F2021" s="472">
        <v>15.3</v>
      </c>
      <c r="H2021" s="205"/>
      <c r="I2021" s="114"/>
    </row>
    <row r="2022" spans="1:9">
      <c r="A2022" s="470">
        <v>44281</v>
      </c>
      <c r="B2022" s="203">
        <v>4</v>
      </c>
      <c r="C2022" s="208">
        <v>238</v>
      </c>
      <c r="D2022" s="471">
        <v>34.4</v>
      </c>
      <c r="E2022" s="209">
        <v>2</v>
      </c>
      <c r="F2022" s="472">
        <v>16.3</v>
      </c>
      <c r="H2022" s="205"/>
      <c r="I2022" s="114"/>
    </row>
    <row r="2023" spans="1:9">
      <c r="A2023" s="470">
        <v>44281</v>
      </c>
      <c r="B2023" s="203">
        <v>5</v>
      </c>
      <c r="C2023" s="208">
        <v>253</v>
      </c>
      <c r="D2023" s="471">
        <v>34.6</v>
      </c>
      <c r="E2023" s="209">
        <v>2</v>
      </c>
      <c r="F2023" s="472">
        <v>17.3</v>
      </c>
      <c r="H2023" s="205"/>
      <c r="I2023" s="114"/>
    </row>
    <row r="2024" spans="1:9">
      <c r="A2024" s="470">
        <v>44281</v>
      </c>
      <c r="B2024" s="203">
        <v>6</v>
      </c>
      <c r="C2024" s="208">
        <v>268</v>
      </c>
      <c r="D2024" s="471">
        <v>34.799999999999997</v>
      </c>
      <c r="E2024" s="209">
        <v>2</v>
      </c>
      <c r="F2024" s="472">
        <v>18.3</v>
      </c>
      <c r="H2024" s="205"/>
      <c r="I2024" s="114"/>
    </row>
    <row r="2025" spans="1:9">
      <c r="A2025" s="470">
        <v>44281</v>
      </c>
      <c r="B2025" s="203">
        <v>7</v>
      </c>
      <c r="C2025" s="208">
        <v>283</v>
      </c>
      <c r="D2025" s="471">
        <v>35</v>
      </c>
      <c r="E2025" s="209">
        <v>2</v>
      </c>
      <c r="F2025" s="472">
        <v>19.2</v>
      </c>
      <c r="H2025" s="205"/>
      <c r="I2025" s="114"/>
    </row>
    <row r="2026" spans="1:9">
      <c r="A2026" s="470">
        <v>44281</v>
      </c>
      <c r="B2026" s="203">
        <v>8</v>
      </c>
      <c r="C2026" s="208">
        <v>298</v>
      </c>
      <c r="D2026" s="471">
        <v>35.200000000000003</v>
      </c>
      <c r="E2026" s="209">
        <v>2</v>
      </c>
      <c r="F2026" s="472">
        <v>20.2</v>
      </c>
      <c r="H2026" s="205"/>
      <c r="I2026" s="114"/>
    </row>
    <row r="2027" spans="1:9">
      <c r="A2027" s="470">
        <v>44281</v>
      </c>
      <c r="B2027" s="203">
        <v>9</v>
      </c>
      <c r="C2027" s="208">
        <v>313</v>
      </c>
      <c r="D2027" s="471">
        <v>35.4</v>
      </c>
      <c r="E2027" s="209">
        <v>2</v>
      </c>
      <c r="F2027" s="472">
        <v>21.2</v>
      </c>
      <c r="H2027" s="205"/>
      <c r="I2027" s="114"/>
    </row>
    <row r="2028" spans="1:9">
      <c r="A2028" s="470">
        <v>44281</v>
      </c>
      <c r="B2028" s="203">
        <v>10</v>
      </c>
      <c r="C2028" s="208">
        <v>328</v>
      </c>
      <c r="D2028" s="471">
        <v>35.5</v>
      </c>
      <c r="E2028" s="209">
        <v>2</v>
      </c>
      <c r="F2028" s="472">
        <v>22.2</v>
      </c>
      <c r="H2028" s="205"/>
      <c r="I2028" s="114"/>
    </row>
    <row r="2029" spans="1:9">
      <c r="A2029" s="470">
        <v>44281</v>
      </c>
      <c r="B2029" s="203">
        <v>11</v>
      </c>
      <c r="C2029" s="208">
        <v>343</v>
      </c>
      <c r="D2029" s="471">
        <v>35.700000000000003</v>
      </c>
      <c r="E2029" s="209">
        <v>2</v>
      </c>
      <c r="F2029" s="472">
        <v>23.2</v>
      </c>
      <c r="H2029" s="205"/>
      <c r="I2029" s="114"/>
    </row>
    <row r="2030" spans="1:9">
      <c r="A2030" s="470">
        <v>44281</v>
      </c>
      <c r="B2030" s="203">
        <v>12</v>
      </c>
      <c r="C2030" s="208">
        <v>358</v>
      </c>
      <c r="D2030" s="471">
        <v>35.9</v>
      </c>
      <c r="E2030" s="209">
        <v>2</v>
      </c>
      <c r="F2030" s="472">
        <v>24.1</v>
      </c>
      <c r="H2030" s="205"/>
      <c r="I2030" s="114"/>
    </row>
    <row r="2031" spans="1:9">
      <c r="A2031" s="470">
        <v>44281</v>
      </c>
      <c r="B2031" s="203">
        <v>13</v>
      </c>
      <c r="C2031" s="208">
        <v>13</v>
      </c>
      <c r="D2031" s="471">
        <v>36.1</v>
      </c>
      <c r="E2031" s="209">
        <v>2</v>
      </c>
      <c r="F2031" s="472">
        <v>25.1</v>
      </c>
      <c r="H2031" s="205"/>
      <c r="I2031" s="114"/>
    </row>
    <row r="2032" spans="1:9">
      <c r="A2032" s="470">
        <v>44281</v>
      </c>
      <c r="B2032" s="203">
        <v>14</v>
      </c>
      <c r="C2032" s="208">
        <v>28</v>
      </c>
      <c r="D2032" s="471">
        <v>36.299999999999997</v>
      </c>
      <c r="E2032" s="209">
        <v>2</v>
      </c>
      <c r="F2032" s="472">
        <v>26.1</v>
      </c>
      <c r="H2032" s="205"/>
      <c r="I2032" s="114"/>
    </row>
    <row r="2033" spans="1:9">
      <c r="A2033" s="470">
        <v>44281</v>
      </c>
      <c r="B2033" s="203">
        <v>15</v>
      </c>
      <c r="C2033" s="208">
        <v>43</v>
      </c>
      <c r="D2033" s="471">
        <v>36.5</v>
      </c>
      <c r="E2033" s="209">
        <v>2</v>
      </c>
      <c r="F2033" s="472">
        <v>27.1</v>
      </c>
      <c r="H2033" s="205"/>
      <c r="I2033" s="114"/>
    </row>
    <row r="2034" spans="1:9">
      <c r="A2034" s="470">
        <v>44281</v>
      </c>
      <c r="B2034" s="203">
        <v>16</v>
      </c>
      <c r="C2034" s="208">
        <v>58</v>
      </c>
      <c r="D2034" s="471">
        <v>36.700000000000003</v>
      </c>
      <c r="E2034" s="209">
        <v>2</v>
      </c>
      <c r="F2034" s="472">
        <v>28.1</v>
      </c>
      <c r="H2034" s="205"/>
      <c r="I2034" s="114"/>
    </row>
    <row r="2035" spans="1:9">
      <c r="A2035" s="470">
        <v>44281</v>
      </c>
      <c r="B2035" s="203">
        <v>17</v>
      </c>
      <c r="C2035" s="208">
        <v>73</v>
      </c>
      <c r="D2035" s="471">
        <v>36.9</v>
      </c>
      <c r="E2035" s="209">
        <v>2</v>
      </c>
      <c r="F2035" s="472">
        <v>29</v>
      </c>
      <c r="H2035" s="205"/>
      <c r="I2035" s="114"/>
    </row>
    <row r="2036" spans="1:9">
      <c r="A2036" s="470">
        <v>44281</v>
      </c>
      <c r="B2036" s="203">
        <v>18</v>
      </c>
      <c r="C2036" s="208">
        <v>88</v>
      </c>
      <c r="D2036" s="471">
        <v>37.1</v>
      </c>
      <c r="E2036" s="209">
        <v>2</v>
      </c>
      <c r="F2036" s="472">
        <v>30</v>
      </c>
      <c r="H2036" s="205"/>
      <c r="I2036" s="114"/>
    </row>
    <row r="2037" spans="1:9">
      <c r="A2037" s="470">
        <v>44281</v>
      </c>
      <c r="B2037" s="203">
        <v>19</v>
      </c>
      <c r="C2037" s="208">
        <v>103</v>
      </c>
      <c r="D2037" s="471">
        <v>37.299999999999997</v>
      </c>
      <c r="E2037" s="209">
        <v>2</v>
      </c>
      <c r="F2037" s="472">
        <v>31</v>
      </c>
      <c r="H2037" s="205"/>
      <c r="I2037" s="114"/>
    </row>
    <row r="2038" spans="1:9">
      <c r="A2038" s="470">
        <v>44281</v>
      </c>
      <c r="B2038" s="203">
        <v>20</v>
      </c>
      <c r="C2038" s="208">
        <v>118</v>
      </c>
      <c r="D2038" s="471">
        <v>37.4</v>
      </c>
      <c r="E2038" s="209">
        <v>2</v>
      </c>
      <c r="F2038" s="472">
        <v>32</v>
      </c>
      <c r="H2038" s="205"/>
      <c r="I2038" s="114"/>
    </row>
    <row r="2039" spans="1:9">
      <c r="A2039" s="470">
        <v>44281</v>
      </c>
      <c r="B2039" s="203">
        <v>21</v>
      </c>
      <c r="C2039" s="208">
        <v>133</v>
      </c>
      <c r="D2039" s="471">
        <v>37.6</v>
      </c>
      <c r="E2039" s="209">
        <v>2</v>
      </c>
      <c r="F2039" s="472">
        <v>33</v>
      </c>
      <c r="H2039" s="205"/>
      <c r="I2039" s="114"/>
    </row>
    <row r="2040" spans="1:9">
      <c r="A2040" s="470">
        <v>44281</v>
      </c>
      <c r="B2040" s="203">
        <v>22</v>
      </c>
      <c r="C2040" s="208">
        <v>148</v>
      </c>
      <c r="D2040" s="471">
        <v>37.799999999999997</v>
      </c>
      <c r="E2040" s="209">
        <v>2</v>
      </c>
      <c r="F2040" s="472">
        <v>33.9</v>
      </c>
      <c r="H2040" s="205"/>
      <c r="I2040" s="114"/>
    </row>
    <row r="2041" spans="1:9">
      <c r="A2041" s="470">
        <v>44281</v>
      </c>
      <c r="B2041" s="203">
        <v>23</v>
      </c>
      <c r="C2041" s="208">
        <v>163</v>
      </c>
      <c r="D2041" s="471">
        <v>38</v>
      </c>
      <c r="E2041" s="209">
        <v>2</v>
      </c>
      <c r="F2041" s="472">
        <v>34.9</v>
      </c>
      <c r="H2041" s="205"/>
      <c r="I2041" s="114"/>
    </row>
    <row r="2042" spans="1:9">
      <c r="A2042" s="470">
        <v>44282</v>
      </c>
      <c r="B2042" s="203">
        <v>0</v>
      </c>
      <c r="C2042" s="208">
        <v>178</v>
      </c>
      <c r="D2042" s="471">
        <v>38.200000000000003</v>
      </c>
      <c r="E2042" s="209">
        <v>2</v>
      </c>
      <c r="F2042" s="472">
        <v>35.9</v>
      </c>
      <c r="H2042" s="205"/>
      <c r="I2042" s="114"/>
    </row>
    <row r="2043" spans="1:9">
      <c r="A2043" s="470">
        <v>44282</v>
      </c>
      <c r="B2043" s="203">
        <v>1</v>
      </c>
      <c r="C2043" s="208">
        <v>193</v>
      </c>
      <c r="D2043" s="471">
        <v>38.4</v>
      </c>
      <c r="E2043" s="209">
        <v>2</v>
      </c>
      <c r="F2043" s="472">
        <v>36.9</v>
      </c>
      <c r="H2043" s="205"/>
      <c r="I2043" s="114"/>
    </row>
    <row r="2044" spans="1:9">
      <c r="A2044" s="470">
        <v>44282</v>
      </c>
      <c r="B2044" s="203">
        <v>2</v>
      </c>
      <c r="C2044" s="208">
        <v>208</v>
      </c>
      <c r="D2044" s="471">
        <v>38.6</v>
      </c>
      <c r="E2044" s="209">
        <v>2</v>
      </c>
      <c r="F2044" s="472">
        <v>37.799999999999997</v>
      </c>
      <c r="H2044" s="205"/>
      <c r="I2044" s="114"/>
    </row>
    <row r="2045" spans="1:9">
      <c r="A2045" s="470">
        <v>44282</v>
      </c>
      <c r="B2045" s="203">
        <v>3</v>
      </c>
      <c r="C2045" s="208">
        <v>223</v>
      </c>
      <c r="D2045" s="471">
        <v>38.799999999999997</v>
      </c>
      <c r="E2045" s="209">
        <v>2</v>
      </c>
      <c r="F2045" s="472">
        <v>38.799999999999997</v>
      </c>
      <c r="H2045" s="205"/>
      <c r="I2045" s="114"/>
    </row>
    <row r="2046" spans="1:9">
      <c r="A2046" s="470">
        <v>44282</v>
      </c>
      <c r="B2046" s="203">
        <v>4</v>
      </c>
      <c r="C2046" s="208">
        <v>238</v>
      </c>
      <c r="D2046" s="471">
        <v>39</v>
      </c>
      <c r="E2046" s="209">
        <v>2</v>
      </c>
      <c r="F2046" s="472">
        <v>39.799999999999997</v>
      </c>
      <c r="H2046" s="205"/>
      <c r="I2046" s="114"/>
    </row>
    <row r="2047" spans="1:9">
      <c r="A2047" s="470">
        <v>44282</v>
      </c>
      <c r="B2047" s="203">
        <v>5</v>
      </c>
      <c r="C2047" s="208">
        <v>253</v>
      </c>
      <c r="D2047" s="471">
        <v>39.200000000000003</v>
      </c>
      <c r="E2047" s="209">
        <v>2</v>
      </c>
      <c r="F2047" s="472">
        <v>40.799999999999997</v>
      </c>
      <c r="H2047" s="205"/>
      <c r="I2047" s="114"/>
    </row>
    <row r="2048" spans="1:9">
      <c r="A2048" s="470">
        <v>44282</v>
      </c>
      <c r="B2048" s="203">
        <v>6</v>
      </c>
      <c r="C2048" s="208">
        <v>268</v>
      </c>
      <c r="D2048" s="471">
        <v>39.299999999999997</v>
      </c>
      <c r="E2048" s="209">
        <v>2</v>
      </c>
      <c r="F2048" s="472">
        <v>41.8</v>
      </c>
      <c r="H2048" s="205"/>
      <c r="I2048" s="114"/>
    </row>
    <row r="2049" spans="1:9">
      <c r="A2049" s="470">
        <v>44282</v>
      </c>
      <c r="B2049" s="203">
        <v>7</v>
      </c>
      <c r="C2049" s="208">
        <v>283</v>
      </c>
      <c r="D2049" s="471">
        <v>39.5</v>
      </c>
      <c r="E2049" s="209">
        <v>2</v>
      </c>
      <c r="F2049" s="472">
        <v>42.7</v>
      </c>
      <c r="H2049" s="205"/>
      <c r="I2049" s="114"/>
    </row>
    <row r="2050" spans="1:9">
      <c r="A2050" s="470">
        <v>44282</v>
      </c>
      <c r="B2050" s="203">
        <v>8</v>
      </c>
      <c r="C2050" s="208">
        <v>298</v>
      </c>
      <c r="D2050" s="471">
        <v>39.700000000000003</v>
      </c>
      <c r="E2050" s="209">
        <v>2</v>
      </c>
      <c r="F2050" s="472">
        <v>43.7</v>
      </c>
      <c r="H2050" s="205"/>
      <c r="I2050" s="114"/>
    </row>
    <row r="2051" spans="1:9">
      <c r="A2051" s="470">
        <v>44282</v>
      </c>
      <c r="B2051" s="203">
        <v>9</v>
      </c>
      <c r="C2051" s="208">
        <v>313</v>
      </c>
      <c r="D2051" s="471">
        <v>39.9</v>
      </c>
      <c r="E2051" s="209">
        <v>2</v>
      </c>
      <c r="F2051" s="472">
        <v>44.7</v>
      </c>
      <c r="H2051" s="205"/>
      <c r="I2051" s="114"/>
    </row>
    <row r="2052" spans="1:9">
      <c r="A2052" s="470">
        <v>44282</v>
      </c>
      <c r="B2052" s="203">
        <v>10</v>
      </c>
      <c r="C2052" s="208">
        <v>328</v>
      </c>
      <c r="D2052" s="471">
        <v>40.1</v>
      </c>
      <c r="E2052" s="209">
        <v>2</v>
      </c>
      <c r="F2052" s="472">
        <v>45.7</v>
      </c>
      <c r="H2052" s="205"/>
      <c r="I2052" s="114"/>
    </row>
    <row r="2053" spans="1:9">
      <c r="A2053" s="470">
        <v>44282</v>
      </c>
      <c r="B2053" s="203">
        <v>11</v>
      </c>
      <c r="C2053" s="208">
        <v>343</v>
      </c>
      <c r="D2053" s="471">
        <v>40.299999999999997</v>
      </c>
      <c r="E2053" s="209">
        <v>2</v>
      </c>
      <c r="F2053" s="472">
        <v>46.7</v>
      </c>
      <c r="H2053" s="205"/>
      <c r="I2053" s="114"/>
    </row>
    <row r="2054" spans="1:9">
      <c r="A2054" s="470">
        <v>44282</v>
      </c>
      <c r="B2054" s="203">
        <v>12</v>
      </c>
      <c r="C2054" s="208">
        <v>358</v>
      </c>
      <c r="D2054" s="471">
        <v>40.5</v>
      </c>
      <c r="E2054" s="209">
        <v>2</v>
      </c>
      <c r="F2054" s="472">
        <v>47.6</v>
      </c>
      <c r="H2054" s="205"/>
      <c r="I2054" s="114"/>
    </row>
    <row r="2055" spans="1:9">
      <c r="A2055" s="470">
        <v>44282</v>
      </c>
      <c r="B2055" s="203">
        <v>13</v>
      </c>
      <c r="C2055" s="208">
        <v>13</v>
      </c>
      <c r="D2055" s="471">
        <v>40.700000000000003</v>
      </c>
      <c r="E2055" s="209">
        <v>2</v>
      </c>
      <c r="F2055" s="472">
        <v>48.6</v>
      </c>
      <c r="H2055" s="205"/>
      <c r="I2055" s="114"/>
    </row>
    <row r="2056" spans="1:9">
      <c r="A2056" s="470">
        <v>44282</v>
      </c>
      <c r="B2056" s="203">
        <v>14</v>
      </c>
      <c r="C2056" s="208">
        <v>28</v>
      </c>
      <c r="D2056" s="471">
        <v>40.9</v>
      </c>
      <c r="E2056" s="209">
        <v>2</v>
      </c>
      <c r="F2056" s="472">
        <v>49.6</v>
      </c>
      <c r="H2056" s="205"/>
      <c r="I2056" s="114"/>
    </row>
    <row r="2057" spans="1:9">
      <c r="A2057" s="470">
        <v>44282</v>
      </c>
      <c r="B2057" s="203">
        <v>15</v>
      </c>
      <c r="C2057" s="208">
        <v>43</v>
      </c>
      <c r="D2057" s="471">
        <v>41</v>
      </c>
      <c r="E2057" s="209">
        <v>2</v>
      </c>
      <c r="F2057" s="472">
        <v>50.6</v>
      </c>
      <c r="H2057" s="205"/>
      <c r="I2057" s="114"/>
    </row>
    <row r="2058" spans="1:9">
      <c r="A2058" s="470">
        <v>44282</v>
      </c>
      <c r="B2058" s="203">
        <v>16</v>
      </c>
      <c r="C2058" s="208">
        <v>58</v>
      </c>
      <c r="D2058" s="471">
        <v>41.2</v>
      </c>
      <c r="E2058" s="209">
        <v>2</v>
      </c>
      <c r="F2058" s="472">
        <v>51.5</v>
      </c>
      <c r="H2058" s="205"/>
      <c r="I2058" s="114"/>
    </row>
    <row r="2059" spans="1:9">
      <c r="A2059" s="470">
        <v>44282</v>
      </c>
      <c r="B2059" s="203">
        <v>17</v>
      </c>
      <c r="C2059" s="208">
        <v>73</v>
      </c>
      <c r="D2059" s="471">
        <v>41.4</v>
      </c>
      <c r="E2059" s="209">
        <v>2</v>
      </c>
      <c r="F2059" s="472">
        <v>52.5</v>
      </c>
      <c r="H2059" s="205"/>
      <c r="I2059" s="114"/>
    </row>
    <row r="2060" spans="1:9">
      <c r="A2060" s="470">
        <v>44282</v>
      </c>
      <c r="B2060" s="203">
        <v>18</v>
      </c>
      <c r="C2060" s="208">
        <v>88</v>
      </c>
      <c r="D2060" s="471">
        <v>41.6</v>
      </c>
      <c r="E2060" s="209">
        <v>2</v>
      </c>
      <c r="F2060" s="472">
        <v>53.5</v>
      </c>
      <c r="H2060" s="205"/>
      <c r="I2060" s="114"/>
    </row>
    <row r="2061" spans="1:9">
      <c r="A2061" s="470">
        <v>44282</v>
      </c>
      <c r="B2061" s="203">
        <v>19</v>
      </c>
      <c r="C2061" s="208">
        <v>103</v>
      </c>
      <c r="D2061" s="471">
        <v>41.8</v>
      </c>
      <c r="E2061" s="209">
        <v>2</v>
      </c>
      <c r="F2061" s="472">
        <v>54.5</v>
      </c>
      <c r="H2061" s="205"/>
      <c r="I2061" s="114"/>
    </row>
    <row r="2062" spans="1:9">
      <c r="A2062" s="470">
        <v>44282</v>
      </c>
      <c r="B2062" s="203">
        <v>20</v>
      </c>
      <c r="C2062" s="208">
        <v>118</v>
      </c>
      <c r="D2062" s="471">
        <v>42</v>
      </c>
      <c r="E2062" s="209">
        <v>2</v>
      </c>
      <c r="F2062" s="472">
        <v>55.4</v>
      </c>
      <c r="H2062" s="205"/>
      <c r="I2062" s="114"/>
    </row>
    <row r="2063" spans="1:9">
      <c r="A2063" s="470">
        <v>44282</v>
      </c>
      <c r="B2063" s="203">
        <v>21</v>
      </c>
      <c r="C2063" s="208">
        <v>133</v>
      </c>
      <c r="D2063" s="471">
        <v>42.2</v>
      </c>
      <c r="E2063" s="209">
        <v>2</v>
      </c>
      <c r="F2063" s="472">
        <v>56.4</v>
      </c>
      <c r="H2063" s="205"/>
      <c r="I2063" s="114"/>
    </row>
    <row r="2064" spans="1:9">
      <c r="A2064" s="470">
        <v>44282</v>
      </c>
      <c r="B2064" s="203">
        <v>22</v>
      </c>
      <c r="C2064" s="208">
        <v>148</v>
      </c>
      <c r="D2064" s="471">
        <v>42.4</v>
      </c>
      <c r="E2064" s="209">
        <v>2</v>
      </c>
      <c r="F2064" s="472">
        <v>57.4</v>
      </c>
      <c r="H2064" s="205"/>
      <c r="I2064" s="114"/>
    </row>
    <row r="2065" spans="1:9">
      <c r="A2065" s="470">
        <v>44282</v>
      </c>
      <c r="B2065" s="203">
        <v>23</v>
      </c>
      <c r="C2065" s="208">
        <v>163</v>
      </c>
      <c r="D2065" s="471">
        <v>42.6</v>
      </c>
      <c r="E2065" s="209">
        <v>2</v>
      </c>
      <c r="F2065" s="472">
        <v>58.4</v>
      </c>
      <c r="H2065" s="205"/>
      <c r="I2065" s="114"/>
    </row>
    <row r="2066" spans="1:9">
      <c r="A2066" s="470">
        <v>44283</v>
      </c>
      <c r="B2066" s="203">
        <v>0</v>
      </c>
      <c r="C2066" s="208">
        <v>178</v>
      </c>
      <c r="D2066" s="471">
        <v>42.8</v>
      </c>
      <c r="E2066" s="209">
        <v>2</v>
      </c>
      <c r="F2066" s="472">
        <v>59.3</v>
      </c>
      <c r="H2066" s="205"/>
      <c r="I2066" s="114"/>
    </row>
    <row r="2067" spans="1:9">
      <c r="A2067" s="470">
        <v>44283</v>
      </c>
      <c r="B2067" s="203">
        <v>1</v>
      </c>
      <c r="C2067" s="208">
        <v>193</v>
      </c>
      <c r="D2067" s="471">
        <v>42.9</v>
      </c>
      <c r="E2067" s="209">
        <v>3</v>
      </c>
      <c r="F2067" s="472">
        <v>0.3</v>
      </c>
      <c r="H2067" s="205"/>
      <c r="I2067" s="114"/>
    </row>
    <row r="2068" spans="1:9">
      <c r="A2068" s="470">
        <v>44283</v>
      </c>
      <c r="B2068" s="203">
        <v>2</v>
      </c>
      <c r="C2068" s="208">
        <v>208</v>
      </c>
      <c r="D2068" s="471">
        <v>43.1</v>
      </c>
      <c r="E2068" s="209">
        <v>3</v>
      </c>
      <c r="F2068" s="472">
        <v>1.3</v>
      </c>
      <c r="H2068" s="205"/>
      <c r="I2068" s="114"/>
    </row>
    <row r="2069" spans="1:9">
      <c r="A2069" s="470">
        <v>44283</v>
      </c>
      <c r="B2069" s="203">
        <v>3</v>
      </c>
      <c r="C2069" s="208">
        <v>223</v>
      </c>
      <c r="D2069" s="471">
        <v>43.3</v>
      </c>
      <c r="E2069" s="209">
        <v>3</v>
      </c>
      <c r="F2069" s="472">
        <v>2.2999999999999998</v>
      </c>
      <c r="H2069" s="205"/>
      <c r="I2069" s="114"/>
    </row>
    <row r="2070" spans="1:9">
      <c r="A2070" s="470">
        <v>44283</v>
      </c>
      <c r="B2070" s="203">
        <v>4</v>
      </c>
      <c r="C2070" s="208">
        <v>238</v>
      </c>
      <c r="D2070" s="471">
        <v>43.5</v>
      </c>
      <c r="E2070" s="209">
        <v>3</v>
      </c>
      <c r="F2070" s="472">
        <v>3.3</v>
      </c>
      <c r="H2070" s="205"/>
      <c r="I2070" s="114"/>
    </row>
    <row r="2071" spans="1:9">
      <c r="A2071" s="470">
        <v>44283</v>
      </c>
      <c r="B2071" s="203">
        <v>5</v>
      </c>
      <c r="C2071" s="208">
        <v>253</v>
      </c>
      <c r="D2071" s="471">
        <v>43.7</v>
      </c>
      <c r="E2071" s="209">
        <v>3</v>
      </c>
      <c r="F2071" s="472">
        <v>4.2</v>
      </c>
      <c r="H2071" s="205"/>
      <c r="I2071" s="114"/>
    </row>
    <row r="2072" spans="1:9">
      <c r="A2072" s="470">
        <v>44283</v>
      </c>
      <c r="B2072" s="203">
        <v>6</v>
      </c>
      <c r="C2072" s="208">
        <v>268</v>
      </c>
      <c r="D2072" s="471">
        <v>43.9</v>
      </c>
      <c r="E2072" s="209">
        <v>3</v>
      </c>
      <c r="F2072" s="472">
        <v>5.2</v>
      </c>
      <c r="H2072" s="205"/>
      <c r="I2072" s="114"/>
    </row>
    <row r="2073" spans="1:9">
      <c r="A2073" s="470">
        <v>44283</v>
      </c>
      <c r="B2073" s="203">
        <v>7</v>
      </c>
      <c r="C2073" s="208">
        <v>283</v>
      </c>
      <c r="D2073" s="471">
        <v>44.1</v>
      </c>
      <c r="E2073" s="209">
        <v>3</v>
      </c>
      <c r="F2073" s="472">
        <v>6.2</v>
      </c>
      <c r="H2073" s="205"/>
      <c r="I2073" s="114"/>
    </row>
    <row r="2074" spans="1:9">
      <c r="A2074" s="470">
        <v>44283</v>
      </c>
      <c r="B2074" s="203">
        <v>8</v>
      </c>
      <c r="C2074" s="208">
        <v>298</v>
      </c>
      <c r="D2074" s="471">
        <v>44.3</v>
      </c>
      <c r="E2074" s="209">
        <v>3</v>
      </c>
      <c r="F2074" s="472">
        <v>7.2</v>
      </c>
      <c r="H2074" s="205"/>
      <c r="I2074" s="114"/>
    </row>
    <row r="2075" spans="1:9">
      <c r="A2075" s="470">
        <v>44283</v>
      </c>
      <c r="B2075" s="203">
        <v>9</v>
      </c>
      <c r="C2075" s="208">
        <v>313</v>
      </c>
      <c r="D2075" s="471">
        <v>44.5</v>
      </c>
      <c r="E2075" s="209">
        <v>3</v>
      </c>
      <c r="F2075" s="472">
        <v>8.1</v>
      </c>
      <c r="H2075" s="205"/>
      <c r="I2075" s="114"/>
    </row>
    <row r="2076" spans="1:9">
      <c r="A2076" s="470">
        <v>44283</v>
      </c>
      <c r="B2076" s="203">
        <v>10</v>
      </c>
      <c r="C2076" s="208">
        <v>328</v>
      </c>
      <c r="D2076" s="471">
        <v>44.6</v>
      </c>
      <c r="E2076" s="209">
        <v>3</v>
      </c>
      <c r="F2076" s="472">
        <v>9.1</v>
      </c>
      <c r="H2076" s="205"/>
      <c r="I2076" s="114"/>
    </row>
    <row r="2077" spans="1:9">
      <c r="A2077" s="470">
        <v>44283</v>
      </c>
      <c r="B2077" s="203">
        <v>11</v>
      </c>
      <c r="C2077" s="208">
        <v>343</v>
      </c>
      <c r="D2077" s="471">
        <v>44.8</v>
      </c>
      <c r="E2077" s="209">
        <v>3</v>
      </c>
      <c r="F2077" s="472">
        <v>10.1</v>
      </c>
      <c r="H2077" s="205"/>
      <c r="I2077" s="114"/>
    </row>
    <row r="2078" spans="1:9">
      <c r="A2078" s="470">
        <v>44283</v>
      </c>
      <c r="B2078" s="203">
        <v>12</v>
      </c>
      <c r="C2078" s="208">
        <v>358</v>
      </c>
      <c r="D2078" s="471">
        <v>45</v>
      </c>
      <c r="E2078" s="209">
        <v>3</v>
      </c>
      <c r="F2078" s="472">
        <v>11.1</v>
      </c>
      <c r="H2078" s="205"/>
      <c r="I2078" s="114"/>
    </row>
    <row r="2079" spans="1:9">
      <c r="A2079" s="470">
        <v>44283</v>
      </c>
      <c r="B2079" s="203">
        <v>13</v>
      </c>
      <c r="C2079" s="208">
        <v>13</v>
      </c>
      <c r="D2079" s="471">
        <v>45.2</v>
      </c>
      <c r="E2079" s="209">
        <v>3</v>
      </c>
      <c r="F2079" s="472">
        <v>12</v>
      </c>
      <c r="H2079" s="205"/>
      <c r="I2079" s="114"/>
    </row>
    <row r="2080" spans="1:9">
      <c r="A2080" s="470">
        <v>44283</v>
      </c>
      <c r="B2080" s="203">
        <v>14</v>
      </c>
      <c r="C2080" s="208">
        <v>28</v>
      </c>
      <c r="D2080" s="471">
        <v>45.4</v>
      </c>
      <c r="E2080" s="209">
        <v>3</v>
      </c>
      <c r="F2080" s="472">
        <v>13</v>
      </c>
      <c r="H2080" s="205"/>
      <c r="I2080" s="114"/>
    </row>
    <row r="2081" spans="1:9">
      <c r="A2081" s="470">
        <v>44283</v>
      </c>
      <c r="B2081" s="203">
        <v>15</v>
      </c>
      <c r="C2081" s="208">
        <v>43</v>
      </c>
      <c r="D2081" s="471">
        <v>45.6</v>
      </c>
      <c r="E2081" s="209">
        <v>3</v>
      </c>
      <c r="F2081" s="472">
        <v>14</v>
      </c>
      <c r="H2081" s="205"/>
      <c r="I2081" s="114"/>
    </row>
    <row r="2082" spans="1:9">
      <c r="A2082" s="470">
        <v>44283</v>
      </c>
      <c r="B2082" s="203">
        <v>16</v>
      </c>
      <c r="C2082" s="208">
        <v>58</v>
      </c>
      <c r="D2082" s="471">
        <v>45.8</v>
      </c>
      <c r="E2082" s="209">
        <v>3</v>
      </c>
      <c r="F2082" s="472">
        <v>15</v>
      </c>
      <c r="H2082" s="205"/>
      <c r="I2082" s="114"/>
    </row>
    <row r="2083" spans="1:9">
      <c r="A2083" s="470">
        <v>44283</v>
      </c>
      <c r="B2083" s="203">
        <v>17</v>
      </c>
      <c r="C2083" s="208">
        <v>73</v>
      </c>
      <c r="D2083" s="471">
        <v>46</v>
      </c>
      <c r="E2083" s="209">
        <v>3</v>
      </c>
      <c r="F2083" s="472">
        <v>15.9</v>
      </c>
      <c r="H2083" s="205"/>
      <c r="I2083" s="114"/>
    </row>
    <row r="2084" spans="1:9">
      <c r="A2084" s="470">
        <v>44283</v>
      </c>
      <c r="B2084" s="203">
        <v>18</v>
      </c>
      <c r="C2084" s="208">
        <v>88</v>
      </c>
      <c r="D2084" s="471">
        <v>46.2</v>
      </c>
      <c r="E2084" s="209">
        <v>3</v>
      </c>
      <c r="F2084" s="472">
        <v>16.899999999999999</v>
      </c>
      <c r="H2084" s="205"/>
      <c r="I2084" s="114"/>
    </row>
    <row r="2085" spans="1:9">
      <c r="A2085" s="470">
        <v>44283</v>
      </c>
      <c r="B2085" s="203">
        <v>19</v>
      </c>
      <c r="C2085" s="208">
        <v>103</v>
      </c>
      <c r="D2085" s="471">
        <v>46.4</v>
      </c>
      <c r="E2085" s="209">
        <v>3</v>
      </c>
      <c r="F2085" s="472">
        <v>17.899999999999999</v>
      </c>
      <c r="H2085" s="205"/>
      <c r="I2085" s="114"/>
    </row>
    <row r="2086" spans="1:9">
      <c r="A2086" s="470">
        <v>44283</v>
      </c>
      <c r="B2086" s="203">
        <v>20</v>
      </c>
      <c r="C2086" s="208">
        <v>118</v>
      </c>
      <c r="D2086" s="471">
        <v>46.5</v>
      </c>
      <c r="E2086" s="209">
        <v>3</v>
      </c>
      <c r="F2086" s="472">
        <v>18.899999999999999</v>
      </c>
      <c r="H2086" s="205"/>
      <c r="I2086" s="114"/>
    </row>
    <row r="2087" spans="1:9">
      <c r="A2087" s="470">
        <v>44283</v>
      </c>
      <c r="B2087" s="203">
        <v>21</v>
      </c>
      <c r="C2087" s="208">
        <v>133</v>
      </c>
      <c r="D2087" s="471">
        <v>46.7</v>
      </c>
      <c r="E2087" s="209">
        <v>3</v>
      </c>
      <c r="F2087" s="472">
        <v>19.8</v>
      </c>
      <c r="H2087" s="205"/>
      <c r="I2087" s="114"/>
    </row>
    <row r="2088" spans="1:9">
      <c r="A2088" s="470">
        <v>44283</v>
      </c>
      <c r="B2088" s="203">
        <v>22</v>
      </c>
      <c r="C2088" s="208">
        <v>148</v>
      </c>
      <c r="D2088" s="471">
        <v>46.9</v>
      </c>
      <c r="E2088" s="209">
        <v>3</v>
      </c>
      <c r="F2088" s="472">
        <v>20.8</v>
      </c>
      <c r="H2088" s="205"/>
      <c r="I2088" s="114"/>
    </row>
    <row r="2089" spans="1:9">
      <c r="A2089" s="470">
        <v>44283</v>
      </c>
      <c r="B2089" s="203">
        <v>23</v>
      </c>
      <c r="C2089" s="208">
        <v>163</v>
      </c>
      <c r="D2089" s="471">
        <v>47.1</v>
      </c>
      <c r="E2089" s="209">
        <v>3</v>
      </c>
      <c r="F2089" s="472">
        <v>21.8</v>
      </c>
      <c r="H2089" s="205"/>
      <c r="I2089" s="114"/>
    </row>
    <row r="2090" spans="1:9">
      <c r="A2090" s="470">
        <v>44284</v>
      </c>
      <c r="B2090" s="203">
        <v>0</v>
      </c>
      <c r="C2090" s="208">
        <v>178</v>
      </c>
      <c r="D2090" s="471">
        <v>47.3</v>
      </c>
      <c r="E2090" s="209">
        <v>3</v>
      </c>
      <c r="F2090" s="472">
        <v>22.7</v>
      </c>
      <c r="H2090" s="205"/>
      <c r="I2090" s="114"/>
    </row>
    <row r="2091" spans="1:9">
      <c r="A2091" s="470">
        <v>44284</v>
      </c>
      <c r="B2091" s="203">
        <v>1</v>
      </c>
      <c r="C2091" s="208">
        <v>193</v>
      </c>
      <c r="D2091" s="471">
        <v>47.5</v>
      </c>
      <c r="E2091" s="209">
        <v>3</v>
      </c>
      <c r="F2091" s="472">
        <v>23.7</v>
      </c>
      <c r="H2091" s="205"/>
      <c r="I2091" s="114"/>
    </row>
    <row r="2092" spans="1:9">
      <c r="A2092" s="470">
        <v>44284</v>
      </c>
      <c r="B2092" s="203">
        <v>2</v>
      </c>
      <c r="C2092" s="208">
        <v>208</v>
      </c>
      <c r="D2092" s="471">
        <v>47.7</v>
      </c>
      <c r="E2092" s="209">
        <v>3</v>
      </c>
      <c r="F2092" s="472">
        <v>24.7</v>
      </c>
      <c r="H2092" s="205"/>
      <c r="I2092" s="114"/>
    </row>
    <row r="2093" spans="1:9">
      <c r="A2093" s="470">
        <v>44284</v>
      </c>
      <c r="B2093" s="203">
        <v>3</v>
      </c>
      <c r="C2093" s="208">
        <v>223</v>
      </c>
      <c r="D2093" s="471">
        <v>47.9</v>
      </c>
      <c r="E2093" s="209">
        <v>3</v>
      </c>
      <c r="F2093" s="472">
        <v>25.7</v>
      </c>
      <c r="H2093" s="205"/>
      <c r="I2093" s="114"/>
    </row>
    <row r="2094" spans="1:9">
      <c r="A2094" s="470">
        <v>44284</v>
      </c>
      <c r="B2094" s="203">
        <v>4</v>
      </c>
      <c r="C2094" s="208">
        <v>238</v>
      </c>
      <c r="D2094" s="471">
        <v>48.1</v>
      </c>
      <c r="E2094" s="209">
        <v>3</v>
      </c>
      <c r="F2094" s="472">
        <v>26.6</v>
      </c>
      <c r="H2094" s="205"/>
      <c r="I2094" s="114"/>
    </row>
    <row r="2095" spans="1:9">
      <c r="A2095" s="470">
        <v>44284</v>
      </c>
      <c r="B2095" s="203">
        <v>5</v>
      </c>
      <c r="C2095" s="208">
        <v>253</v>
      </c>
      <c r="D2095" s="471">
        <v>48.2</v>
      </c>
      <c r="E2095" s="209">
        <v>3</v>
      </c>
      <c r="F2095" s="472">
        <v>27.6</v>
      </c>
      <c r="H2095" s="205"/>
      <c r="I2095" s="114"/>
    </row>
    <row r="2096" spans="1:9">
      <c r="A2096" s="470">
        <v>44284</v>
      </c>
      <c r="B2096" s="203">
        <v>6</v>
      </c>
      <c r="C2096" s="208">
        <v>268</v>
      </c>
      <c r="D2096" s="471">
        <v>48.4</v>
      </c>
      <c r="E2096" s="209">
        <v>3</v>
      </c>
      <c r="F2096" s="472">
        <v>28.6</v>
      </c>
      <c r="H2096" s="205"/>
      <c r="I2096" s="114"/>
    </row>
    <row r="2097" spans="1:9">
      <c r="A2097" s="470">
        <v>44284</v>
      </c>
      <c r="B2097" s="203">
        <v>7</v>
      </c>
      <c r="C2097" s="208">
        <v>283</v>
      </c>
      <c r="D2097" s="471">
        <v>48.6</v>
      </c>
      <c r="E2097" s="209">
        <v>3</v>
      </c>
      <c r="F2097" s="472">
        <v>29.6</v>
      </c>
      <c r="H2097" s="205"/>
      <c r="I2097" s="114"/>
    </row>
    <row r="2098" spans="1:9">
      <c r="A2098" s="470">
        <v>44284</v>
      </c>
      <c r="B2098" s="203">
        <v>8</v>
      </c>
      <c r="C2098" s="208">
        <v>298</v>
      </c>
      <c r="D2098" s="471">
        <v>48.8</v>
      </c>
      <c r="E2098" s="209">
        <v>3</v>
      </c>
      <c r="F2098" s="472">
        <v>30.5</v>
      </c>
      <c r="H2098" s="205"/>
      <c r="I2098" s="114"/>
    </row>
    <row r="2099" spans="1:9">
      <c r="A2099" s="470">
        <v>44284</v>
      </c>
      <c r="B2099" s="203">
        <v>9</v>
      </c>
      <c r="C2099" s="208">
        <v>313</v>
      </c>
      <c r="D2099" s="471">
        <v>49</v>
      </c>
      <c r="E2099" s="209">
        <v>3</v>
      </c>
      <c r="F2099" s="472">
        <v>31.5</v>
      </c>
      <c r="H2099" s="205"/>
      <c r="I2099" s="114"/>
    </row>
    <row r="2100" spans="1:9">
      <c r="A2100" s="470">
        <v>44284</v>
      </c>
      <c r="B2100" s="203">
        <v>10</v>
      </c>
      <c r="C2100" s="208">
        <v>328</v>
      </c>
      <c r="D2100" s="471">
        <v>49.2</v>
      </c>
      <c r="E2100" s="209">
        <v>3</v>
      </c>
      <c r="F2100" s="472">
        <v>32.5</v>
      </c>
      <c r="H2100" s="205"/>
      <c r="I2100" s="114"/>
    </row>
    <row r="2101" spans="1:9">
      <c r="A2101" s="470">
        <v>44284</v>
      </c>
      <c r="B2101" s="203">
        <v>11</v>
      </c>
      <c r="C2101" s="208">
        <v>343</v>
      </c>
      <c r="D2101" s="471">
        <v>49.4</v>
      </c>
      <c r="E2101" s="209">
        <v>3</v>
      </c>
      <c r="F2101" s="472">
        <v>33.4</v>
      </c>
      <c r="H2101" s="205"/>
      <c r="I2101" s="114"/>
    </row>
    <row r="2102" spans="1:9">
      <c r="A2102" s="470">
        <v>44284</v>
      </c>
      <c r="B2102" s="203">
        <v>12</v>
      </c>
      <c r="C2102" s="208">
        <v>358</v>
      </c>
      <c r="D2102" s="471">
        <v>49.6</v>
      </c>
      <c r="E2102" s="209">
        <v>3</v>
      </c>
      <c r="F2102" s="472">
        <v>34.4</v>
      </c>
      <c r="H2102" s="205"/>
      <c r="I2102" s="114"/>
    </row>
    <row r="2103" spans="1:9">
      <c r="A2103" s="470">
        <v>44284</v>
      </c>
      <c r="B2103" s="203">
        <v>13</v>
      </c>
      <c r="C2103" s="208">
        <v>13</v>
      </c>
      <c r="D2103" s="471">
        <v>49.8</v>
      </c>
      <c r="E2103" s="209">
        <v>3</v>
      </c>
      <c r="F2103" s="472">
        <v>35.4</v>
      </c>
      <c r="H2103" s="205"/>
      <c r="I2103" s="114"/>
    </row>
    <row r="2104" spans="1:9">
      <c r="A2104" s="470">
        <v>44284</v>
      </c>
      <c r="B2104" s="203">
        <v>14</v>
      </c>
      <c r="C2104" s="208">
        <v>28</v>
      </c>
      <c r="D2104" s="471">
        <v>49.9</v>
      </c>
      <c r="E2104" s="209">
        <v>3</v>
      </c>
      <c r="F2104" s="472">
        <v>36.4</v>
      </c>
      <c r="H2104" s="205"/>
      <c r="I2104" s="114"/>
    </row>
    <row r="2105" spans="1:9">
      <c r="A2105" s="470">
        <v>44284</v>
      </c>
      <c r="B2105" s="203">
        <v>15</v>
      </c>
      <c r="C2105" s="208">
        <v>43</v>
      </c>
      <c r="D2105" s="471">
        <v>50.1</v>
      </c>
      <c r="E2105" s="209">
        <v>3</v>
      </c>
      <c r="F2105" s="472">
        <v>37.299999999999997</v>
      </c>
      <c r="H2105" s="205"/>
      <c r="I2105" s="114"/>
    </row>
    <row r="2106" spans="1:9">
      <c r="A2106" s="470">
        <v>44284</v>
      </c>
      <c r="B2106" s="203">
        <v>16</v>
      </c>
      <c r="C2106" s="208">
        <v>58</v>
      </c>
      <c r="D2106" s="471">
        <v>50.3</v>
      </c>
      <c r="E2106" s="209">
        <v>3</v>
      </c>
      <c r="F2106" s="472">
        <v>38.299999999999997</v>
      </c>
      <c r="H2106" s="205"/>
      <c r="I2106" s="114"/>
    </row>
    <row r="2107" spans="1:9">
      <c r="A2107" s="470">
        <v>44284</v>
      </c>
      <c r="B2107" s="203">
        <v>17</v>
      </c>
      <c r="C2107" s="208">
        <v>73</v>
      </c>
      <c r="D2107" s="471">
        <v>50.5</v>
      </c>
      <c r="E2107" s="209">
        <v>3</v>
      </c>
      <c r="F2107" s="472">
        <v>39.299999999999997</v>
      </c>
      <c r="H2107" s="205"/>
      <c r="I2107" s="114"/>
    </row>
    <row r="2108" spans="1:9">
      <c r="A2108" s="470">
        <v>44284</v>
      </c>
      <c r="B2108" s="203">
        <v>18</v>
      </c>
      <c r="C2108" s="208">
        <v>88</v>
      </c>
      <c r="D2108" s="471">
        <v>50.7</v>
      </c>
      <c r="E2108" s="209">
        <v>3</v>
      </c>
      <c r="F2108" s="472">
        <v>40.299999999999997</v>
      </c>
      <c r="H2108" s="205"/>
      <c r="I2108" s="114"/>
    </row>
    <row r="2109" spans="1:9">
      <c r="A2109" s="470">
        <v>44284</v>
      </c>
      <c r="B2109" s="203">
        <v>19</v>
      </c>
      <c r="C2109" s="208">
        <v>103</v>
      </c>
      <c r="D2109" s="471">
        <v>50.9</v>
      </c>
      <c r="E2109" s="209">
        <v>3</v>
      </c>
      <c r="F2109" s="472">
        <v>41.2</v>
      </c>
      <c r="H2109" s="205"/>
      <c r="I2109" s="114"/>
    </row>
    <row r="2110" spans="1:9">
      <c r="A2110" s="470">
        <v>44284</v>
      </c>
      <c r="B2110" s="203">
        <v>20</v>
      </c>
      <c r="C2110" s="208">
        <v>118</v>
      </c>
      <c r="D2110" s="471">
        <v>51.1</v>
      </c>
      <c r="E2110" s="209">
        <v>3</v>
      </c>
      <c r="F2110" s="472">
        <v>42.2</v>
      </c>
      <c r="H2110" s="205"/>
      <c r="I2110" s="114"/>
    </row>
    <row r="2111" spans="1:9">
      <c r="A2111" s="470">
        <v>44284</v>
      </c>
      <c r="B2111" s="203">
        <v>21</v>
      </c>
      <c r="C2111" s="208">
        <v>133</v>
      </c>
      <c r="D2111" s="471">
        <v>51.3</v>
      </c>
      <c r="E2111" s="209">
        <v>3</v>
      </c>
      <c r="F2111" s="472">
        <v>43.2</v>
      </c>
      <c r="H2111" s="205"/>
      <c r="I2111" s="114"/>
    </row>
    <row r="2112" spans="1:9">
      <c r="A2112" s="470">
        <v>44284</v>
      </c>
      <c r="B2112" s="203">
        <v>22</v>
      </c>
      <c r="C2112" s="208">
        <v>148</v>
      </c>
      <c r="D2112" s="471">
        <v>51.5</v>
      </c>
      <c r="E2112" s="209">
        <v>3</v>
      </c>
      <c r="F2112" s="472">
        <v>44.1</v>
      </c>
      <c r="H2112" s="205"/>
      <c r="I2112" s="114"/>
    </row>
    <row r="2113" spans="1:9">
      <c r="A2113" s="470">
        <v>44284</v>
      </c>
      <c r="B2113" s="203">
        <v>23</v>
      </c>
      <c r="C2113" s="208">
        <v>163</v>
      </c>
      <c r="D2113" s="471">
        <v>51.6</v>
      </c>
      <c r="E2113" s="209">
        <v>3</v>
      </c>
      <c r="F2113" s="472">
        <v>45.1</v>
      </c>
      <c r="H2113" s="205"/>
      <c r="I2113" s="114"/>
    </row>
    <row r="2114" spans="1:9">
      <c r="A2114" s="470">
        <v>44285</v>
      </c>
      <c r="B2114" s="203">
        <v>0</v>
      </c>
      <c r="C2114" s="208">
        <v>178</v>
      </c>
      <c r="D2114" s="471">
        <v>51.8</v>
      </c>
      <c r="E2114" s="209">
        <v>3</v>
      </c>
      <c r="F2114" s="472">
        <v>46.1</v>
      </c>
      <c r="H2114" s="205"/>
      <c r="I2114" s="114"/>
    </row>
    <row r="2115" spans="1:9">
      <c r="A2115" s="470">
        <v>44285</v>
      </c>
      <c r="B2115" s="203">
        <v>1</v>
      </c>
      <c r="C2115" s="208">
        <v>193</v>
      </c>
      <c r="D2115" s="471">
        <v>52</v>
      </c>
      <c r="E2115" s="209">
        <v>3</v>
      </c>
      <c r="F2115" s="472">
        <v>47</v>
      </c>
      <c r="H2115" s="205"/>
      <c r="I2115" s="114"/>
    </row>
    <row r="2116" spans="1:9">
      <c r="A2116" s="470">
        <v>44285</v>
      </c>
      <c r="B2116" s="203">
        <v>2</v>
      </c>
      <c r="C2116" s="208">
        <v>208</v>
      </c>
      <c r="D2116" s="471">
        <v>52.2</v>
      </c>
      <c r="E2116" s="209">
        <v>3</v>
      </c>
      <c r="F2116" s="472">
        <v>48</v>
      </c>
      <c r="H2116" s="205"/>
      <c r="I2116" s="114"/>
    </row>
    <row r="2117" spans="1:9">
      <c r="A2117" s="470">
        <v>44285</v>
      </c>
      <c r="B2117" s="203">
        <v>3</v>
      </c>
      <c r="C2117" s="208">
        <v>223</v>
      </c>
      <c r="D2117" s="471">
        <v>52.4</v>
      </c>
      <c r="E2117" s="209">
        <v>3</v>
      </c>
      <c r="F2117" s="472">
        <v>49</v>
      </c>
      <c r="H2117" s="205"/>
      <c r="I2117" s="114"/>
    </row>
    <row r="2118" spans="1:9">
      <c r="A2118" s="470">
        <v>44285</v>
      </c>
      <c r="B2118" s="203">
        <v>4</v>
      </c>
      <c r="C2118" s="208">
        <v>238</v>
      </c>
      <c r="D2118" s="471">
        <v>52.6</v>
      </c>
      <c r="E2118" s="209">
        <v>3</v>
      </c>
      <c r="F2118" s="472">
        <v>50</v>
      </c>
      <c r="H2118" s="205"/>
      <c r="I2118" s="114"/>
    </row>
    <row r="2119" spans="1:9">
      <c r="A2119" s="470">
        <v>44285</v>
      </c>
      <c r="B2119" s="203">
        <v>5</v>
      </c>
      <c r="C2119" s="208">
        <v>253</v>
      </c>
      <c r="D2119" s="471">
        <v>52.8</v>
      </c>
      <c r="E2119" s="209">
        <v>3</v>
      </c>
      <c r="F2119" s="472">
        <v>50.9</v>
      </c>
      <c r="H2119" s="205"/>
      <c r="I2119" s="114"/>
    </row>
    <row r="2120" spans="1:9">
      <c r="A2120" s="470">
        <v>44285</v>
      </c>
      <c r="B2120" s="203">
        <v>6</v>
      </c>
      <c r="C2120" s="208">
        <v>268</v>
      </c>
      <c r="D2120" s="471">
        <v>53</v>
      </c>
      <c r="E2120" s="209">
        <v>3</v>
      </c>
      <c r="F2120" s="472">
        <v>51.9</v>
      </c>
      <c r="H2120" s="205"/>
      <c r="I2120" s="114"/>
    </row>
    <row r="2121" spans="1:9">
      <c r="A2121" s="470">
        <v>44285</v>
      </c>
      <c r="B2121" s="203">
        <v>7</v>
      </c>
      <c r="C2121" s="208">
        <v>283</v>
      </c>
      <c r="D2121" s="471">
        <v>53.1</v>
      </c>
      <c r="E2121" s="209">
        <v>3</v>
      </c>
      <c r="F2121" s="472">
        <v>52.9</v>
      </c>
      <c r="H2121" s="205"/>
      <c r="I2121" s="114"/>
    </row>
    <row r="2122" spans="1:9">
      <c r="A2122" s="470">
        <v>44285</v>
      </c>
      <c r="B2122" s="203">
        <v>8</v>
      </c>
      <c r="C2122" s="208">
        <v>298</v>
      </c>
      <c r="D2122" s="471">
        <v>53.3</v>
      </c>
      <c r="E2122" s="209">
        <v>3</v>
      </c>
      <c r="F2122" s="472">
        <v>53.8</v>
      </c>
      <c r="H2122" s="205"/>
      <c r="I2122" s="114"/>
    </row>
    <row r="2123" spans="1:9">
      <c r="A2123" s="470">
        <v>44285</v>
      </c>
      <c r="B2123" s="203">
        <v>9</v>
      </c>
      <c r="C2123" s="208">
        <v>313</v>
      </c>
      <c r="D2123" s="471">
        <v>53.5</v>
      </c>
      <c r="E2123" s="209">
        <v>3</v>
      </c>
      <c r="F2123" s="472">
        <v>54.8</v>
      </c>
      <c r="H2123" s="205"/>
      <c r="I2123" s="114"/>
    </row>
    <row r="2124" spans="1:9">
      <c r="A2124" s="470">
        <v>44285</v>
      </c>
      <c r="B2124" s="203">
        <v>10</v>
      </c>
      <c r="C2124" s="208">
        <v>328</v>
      </c>
      <c r="D2124" s="471">
        <v>53.7</v>
      </c>
      <c r="E2124" s="209">
        <v>3</v>
      </c>
      <c r="F2124" s="472">
        <v>55.8</v>
      </c>
      <c r="H2124" s="205"/>
      <c r="I2124" s="114"/>
    </row>
    <row r="2125" spans="1:9">
      <c r="A2125" s="470">
        <v>44285</v>
      </c>
      <c r="B2125" s="203">
        <v>11</v>
      </c>
      <c r="C2125" s="208">
        <v>343</v>
      </c>
      <c r="D2125" s="471">
        <v>53.9</v>
      </c>
      <c r="E2125" s="209">
        <v>3</v>
      </c>
      <c r="F2125" s="472">
        <v>56.8</v>
      </c>
      <c r="H2125" s="205"/>
      <c r="I2125" s="114"/>
    </row>
    <row r="2126" spans="1:9">
      <c r="A2126" s="470">
        <v>44285</v>
      </c>
      <c r="B2126" s="203">
        <v>12</v>
      </c>
      <c r="C2126" s="208">
        <v>358</v>
      </c>
      <c r="D2126" s="471">
        <v>54.1</v>
      </c>
      <c r="E2126" s="209">
        <v>3</v>
      </c>
      <c r="F2126" s="472">
        <v>57.7</v>
      </c>
      <c r="H2126" s="205"/>
      <c r="I2126" s="114"/>
    </row>
    <row r="2127" spans="1:9">
      <c r="A2127" s="470">
        <v>44285</v>
      </c>
      <c r="B2127" s="203">
        <v>13</v>
      </c>
      <c r="C2127" s="208">
        <v>13</v>
      </c>
      <c r="D2127" s="471">
        <v>54.3</v>
      </c>
      <c r="E2127" s="209">
        <v>3</v>
      </c>
      <c r="F2127" s="472">
        <v>58.7</v>
      </c>
      <c r="H2127" s="205"/>
      <c r="I2127" s="114"/>
    </row>
    <row r="2128" spans="1:9">
      <c r="A2128" s="470">
        <v>44285</v>
      </c>
      <c r="B2128" s="203">
        <v>14</v>
      </c>
      <c r="C2128" s="208">
        <v>28</v>
      </c>
      <c r="D2128" s="471">
        <v>54.5</v>
      </c>
      <c r="E2128" s="209">
        <v>3</v>
      </c>
      <c r="F2128" s="472">
        <v>59.7</v>
      </c>
      <c r="H2128" s="205"/>
      <c r="I2128" s="114"/>
    </row>
    <row r="2129" spans="1:9">
      <c r="A2129" s="470">
        <v>44285</v>
      </c>
      <c r="B2129" s="203">
        <v>15</v>
      </c>
      <c r="C2129" s="208">
        <v>43</v>
      </c>
      <c r="D2129" s="471">
        <v>54.7</v>
      </c>
      <c r="E2129" s="209">
        <v>4</v>
      </c>
      <c r="F2129" s="472">
        <v>0.6</v>
      </c>
      <c r="H2129" s="205"/>
      <c r="I2129" s="114"/>
    </row>
    <row r="2130" spans="1:9">
      <c r="A2130" s="470">
        <v>44285</v>
      </c>
      <c r="B2130" s="203">
        <v>16</v>
      </c>
      <c r="C2130" s="208">
        <v>58</v>
      </c>
      <c r="D2130" s="471">
        <v>54.8</v>
      </c>
      <c r="E2130" s="209">
        <v>4</v>
      </c>
      <c r="F2130" s="472">
        <v>1.6</v>
      </c>
      <c r="H2130" s="205"/>
      <c r="I2130" s="114"/>
    </row>
    <row r="2131" spans="1:9">
      <c r="A2131" s="470">
        <v>44285</v>
      </c>
      <c r="B2131" s="203">
        <v>17</v>
      </c>
      <c r="C2131" s="208">
        <v>73</v>
      </c>
      <c r="D2131" s="471">
        <v>55</v>
      </c>
      <c r="E2131" s="209">
        <v>4</v>
      </c>
      <c r="F2131" s="472">
        <v>2.6</v>
      </c>
      <c r="H2131" s="205"/>
      <c r="I2131" s="114"/>
    </row>
    <row r="2132" spans="1:9">
      <c r="A2132" s="470">
        <v>44285</v>
      </c>
      <c r="B2132" s="203">
        <v>18</v>
      </c>
      <c r="C2132" s="208">
        <v>88</v>
      </c>
      <c r="D2132" s="471">
        <v>55.2</v>
      </c>
      <c r="E2132" s="209">
        <v>4</v>
      </c>
      <c r="F2132" s="472">
        <v>3.5</v>
      </c>
      <c r="H2132" s="205"/>
      <c r="I2132" s="114"/>
    </row>
    <row r="2133" spans="1:9">
      <c r="A2133" s="470">
        <v>44285</v>
      </c>
      <c r="B2133" s="203">
        <v>19</v>
      </c>
      <c r="C2133" s="208">
        <v>103</v>
      </c>
      <c r="D2133" s="471">
        <v>55.4</v>
      </c>
      <c r="E2133" s="209">
        <v>4</v>
      </c>
      <c r="F2133" s="472">
        <v>4.5</v>
      </c>
      <c r="H2133" s="205"/>
      <c r="I2133" s="114"/>
    </row>
    <row r="2134" spans="1:9">
      <c r="A2134" s="470">
        <v>44285</v>
      </c>
      <c r="B2134" s="203">
        <v>20</v>
      </c>
      <c r="C2134" s="208">
        <v>118</v>
      </c>
      <c r="D2134" s="471">
        <v>55.6</v>
      </c>
      <c r="E2134" s="209">
        <v>4</v>
      </c>
      <c r="F2134" s="472">
        <v>5.5</v>
      </c>
      <c r="H2134" s="205"/>
      <c r="I2134" s="114"/>
    </row>
    <row r="2135" spans="1:9">
      <c r="A2135" s="470">
        <v>44285</v>
      </c>
      <c r="B2135" s="203">
        <v>21</v>
      </c>
      <c r="C2135" s="208">
        <v>133</v>
      </c>
      <c r="D2135" s="471">
        <v>55.8</v>
      </c>
      <c r="E2135" s="209">
        <v>4</v>
      </c>
      <c r="F2135" s="472">
        <v>6.4</v>
      </c>
      <c r="H2135" s="205"/>
      <c r="I2135" s="114"/>
    </row>
    <row r="2136" spans="1:9">
      <c r="A2136" s="470">
        <v>44285</v>
      </c>
      <c r="B2136" s="203">
        <v>22</v>
      </c>
      <c r="C2136" s="208">
        <v>148</v>
      </c>
      <c r="D2136" s="471">
        <v>56</v>
      </c>
      <c r="E2136" s="209">
        <v>4</v>
      </c>
      <c r="F2136" s="472">
        <v>7.4</v>
      </c>
      <c r="H2136" s="205"/>
      <c r="I2136" s="114"/>
    </row>
    <row r="2137" spans="1:9">
      <c r="A2137" s="470">
        <v>44285</v>
      </c>
      <c r="B2137" s="203">
        <v>23</v>
      </c>
      <c r="C2137" s="208">
        <v>163</v>
      </c>
      <c r="D2137" s="471">
        <v>56.2</v>
      </c>
      <c r="E2137" s="209">
        <v>4</v>
      </c>
      <c r="F2137" s="472">
        <v>8.4</v>
      </c>
      <c r="H2137" s="205"/>
      <c r="I2137" s="114"/>
    </row>
    <row r="2138" spans="1:9">
      <c r="A2138" s="470">
        <v>44286</v>
      </c>
      <c r="B2138" s="203">
        <v>0</v>
      </c>
      <c r="C2138" s="208">
        <v>178</v>
      </c>
      <c r="D2138" s="471">
        <v>56.3</v>
      </c>
      <c r="E2138" s="209">
        <v>4</v>
      </c>
      <c r="F2138" s="472">
        <v>9.3000000000000007</v>
      </c>
      <c r="H2138" s="205"/>
      <c r="I2138" s="114"/>
    </row>
    <row r="2139" spans="1:9">
      <c r="A2139" s="470">
        <v>44286</v>
      </c>
      <c r="B2139" s="203">
        <v>1</v>
      </c>
      <c r="C2139" s="208">
        <v>193</v>
      </c>
      <c r="D2139" s="471">
        <v>56.5</v>
      </c>
      <c r="E2139" s="209">
        <v>4</v>
      </c>
      <c r="F2139" s="472">
        <v>10.3</v>
      </c>
      <c r="H2139" s="205"/>
      <c r="I2139" s="114"/>
    </row>
    <row r="2140" spans="1:9">
      <c r="A2140" s="470">
        <v>44286</v>
      </c>
      <c r="B2140" s="203">
        <v>2</v>
      </c>
      <c r="C2140" s="208">
        <v>208</v>
      </c>
      <c r="D2140" s="471">
        <v>56.7</v>
      </c>
      <c r="E2140" s="209">
        <v>4</v>
      </c>
      <c r="F2140" s="472">
        <v>11.3</v>
      </c>
      <c r="H2140" s="205"/>
      <c r="I2140" s="114"/>
    </row>
    <row r="2141" spans="1:9">
      <c r="A2141" s="470">
        <v>44286</v>
      </c>
      <c r="B2141" s="203">
        <v>3</v>
      </c>
      <c r="C2141" s="208">
        <v>223</v>
      </c>
      <c r="D2141" s="471">
        <v>56.9</v>
      </c>
      <c r="E2141" s="209">
        <v>4</v>
      </c>
      <c r="F2141" s="472">
        <v>12.2</v>
      </c>
      <c r="H2141" s="205"/>
      <c r="I2141" s="114"/>
    </row>
    <row r="2142" spans="1:9">
      <c r="A2142" s="470">
        <v>44286</v>
      </c>
      <c r="B2142" s="203">
        <v>4</v>
      </c>
      <c r="C2142" s="208">
        <v>238</v>
      </c>
      <c r="D2142" s="471">
        <v>57.1</v>
      </c>
      <c r="E2142" s="209">
        <v>4</v>
      </c>
      <c r="F2142" s="472">
        <v>13.2</v>
      </c>
      <c r="H2142" s="205"/>
      <c r="I2142" s="114"/>
    </row>
    <row r="2143" spans="1:9">
      <c r="A2143" s="470">
        <v>44286</v>
      </c>
      <c r="B2143" s="203">
        <v>5</v>
      </c>
      <c r="C2143" s="208">
        <v>253</v>
      </c>
      <c r="D2143" s="471">
        <v>57.3</v>
      </c>
      <c r="E2143" s="209">
        <v>4</v>
      </c>
      <c r="F2143" s="472">
        <v>14.2</v>
      </c>
      <c r="H2143" s="205"/>
      <c r="I2143" s="114"/>
    </row>
    <row r="2144" spans="1:9">
      <c r="A2144" s="470">
        <v>44286</v>
      </c>
      <c r="B2144" s="203">
        <v>6</v>
      </c>
      <c r="C2144" s="208">
        <v>268</v>
      </c>
      <c r="D2144" s="471">
        <v>57.5</v>
      </c>
      <c r="E2144" s="209">
        <v>4</v>
      </c>
      <c r="F2144" s="472">
        <v>15.1</v>
      </c>
      <c r="H2144" s="205"/>
      <c r="I2144" s="114"/>
    </row>
    <row r="2145" spans="1:9">
      <c r="A2145" s="470">
        <v>44286</v>
      </c>
      <c r="B2145" s="203">
        <v>7</v>
      </c>
      <c r="C2145" s="208">
        <v>283</v>
      </c>
      <c r="D2145" s="471">
        <v>57.7</v>
      </c>
      <c r="E2145" s="209">
        <v>4</v>
      </c>
      <c r="F2145" s="472">
        <v>16.100000000000001</v>
      </c>
      <c r="H2145" s="205"/>
      <c r="I2145" s="114"/>
    </row>
    <row r="2146" spans="1:9">
      <c r="A2146" s="470">
        <v>44286</v>
      </c>
      <c r="B2146" s="203">
        <v>8</v>
      </c>
      <c r="C2146" s="208">
        <v>298</v>
      </c>
      <c r="D2146" s="471">
        <v>57.8</v>
      </c>
      <c r="E2146" s="209">
        <v>4</v>
      </c>
      <c r="F2146" s="472">
        <v>17.100000000000001</v>
      </c>
      <c r="H2146" s="205"/>
      <c r="I2146" s="114"/>
    </row>
    <row r="2147" spans="1:9">
      <c r="A2147" s="470">
        <v>44286</v>
      </c>
      <c r="B2147" s="203">
        <v>9</v>
      </c>
      <c r="C2147" s="208">
        <v>313</v>
      </c>
      <c r="D2147" s="471">
        <v>58</v>
      </c>
      <c r="E2147" s="209">
        <v>4</v>
      </c>
      <c r="F2147" s="472">
        <v>18</v>
      </c>
      <c r="H2147" s="205"/>
      <c r="I2147" s="114"/>
    </row>
    <row r="2148" spans="1:9">
      <c r="A2148" s="470">
        <v>44286</v>
      </c>
      <c r="B2148" s="203">
        <v>10</v>
      </c>
      <c r="C2148" s="208">
        <v>328</v>
      </c>
      <c r="D2148" s="471">
        <v>58.2</v>
      </c>
      <c r="E2148" s="209">
        <v>4</v>
      </c>
      <c r="F2148" s="472">
        <v>19</v>
      </c>
      <c r="H2148" s="205"/>
      <c r="I2148" s="114"/>
    </row>
    <row r="2149" spans="1:9">
      <c r="A2149" s="470">
        <v>44286</v>
      </c>
      <c r="B2149" s="203">
        <v>11</v>
      </c>
      <c r="C2149" s="208">
        <v>343</v>
      </c>
      <c r="D2149" s="471">
        <v>58.4</v>
      </c>
      <c r="E2149" s="209">
        <v>4</v>
      </c>
      <c r="F2149" s="472">
        <v>20</v>
      </c>
      <c r="H2149" s="205"/>
      <c r="I2149" s="114"/>
    </row>
    <row r="2150" spans="1:9">
      <c r="A2150" s="470">
        <v>44286</v>
      </c>
      <c r="B2150" s="203">
        <v>12</v>
      </c>
      <c r="C2150" s="208">
        <v>358</v>
      </c>
      <c r="D2150" s="471">
        <v>58.6</v>
      </c>
      <c r="E2150" s="209">
        <v>4</v>
      </c>
      <c r="F2150" s="472">
        <v>20.9</v>
      </c>
      <c r="H2150" s="205"/>
      <c r="I2150" s="114"/>
    </row>
    <row r="2151" spans="1:9">
      <c r="A2151" s="470">
        <v>44286</v>
      </c>
      <c r="B2151" s="203">
        <v>13</v>
      </c>
      <c r="C2151" s="208">
        <v>13</v>
      </c>
      <c r="D2151" s="471">
        <v>58.8</v>
      </c>
      <c r="E2151" s="209">
        <v>4</v>
      </c>
      <c r="F2151" s="472">
        <v>21.9</v>
      </c>
      <c r="H2151" s="205"/>
      <c r="I2151" s="114"/>
    </row>
    <row r="2152" spans="1:9">
      <c r="A2152" s="470">
        <v>44286</v>
      </c>
      <c r="B2152" s="203">
        <v>14</v>
      </c>
      <c r="C2152" s="208">
        <v>28</v>
      </c>
      <c r="D2152" s="471">
        <v>59</v>
      </c>
      <c r="E2152" s="209">
        <v>4</v>
      </c>
      <c r="F2152" s="472">
        <v>22.9</v>
      </c>
      <c r="H2152" s="205"/>
      <c r="I2152" s="114"/>
    </row>
    <row r="2153" spans="1:9">
      <c r="A2153" s="470">
        <v>44286</v>
      </c>
      <c r="B2153" s="203">
        <v>15</v>
      </c>
      <c r="C2153" s="208">
        <v>43</v>
      </c>
      <c r="D2153" s="471">
        <v>59.1</v>
      </c>
      <c r="E2153" s="209">
        <v>4</v>
      </c>
      <c r="F2153" s="472">
        <v>23.8</v>
      </c>
      <c r="H2153" s="205"/>
      <c r="I2153" s="114"/>
    </row>
    <row r="2154" spans="1:9">
      <c r="A2154" s="470">
        <v>44286</v>
      </c>
      <c r="B2154" s="203">
        <v>16</v>
      </c>
      <c r="C2154" s="208">
        <v>58</v>
      </c>
      <c r="D2154" s="471">
        <v>59.3</v>
      </c>
      <c r="E2154" s="209">
        <v>4</v>
      </c>
      <c r="F2154" s="472">
        <v>24.8</v>
      </c>
      <c r="H2154" s="205"/>
      <c r="I2154" s="114"/>
    </row>
    <row r="2155" spans="1:9">
      <c r="A2155" s="470">
        <v>44286</v>
      </c>
      <c r="B2155" s="203">
        <v>17</v>
      </c>
      <c r="C2155" s="208">
        <v>73</v>
      </c>
      <c r="D2155" s="471">
        <v>59.5</v>
      </c>
      <c r="E2155" s="209">
        <v>4</v>
      </c>
      <c r="F2155" s="472">
        <v>25.8</v>
      </c>
      <c r="H2155" s="205"/>
      <c r="I2155" s="114"/>
    </row>
    <row r="2156" spans="1:9">
      <c r="A2156" s="470">
        <v>44286</v>
      </c>
      <c r="B2156" s="203">
        <v>18</v>
      </c>
      <c r="C2156" s="208">
        <v>88</v>
      </c>
      <c r="D2156" s="471">
        <v>59.7</v>
      </c>
      <c r="E2156" s="209">
        <v>4</v>
      </c>
      <c r="F2156" s="472">
        <v>26.7</v>
      </c>
      <c r="H2156" s="205"/>
      <c r="I2156" s="114"/>
    </row>
    <row r="2157" spans="1:9">
      <c r="A2157" s="470">
        <v>44286</v>
      </c>
      <c r="B2157" s="203">
        <v>19</v>
      </c>
      <c r="C2157" s="208">
        <v>103</v>
      </c>
      <c r="D2157" s="471">
        <v>59.9</v>
      </c>
      <c r="E2157" s="209">
        <v>4</v>
      </c>
      <c r="F2157" s="472">
        <v>27.7</v>
      </c>
      <c r="H2157" s="205"/>
      <c r="I2157" s="114"/>
    </row>
    <row r="2158" spans="1:9">
      <c r="A2158" s="470">
        <v>44286</v>
      </c>
      <c r="B2158" s="203">
        <v>20</v>
      </c>
      <c r="C2158" s="208">
        <v>119</v>
      </c>
      <c r="D2158" s="471">
        <v>0.1</v>
      </c>
      <c r="E2158" s="209">
        <v>4</v>
      </c>
      <c r="F2158" s="472">
        <v>28.7</v>
      </c>
      <c r="H2158" s="205"/>
      <c r="I2158" s="114"/>
    </row>
    <row r="2159" spans="1:9">
      <c r="A2159" s="470">
        <v>44286</v>
      </c>
      <c r="B2159" s="203">
        <v>21</v>
      </c>
      <c r="C2159" s="208">
        <v>134</v>
      </c>
      <c r="D2159" s="471">
        <v>0.3</v>
      </c>
      <c r="E2159" s="209">
        <v>4</v>
      </c>
      <c r="F2159" s="472">
        <v>29.6</v>
      </c>
      <c r="H2159" s="205"/>
      <c r="I2159" s="114"/>
    </row>
    <row r="2160" spans="1:9">
      <c r="A2160" s="470">
        <v>44286</v>
      </c>
      <c r="B2160" s="203">
        <v>22</v>
      </c>
      <c r="C2160" s="208">
        <v>149</v>
      </c>
      <c r="D2160" s="471">
        <v>0.5</v>
      </c>
      <c r="E2160" s="209">
        <v>4</v>
      </c>
      <c r="F2160" s="472">
        <v>30.6</v>
      </c>
      <c r="H2160" s="205"/>
      <c r="I2160" s="114"/>
    </row>
    <row r="2161" spans="1:9">
      <c r="A2161" s="470">
        <v>44286</v>
      </c>
      <c r="B2161" s="203">
        <v>23</v>
      </c>
      <c r="C2161" s="208">
        <v>164</v>
      </c>
      <c r="D2161" s="471">
        <v>0.6</v>
      </c>
      <c r="E2161" s="209">
        <v>4</v>
      </c>
      <c r="F2161" s="472">
        <v>31.6</v>
      </c>
      <c r="H2161" s="205"/>
      <c r="I2161" s="114"/>
    </row>
    <row r="2162" spans="1:9">
      <c r="A2162" s="470">
        <v>44287</v>
      </c>
      <c r="B2162" s="203">
        <v>0</v>
      </c>
      <c r="C2162" s="208">
        <v>179</v>
      </c>
      <c r="D2162" s="471">
        <v>0.8</v>
      </c>
      <c r="E2162" s="209">
        <v>4</v>
      </c>
      <c r="F2162" s="472">
        <v>32.5</v>
      </c>
      <c r="H2162" s="205"/>
      <c r="I2162" s="114"/>
    </row>
    <row r="2163" spans="1:9">
      <c r="A2163" s="470">
        <v>44287</v>
      </c>
      <c r="B2163" s="203">
        <v>1</v>
      </c>
      <c r="C2163" s="208">
        <v>194</v>
      </c>
      <c r="D2163" s="471">
        <v>1</v>
      </c>
      <c r="E2163" s="209">
        <v>4</v>
      </c>
      <c r="F2163" s="472">
        <v>33.5</v>
      </c>
      <c r="H2163" s="205"/>
      <c r="I2163" s="114"/>
    </row>
    <row r="2164" spans="1:9">
      <c r="A2164" s="470">
        <v>44287</v>
      </c>
      <c r="B2164" s="203">
        <v>2</v>
      </c>
      <c r="C2164" s="208">
        <v>209</v>
      </c>
      <c r="D2164" s="471">
        <v>1.2</v>
      </c>
      <c r="E2164" s="209">
        <v>4</v>
      </c>
      <c r="F2164" s="472">
        <v>34.5</v>
      </c>
      <c r="H2164" s="205"/>
      <c r="I2164" s="114"/>
    </row>
    <row r="2165" spans="1:9">
      <c r="A2165" s="470">
        <v>44287</v>
      </c>
      <c r="B2165" s="203">
        <v>3</v>
      </c>
      <c r="C2165" s="208">
        <v>224</v>
      </c>
      <c r="D2165" s="471">
        <v>1.4</v>
      </c>
      <c r="E2165" s="209">
        <v>4</v>
      </c>
      <c r="F2165" s="472">
        <v>35.4</v>
      </c>
      <c r="H2165" s="205"/>
      <c r="I2165" s="114"/>
    </row>
    <row r="2166" spans="1:9">
      <c r="A2166" s="470">
        <v>44287</v>
      </c>
      <c r="B2166" s="203">
        <v>4</v>
      </c>
      <c r="C2166" s="208">
        <v>239</v>
      </c>
      <c r="D2166" s="471">
        <v>1.6</v>
      </c>
      <c r="E2166" s="209">
        <v>4</v>
      </c>
      <c r="F2166" s="472">
        <v>36.4</v>
      </c>
      <c r="H2166" s="205"/>
      <c r="I2166" s="114"/>
    </row>
    <row r="2167" spans="1:9">
      <c r="A2167" s="470">
        <v>44287</v>
      </c>
      <c r="B2167" s="203">
        <v>5</v>
      </c>
      <c r="C2167" s="208">
        <v>254</v>
      </c>
      <c r="D2167" s="471">
        <v>1.8</v>
      </c>
      <c r="E2167" s="209">
        <v>4</v>
      </c>
      <c r="F2167" s="472">
        <v>37.4</v>
      </c>
      <c r="H2167" s="205"/>
      <c r="I2167" s="114"/>
    </row>
    <row r="2168" spans="1:9">
      <c r="A2168" s="470">
        <v>44287</v>
      </c>
      <c r="B2168" s="203">
        <v>6</v>
      </c>
      <c r="C2168" s="208">
        <v>269</v>
      </c>
      <c r="D2168" s="471">
        <v>1.9</v>
      </c>
      <c r="E2168" s="209">
        <v>4</v>
      </c>
      <c r="F2168" s="472">
        <v>38.299999999999997</v>
      </c>
      <c r="H2168" s="205"/>
      <c r="I2168" s="114"/>
    </row>
    <row r="2169" spans="1:9">
      <c r="A2169" s="470">
        <v>44287</v>
      </c>
      <c r="B2169" s="203">
        <v>7</v>
      </c>
      <c r="C2169" s="208">
        <v>284</v>
      </c>
      <c r="D2169" s="471">
        <v>2.1</v>
      </c>
      <c r="E2169" s="209">
        <v>4</v>
      </c>
      <c r="F2169" s="472">
        <v>39.299999999999997</v>
      </c>
      <c r="H2169" s="205"/>
      <c r="I2169" s="114"/>
    </row>
    <row r="2170" spans="1:9">
      <c r="A2170" s="470">
        <v>44287</v>
      </c>
      <c r="B2170" s="203">
        <v>8</v>
      </c>
      <c r="C2170" s="208">
        <v>299</v>
      </c>
      <c r="D2170" s="471">
        <v>2.2999999999999998</v>
      </c>
      <c r="E2170" s="209">
        <v>4</v>
      </c>
      <c r="F2170" s="472">
        <v>40.200000000000003</v>
      </c>
      <c r="H2170" s="205"/>
      <c r="I2170" s="114"/>
    </row>
    <row r="2171" spans="1:9">
      <c r="A2171" s="470">
        <v>44287</v>
      </c>
      <c r="B2171" s="203">
        <v>9</v>
      </c>
      <c r="C2171" s="208">
        <v>314</v>
      </c>
      <c r="D2171" s="471">
        <v>2.5</v>
      </c>
      <c r="E2171" s="209">
        <v>4</v>
      </c>
      <c r="F2171" s="472">
        <v>41.2</v>
      </c>
      <c r="H2171" s="205"/>
      <c r="I2171" s="114"/>
    </row>
    <row r="2172" spans="1:9">
      <c r="A2172" s="470">
        <v>44287</v>
      </c>
      <c r="B2172" s="203">
        <v>10</v>
      </c>
      <c r="C2172" s="208">
        <v>329</v>
      </c>
      <c r="D2172" s="471">
        <v>2.7</v>
      </c>
      <c r="E2172" s="209">
        <v>4</v>
      </c>
      <c r="F2172" s="472">
        <v>42.2</v>
      </c>
      <c r="H2172" s="205"/>
      <c r="I2172" s="114"/>
    </row>
    <row r="2173" spans="1:9">
      <c r="A2173" s="470">
        <v>44287</v>
      </c>
      <c r="B2173" s="203">
        <v>11</v>
      </c>
      <c r="C2173" s="208">
        <v>344</v>
      </c>
      <c r="D2173" s="471">
        <v>2.9</v>
      </c>
      <c r="E2173" s="209">
        <v>4</v>
      </c>
      <c r="F2173" s="472">
        <v>43.1</v>
      </c>
      <c r="H2173" s="205"/>
      <c r="I2173" s="114"/>
    </row>
    <row r="2174" spans="1:9">
      <c r="A2174" s="470">
        <v>44287</v>
      </c>
      <c r="B2174" s="203">
        <v>12</v>
      </c>
      <c r="C2174" s="208">
        <v>359</v>
      </c>
      <c r="D2174" s="471">
        <v>3.1</v>
      </c>
      <c r="E2174" s="209">
        <v>4</v>
      </c>
      <c r="F2174" s="472">
        <v>44.1</v>
      </c>
      <c r="H2174" s="205"/>
      <c r="I2174" s="114"/>
    </row>
    <row r="2175" spans="1:9">
      <c r="A2175" s="470">
        <v>44287</v>
      </c>
      <c r="B2175" s="203">
        <v>13</v>
      </c>
      <c r="C2175" s="208">
        <v>14</v>
      </c>
      <c r="D2175" s="471">
        <v>3.2</v>
      </c>
      <c r="E2175" s="209">
        <v>4</v>
      </c>
      <c r="F2175" s="472">
        <v>45.1</v>
      </c>
      <c r="H2175" s="205"/>
      <c r="I2175" s="114"/>
    </row>
    <row r="2176" spans="1:9">
      <c r="A2176" s="470">
        <v>44287</v>
      </c>
      <c r="B2176" s="203">
        <v>14</v>
      </c>
      <c r="C2176" s="208">
        <v>29</v>
      </c>
      <c r="D2176" s="471">
        <v>3.4</v>
      </c>
      <c r="E2176" s="209">
        <v>4</v>
      </c>
      <c r="F2176" s="472">
        <v>46</v>
      </c>
      <c r="H2176" s="205"/>
      <c r="I2176" s="114"/>
    </row>
    <row r="2177" spans="1:9">
      <c r="A2177" s="470">
        <v>44287</v>
      </c>
      <c r="B2177" s="203">
        <v>15</v>
      </c>
      <c r="C2177" s="208">
        <v>44</v>
      </c>
      <c r="D2177" s="471">
        <v>3.6</v>
      </c>
      <c r="E2177" s="209">
        <v>4</v>
      </c>
      <c r="F2177" s="472">
        <v>47</v>
      </c>
      <c r="H2177" s="205"/>
      <c r="I2177" s="114"/>
    </row>
    <row r="2178" spans="1:9">
      <c r="A2178" s="470">
        <v>44287</v>
      </c>
      <c r="B2178" s="203">
        <v>16</v>
      </c>
      <c r="C2178" s="208">
        <v>59</v>
      </c>
      <c r="D2178" s="471">
        <v>3.8</v>
      </c>
      <c r="E2178" s="209">
        <v>4</v>
      </c>
      <c r="F2178" s="472">
        <v>47.9</v>
      </c>
      <c r="H2178" s="205"/>
      <c r="I2178" s="114"/>
    </row>
    <row r="2179" spans="1:9">
      <c r="A2179" s="470">
        <v>44287</v>
      </c>
      <c r="B2179" s="203">
        <v>17</v>
      </c>
      <c r="C2179" s="208">
        <v>74</v>
      </c>
      <c r="D2179" s="471">
        <v>4</v>
      </c>
      <c r="E2179" s="209">
        <v>4</v>
      </c>
      <c r="F2179" s="472">
        <v>48.9</v>
      </c>
      <c r="H2179" s="205"/>
      <c r="I2179" s="114"/>
    </row>
    <row r="2180" spans="1:9">
      <c r="A2180" s="470">
        <v>44287</v>
      </c>
      <c r="B2180" s="203">
        <v>18</v>
      </c>
      <c r="C2180" s="208">
        <v>89</v>
      </c>
      <c r="D2180" s="471">
        <v>4.2</v>
      </c>
      <c r="E2180" s="209">
        <v>4</v>
      </c>
      <c r="F2180" s="472">
        <v>49.9</v>
      </c>
      <c r="H2180" s="205"/>
      <c r="I2180" s="114"/>
    </row>
    <row r="2181" spans="1:9">
      <c r="A2181" s="470">
        <v>44287</v>
      </c>
      <c r="B2181" s="203">
        <v>19</v>
      </c>
      <c r="C2181" s="208">
        <v>104</v>
      </c>
      <c r="D2181" s="471">
        <v>4.4000000000000004</v>
      </c>
      <c r="E2181" s="209">
        <v>4</v>
      </c>
      <c r="F2181" s="472">
        <v>50.8</v>
      </c>
      <c r="H2181" s="205"/>
      <c r="I2181" s="114"/>
    </row>
    <row r="2182" spans="1:9">
      <c r="A2182" s="470">
        <v>44287</v>
      </c>
      <c r="B2182" s="203">
        <v>20</v>
      </c>
      <c r="C2182" s="208">
        <v>119</v>
      </c>
      <c r="D2182" s="471">
        <v>4.5</v>
      </c>
      <c r="E2182" s="209">
        <v>4</v>
      </c>
      <c r="F2182" s="472">
        <v>51.8</v>
      </c>
      <c r="H2182" s="205"/>
      <c r="I2182" s="114"/>
    </row>
    <row r="2183" spans="1:9">
      <c r="A2183" s="470">
        <v>44287</v>
      </c>
      <c r="B2183" s="203">
        <v>21</v>
      </c>
      <c r="C2183" s="208">
        <v>134</v>
      </c>
      <c r="D2183" s="471">
        <v>4.7</v>
      </c>
      <c r="E2183" s="209">
        <v>4</v>
      </c>
      <c r="F2183" s="472">
        <v>52.8</v>
      </c>
      <c r="H2183" s="205"/>
      <c r="I2183" s="114"/>
    </row>
    <row r="2184" spans="1:9">
      <c r="A2184" s="470">
        <v>44287</v>
      </c>
      <c r="B2184" s="203">
        <v>22</v>
      </c>
      <c r="C2184" s="208">
        <v>149</v>
      </c>
      <c r="D2184" s="471">
        <v>4.9000000000000004</v>
      </c>
      <c r="E2184" s="209">
        <v>4</v>
      </c>
      <c r="F2184" s="472">
        <v>53.7</v>
      </c>
      <c r="H2184" s="205"/>
      <c r="I2184" s="114"/>
    </row>
    <row r="2185" spans="1:9">
      <c r="A2185" s="470">
        <v>44287</v>
      </c>
      <c r="B2185" s="203">
        <v>23</v>
      </c>
      <c r="C2185" s="208">
        <v>164</v>
      </c>
      <c r="D2185" s="471">
        <v>5.0999999999999996</v>
      </c>
      <c r="E2185" s="209">
        <v>4</v>
      </c>
      <c r="F2185" s="472">
        <v>54.7</v>
      </c>
      <c r="H2185" s="205"/>
      <c r="I2185" s="114"/>
    </row>
    <row r="2186" spans="1:9">
      <c r="A2186" s="470">
        <v>44288</v>
      </c>
      <c r="B2186" s="203">
        <v>0</v>
      </c>
      <c r="C2186" s="208">
        <v>179</v>
      </c>
      <c r="D2186" s="471">
        <v>5.3</v>
      </c>
      <c r="E2186" s="209">
        <v>4</v>
      </c>
      <c r="F2186" s="472">
        <v>55.6</v>
      </c>
      <c r="H2186" s="205"/>
      <c r="I2186" s="114"/>
    </row>
    <row r="2187" spans="1:9">
      <c r="A2187" s="470">
        <v>44288</v>
      </c>
      <c r="B2187" s="203">
        <v>1</v>
      </c>
      <c r="C2187" s="208">
        <v>194</v>
      </c>
      <c r="D2187" s="471">
        <v>5.5</v>
      </c>
      <c r="E2187" s="209">
        <v>4</v>
      </c>
      <c r="F2187" s="472">
        <v>56.6</v>
      </c>
      <c r="H2187" s="205"/>
      <c r="I2187" s="114"/>
    </row>
    <row r="2188" spans="1:9">
      <c r="A2188" s="470">
        <v>44288</v>
      </c>
      <c r="B2188" s="203">
        <v>2</v>
      </c>
      <c r="C2188" s="208">
        <v>209</v>
      </c>
      <c r="D2188" s="471">
        <v>5.7</v>
      </c>
      <c r="E2188" s="209">
        <v>4</v>
      </c>
      <c r="F2188" s="472">
        <v>57.6</v>
      </c>
      <c r="H2188" s="205"/>
      <c r="I2188" s="114"/>
    </row>
    <row r="2189" spans="1:9">
      <c r="A2189" s="470">
        <v>44288</v>
      </c>
      <c r="B2189" s="203">
        <v>3</v>
      </c>
      <c r="C2189" s="208">
        <v>224</v>
      </c>
      <c r="D2189" s="471">
        <v>5.8</v>
      </c>
      <c r="E2189" s="209">
        <v>4</v>
      </c>
      <c r="F2189" s="472">
        <v>58.5</v>
      </c>
      <c r="H2189" s="205"/>
      <c r="I2189" s="114"/>
    </row>
    <row r="2190" spans="1:9">
      <c r="A2190" s="470">
        <v>44288</v>
      </c>
      <c r="B2190" s="203">
        <v>4</v>
      </c>
      <c r="C2190" s="208">
        <v>239</v>
      </c>
      <c r="D2190" s="471">
        <v>6</v>
      </c>
      <c r="E2190" s="209">
        <v>4</v>
      </c>
      <c r="F2190" s="472">
        <v>59.5</v>
      </c>
      <c r="H2190" s="205"/>
      <c r="I2190" s="114"/>
    </row>
    <row r="2191" spans="1:9">
      <c r="A2191" s="470">
        <v>44288</v>
      </c>
      <c r="B2191" s="203">
        <v>5</v>
      </c>
      <c r="C2191" s="208">
        <v>254</v>
      </c>
      <c r="D2191" s="471">
        <v>6.2</v>
      </c>
      <c r="E2191" s="209">
        <v>5</v>
      </c>
      <c r="F2191" s="472">
        <v>0.4</v>
      </c>
      <c r="H2191" s="205"/>
      <c r="I2191" s="114"/>
    </row>
    <row r="2192" spans="1:9">
      <c r="A2192" s="470">
        <v>44288</v>
      </c>
      <c r="B2192" s="203">
        <v>6</v>
      </c>
      <c r="C2192" s="208">
        <v>269</v>
      </c>
      <c r="D2192" s="471">
        <v>6.4</v>
      </c>
      <c r="E2192" s="209">
        <v>5</v>
      </c>
      <c r="F2192" s="472">
        <v>1.4</v>
      </c>
      <c r="H2192" s="205"/>
      <c r="I2192" s="114"/>
    </row>
    <row r="2193" spans="1:9">
      <c r="A2193" s="470">
        <v>44288</v>
      </c>
      <c r="B2193" s="203">
        <v>7</v>
      </c>
      <c r="C2193" s="208">
        <v>284</v>
      </c>
      <c r="D2193" s="471">
        <v>6.6</v>
      </c>
      <c r="E2193" s="209">
        <v>5</v>
      </c>
      <c r="F2193" s="472">
        <v>2.4</v>
      </c>
      <c r="H2193" s="205"/>
      <c r="I2193" s="114"/>
    </row>
    <row r="2194" spans="1:9">
      <c r="A2194" s="470">
        <v>44288</v>
      </c>
      <c r="B2194" s="203">
        <v>8</v>
      </c>
      <c r="C2194" s="208">
        <v>299</v>
      </c>
      <c r="D2194" s="471">
        <v>6.8</v>
      </c>
      <c r="E2194" s="209">
        <v>5</v>
      </c>
      <c r="F2194" s="472">
        <v>3.3</v>
      </c>
      <c r="H2194" s="205"/>
      <c r="I2194" s="114"/>
    </row>
    <row r="2195" spans="1:9">
      <c r="A2195" s="470">
        <v>44288</v>
      </c>
      <c r="B2195" s="203">
        <v>9</v>
      </c>
      <c r="C2195" s="208">
        <v>314</v>
      </c>
      <c r="D2195" s="471">
        <v>6.9</v>
      </c>
      <c r="E2195" s="209">
        <v>5</v>
      </c>
      <c r="F2195" s="472">
        <v>4.3</v>
      </c>
      <c r="H2195" s="205"/>
      <c r="I2195" s="114"/>
    </row>
    <row r="2196" spans="1:9">
      <c r="A2196" s="470">
        <v>44288</v>
      </c>
      <c r="B2196" s="203">
        <v>10</v>
      </c>
      <c r="C2196" s="208">
        <v>329</v>
      </c>
      <c r="D2196" s="471">
        <v>7.1</v>
      </c>
      <c r="E2196" s="209">
        <v>5</v>
      </c>
      <c r="F2196" s="472">
        <v>5.2</v>
      </c>
      <c r="H2196" s="205"/>
      <c r="I2196" s="114"/>
    </row>
    <row r="2197" spans="1:9">
      <c r="A2197" s="470">
        <v>44288</v>
      </c>
      <c r="B2197" s="203">
        <v>11</v>
      </c>
      <c r="C2197" s="208">
        <v>344</v>
      </c>
      <c r="D2197" s="471">
        <v>7.3</v>
      </c>
      <c r="E2197" s="209">
        <v>5</v>
      </c>
      <c r="F2197" s="472">
        <v>6.2</v>
      </c>
      <c r="H2197" s="205"/>
      <c r="I2197" s="114"/>
    </row>
    <row r="2198" spans="1:9">
      <c r="A2198" s="470">
        <v>44288</v>
      </c>
      <c r="B2198" s="203">
        <v>12</v>
      </c>
      <c r="C2198" s="208">
        <v>359</v>
      </c>
      <c r="D2198" s="471">
        <v>7.5</v>
      </c>
      <c r="E2198" s="209">
        <v>5</v>
      </c>
      <c r="F2198" s="472">
        <v>7.2</v>
      </c>
      <c r="H2198" s="205"/>
      <c r="I2198" s="114"/>
    </row>
    <row r="2199" spans="1:9">
      <c r="A2199" s="470">
        <v>44288</v>
      </c>
      <c r="B2199" s="203">
        <v>13</v>
      </c>
      <c r="C2199" s="208">
        <v>14</v>
      </c>
      <c r="D2199" s="471">
        <v>7.7</v>
      </c>
      <c r="E2199" s="209">
        <v>5</v>
      </c>
      <c r="F2199" s="472">
        <v>8.1</v>
      </c>
      <c r="H2199" s="205"/>
      <c r="I2199" s="114"/>
    </row>
    <row r="2200" spans="1:9">
      <c r="A2200" s="470">
        <v>44288</v>
      </c>
      <c r="B2200" s="203">
        <v>14</v>
      </c>
      <c r="C2200" s="208">
        <v>29</v>
      </c>
      <c r="D2200" s="471">
        <v>7.9</v>
      </c>
      <c r="E2200" s="209">
        <v>5</v>
      </c>
      <c r="F2200" s="472">
        <v>9.1</v>
      </c>
      <c r="H2200" s="205"/>
      <c r="I2200" s="114"/>
    </row>
    <row r="2201" spans="1:9">
      <c r="A2201" s="470">
        <v>44288</v>
      </c>
      <c r="B2201" s="203">
        <v>15</v>
      </c>
      <c r="C2201" s="208">
        <v>44</v>
      </c>
      <c r="D2201" s="471">
        <v>8.1</v>
      </c>
      <c r="E2201" s="209">
        <v>5</v>
      </c>
      <c r="F2201" s="472">
        <v>10</v>
      </c>
      <c r="H2201" s="205"/>
      <c r="I2201" s="114"/>
    </row>
    <row r="2202" spans="1:9">
      <c r="A2202" s="470">
        <v>44288</v>
      </c>
      <c r="B2202" s="203">
        <v>16</v>
      </c>
      <c r="C2202" s="208">
        <v>59</v>
      </c>
      <c r="D2202" s="471">
        <v>8.1999999999999993</v>
      </c>
      <c r="E2202" s="209">
        <v>5</v>
      </c>
      <c r="F2202" s="472">
        <v>11</v>
      </c>
      <c r="H2202" s="205"/>
      <c r="I2202" s="114"/>
    </row>
    <row r="2203" spans="1:9">
      <c r="A2203" s="470">
        <v>44288</v>
      </c>
      <c r="B2203" s="203">
        <v>17</v>
      </c>
      <c r="C2203" s="208">
        <v>74</v>
      </c>
      <c r="D2203" s="471">
        <v>8.4</v>
      </c>
      <c r="E2203" s="209">
        <v>5</v>
      </c>
      <c r="F2203" s="472">
        <v>12</v>
      </c>
      <c r="H2203" s="205"/>
      <c r="I2203" s="114"/>
    </row>
    <row r="2204" spans="1:9">
      <c r="A2204" s="470">
        <v>44288</v>
      </c>
      <c r="B2204" s="203">
        <v>18</v>
      </c>
      <c r="C2204" s="208">
        <v>89</v>
      </c>
      <c r="D2204" s="471">
        <v>8.6</v>
      </c>
      <c r="E2204" s="209">
        <v>5</v>
      </c>
      <c r="F2204" s="472">
        <v>12.9</v>
      </c>
      <c r="H2204" s="205"/>
      <c r="I2204" s="114"/>
    </row>
    <row r="2205" spans="1:9">
      <c r="A2205" s="470">
        <v>44288</v>
      </c>
      <c r="B2205" s="203">
        <v>19</v>
      </c>
      <c r="C2205" s="208">
        <v>104</v>
      </c>
      <c r="D2205" s="471">
        <v>8.8000000000000007</v>
      </c>
      <c r="E2205" s="209">
        <v>5</v>
      </c>
      <c r="F2205" s="472">
        <v>13.9</v>
      </c>
      <c r="H2205" s="205"/>
      <c r="I2205" s="114"/>
    </row>
    <row r="2206" spans="1:9">
      <c r="A2206" s="470">
        <v>44288</v>
      </c>
      <c r="B2206" s="203">
        <v>20</v>
      </c>
      <c r="C2206" s="208">
        <v>119</v>
      </c>
      <c r="D2206" s="471">
        <v>9</v>
      </c>
      <c r="E2206" s="209">
        <v>5</v>
      </c>
      <c r="F2206" s="472">
        <v>14.8</v>
      </c>
      <c r="H2206" s="205"/>
      <c r="I2206" s="114"/>
    </row>
    <row r="2207" spans="1:9">
      <c r="A2207" s="470">
        <v>44288</v>
      </c>
      <c r="B2207" s="203">
        <v>21</v>
      </c>
      <c r="C2207" s="208">
        <v>134</v>
      </c>
      <c r="D2207" s="471">
        <v>9.1999999999999993</v>
      </c>
      <c r="E2207" s="209">
        <v>5</v>
      </c>
      <c r="F2207" s="472">
        <v>15.8</v>
      </c>
      <c r="H2207" s="205"/>
      <c r="I2207" s="114"/>
    </row>
    <row r="2208" spans="1:9">
      <c r="A2208" s="470">
        <v>44288</v>
      </c>
      <c r="B2208" s="203">
        <v>22</v>
      </c>
      <c r="C2208" s="208">
        <v>149</v>
      </c>
      <c r="D2208" s="471">
        <v>9.3000000000000007</v>
      </c>
      <c r="E2208" s="209">
        <v>5</v>
      </c>
      <c r="F2208" s="472">
        <v>16.7</v>
      </c>
      <c r="H2208" s="205"/>
      <c r="I2208" s="114"/>
    </row>
    <row r="2209" spans="1:9">
      <c r="A2209" s="470">
        <v>44288</v>
      </c>
      <c r="B2209" s="203">
        <v>23</v>
      </c>
      <c r="C2209" s="208">
        <v>164</v>
      </c>
      <c r="D2209" s="471">
        <v>9.5</v>
      </c>
      <c r="E2209" s="209">
        <v>5</v>
      </c>
      <c r="F2209" s="472">
        <v>17.7</v>
      </c>
      <c r="H2209" s="205"/>
      <c r="I2209" s="114"/>
    </row>
    <row r="2210" spans="1:9">
      <c r="A2210" s="470">
        <v>44289</v>
      </c>
      <c r="B2210" s="203">
        <v>0</v>
      </c>
      <c r="C2210" s="208">
        <v>179</v>
      </c>
      <c r="D2210" s="471">
        <v>9.6999999999999993</v>
      </c>
      <c r="E2210" s="209">
        <v>5</v>
      </c>
      <c r="F2210" s="472">
        <v>18.7</v>
      </c>
      <c r="H2210" s="205"/>
      <c r="I2210" s="114"/>
    </row>
    <row r="2211" spans="1:9">
      <c r="A2211" s="470">
        <v>44289</v>
      </c>
      <c r="B2211" s="203">
        <v>1</v>
      </c>
      <c r="C2211" s="208">
        <v>194</v>
      </c>
      <c r="D2211" s="471">
        <v>9.9</v>
      </c>
      <c r="E2211" s="209">
        <v>5</v>
      </c>
      <c r="F2211" s="472">
        <v>19.600000000000001</v>
      </c>
      <c r="H2211" s="205"/>
      <c r="I2211" s="114"/>
    </row>
    <row r="2212" spans="1:9">
      <c r="A2212" s="470">
        <v>44289</v>
      </c>
      <c r="B2212" s="203">
        <v>2</v>
      </c>
      <c r="C2212" s="208">
        <v>209</v>
      </c>
      <c r="D2212" s="471">
        <v>10.1</v>
      </c>
      <c r="E2212" s="209">
        <v>5</v>
      </c>
      <c r="F2212" s="472">
        <v>20.6</v>
      </c>
      <c r="H2212" s="205"/>
      <c r="I2212" s="114"/>
    </row>
    <row r="2213" spans="1:9">
      <c r="A2213" s="470">
        <v>44289</v>
      </c>
      <c r="B2213" s="203">
        <v>3</v>
      </c>
      <c r="C2213" s="208">
        <v>224</v>
      </c>
      <c r="D2213" s="471">
        <v>10.3</v>
      </c>
      <c r="E2213" s="209">
        <v>5</v>
      </c>
      <c r="F2213" s="472">
        <v>21.5</v>
      </c>
      <c r="H2213" s="205"/>
      <c r="I2213" s="114"/>
    </row>
    <row r="2214" spans="1:9">
      <c r="A2214" s="470">
        <v>44289</v>
      </c>
      <c r="B2214" s="203">
        <v>4</v>
      </c>
      <c r="C2214" s="208">
        <v>239</v>
      </c>
      <c r="D2214" s="471">
        <v>10.4</v>
      </c>
      <c r="E2214" s="209">
        <v>5</v>
      </c>
      <c r="F2214" s="472">
        <v>22.5</v>
      </c>
      <c r="H2214" s="205"/>
      <c r="I2214" s="114"/>
    </row>
    <row r="2215" spans="1:9">
      <c r="A2215" s="470">
        <v>44289</v>
      </c>
      <c r="B2215" s="203">
        <v>5</v>
      </c>
      <c r="C2215" s="208">
        <v>254</v>
      </c>
      <c r="D2215" s="471">
        <v>10.6</v>
      </c>
      <c r="E2215" s="209">
        <v>5</v>
      </c>
      <c r="F2215" s="472">
        <v>23.4</v>
      </c>
      <c r="H2215" s="205"/>
      <c r="I2215" s="114"/>
    </row>
    <row r="2216" spans="1:9">
      <c r="A2216" s="470">
        <v>44289</v>
      </c>
      <c r="B2216" s="203">
        <v>6</v>
      </c>
      <c r="C2216" s="208">
        <v>269</v>
      </c>
      <c r="D2216" s="471">
        <v>10.8</v>
      </c>
      <c r="E2216" s="209">
        <v>5</v>
      </c>
      <c r="F2216" s="472">
        <v>24.4</v>
      </c>
      <c r="H2216" s="205"/>
      <c r="I2216" s="114"/>
    </row>
    <row r="2217" spans="1:9">
      <c r="A2217" s="470">
        <v>44289</v>
      </c>
      <c r="B2217" s="203">
        <v>7</v>
      </c>
      <c r="C2217" s="208">
        <v>284</v>
      </c>
      <c r="D2217" s="471">
        <v>11</v>
      </c>
      <c r="E2217" s="209">
        <v>5</v>
      </c>
      <c r="F2217" s="472">
        <v>25.4</v>
      </c>
      <c r="H2217" s="205"/>
      <c r="I2217" s="114"/>
    </row>
    <row r="2218" spans="1:9">
      <c r="A2218" s="470">
        <v>44289</v>
      </c>
      <c r="B2218" s="203">
        <v>8</v>
      </c>
      <c r="C2218" s="208">
        <v>299</v>
      </c>
      <c r="D2218" s="471">
        <v>11.2</v>
      </c>
      <c r="E2218" s="209">
        <v>5</v>
      </c>
      <c r="F2218" s="472">
        <v>26.3</v>
      </c>
      <c r="H2218" s="205"/>
      <c r="I2218" s="114"/>
    </row>
    <row r="2219" spans="1:9">
      <c r="A2219" s="470">
        <v>44289</v>
      </c>
      <c r="B2219" s="203">
        <v>9</v>
      </c>
      <c r="C2219" s="208">
        <v>314</v>
      </c>
      <c r="D2219" s="471">
        <v>11.4</v>
      </c>
      <c r="E2219" s="209">
        <v>5</v>
      </c>
      <c r="F2219" s="472">
        <v>27.3</v>
      </c>
      <c r="H2219" s="205"/>
      <c r="I2219" s="114"/>
    </row>
    <row r="2220" spans="1:9">
      <c r="A2220" s="470">
        <v>44289</v>
      </c>
      <c r="B2220" s="203">
        <v>10</v>
      </c>
      <c r="C2220" s="208">
        <v>329</v>
      </c>
      <c r="D2220" s="471">
        <v>11.5</v>
      </c>
      <c r="E2220" s="209">
        <v>5</v>
      </c>
      <c r="F2220" s="472">
        <v>28.2</v>
      </c>
      <c r="H2220" s="205"/>
      <c r="I2220" s="114"/>
    </row>
    <row r="2221" spans="1:9">
      <c r="A2221" s="470">
        <v>44289</v>
      </c>
      <c r="B2221" s="203">
        <v>11</v>
      </c>
      <c r="C2221" s="208">
        <v>344</v>
      </c>
      <c r="D2221" s="471">
        <v>11.7</v>
      </c>
      <c r="E2221" s="209">
        <v>5</v>
      </c>
      <c r="F2221" s="472">
        <v>29.2</v>
      </c>
      <c r="H2221" s="205"/>
      <c r="I2221" s="114"/>
    </row>
    <row r="2222" spans="1:9">
      <c r="A2222" s="470">
        <v>44289</v>
      </c>
      <c r="B2222" s="203">
        <v>12</v>
      </c>
      <c r="C2222" s="208">
        <v>359</v>
      </c>
      <c r="D2222" s="471">
        <v>11.9</v>
      </c>
      <c r="E2222" s="209">
        <v>5</v>
      </c>
      <c r="F2222" s="472">
        <v>30.1</v>
      </c>
      <c r="H2222" s="205"/>
      <c r="I2222" s="114"/>
    </row>
    <row r="2223" spans="1:9">
      <c r="A2223" s="470">
        <v>44289</v>
      </c>
      <c r="B2223" s="203">
        <v>13</v>
      </c>
      <c r="C2223" s="208">
        <v>14</v>
      </c>
      <c r="D2223" s="471">
        <v>12.1</v>
      </c>
      <c r="E2223" s="209">
        <v>5</v>
      </c>
      <c r="F2223" s="472">
        <v>31.1</v>
      </c>
      <c r="H2223" s="205"/>
      <c r="I2223" s="114"/>
    </row>
    <row r="2224" spans="1:9">
      <c r="A2224" s="470">
        <v>44289</v>
      </c>
      <c r="B2224" s="203">
        <v>14</v>
      </c>
      <c r="C2224" s="208">
        <v>29</v>
      </c>
      <c r="D2224" s="471">
        <v>12.3</v>
      </c>
      <c r="E2224" s="209">
        <v>5</v>
      </c>
      <c r="F2224" s="472">
        <v>32</v>
      </c>
      <c r="H2224" s="205"/>
      <c r="I2224" s="114"/>
    </row>
    <row r="2225" spans="1:9">
      <c r="A2225" s="470">
        <v>44289</v>
      </c>
      <c r="B2225" s="203">
        <v>15</v>
      </c>
      <c r="C2225" s="208">
        <v>44</v>
      </c>
      <c r="D2225" s="471">
        <v>12.4</v>
      </c>
      <c r="E2225" s="209">
        <v>5</v>
      </c>
      <c r="F2225" s="472">
        <v>33</v>
      </c>
      <c r="H2225" s="205"/>
      <c r="I2225" s="114"/>
    </row>
    <row r="2226" spans="1:9">
      <c r="A2226" s="470">
        <v>44289</v>
      </c>
      <c r="B2226" s="203">
        <v>16</v>
      </c>
      <c r="C2226" s="208">
        <v>59</v>
      </c>
      <c r="D2226" s="471">
        <v>12.6</v>
      </c>
      <c r="E2226" s="209">
        <v>5</v>
      </c>
      <c r="F2226" s="472">
        <v>34</v>
      </c>
      <c r="H2226" s="205"/>
      <c r="I2226" s="114"/>
    </row>
    <row r="2227" spans="1:9">
      <c r="A2227" s="470">
        <v>44289</v>
      </c>
      <c r="B2227" s="203">
        <v>17</v>
      </c>
      <c r="C2227" s="208">
        <v>74</v>
      </c>
      <c r="D2227" s="471">
        <v>12.8</v>
      </c>
      <c r="E2227" s="209">
        <v>5</v>
      </c>
      <c r="F2227" s="472">
        <v>34.9</v>
      </c>
      <c r="H2227" s="205"/>
      <c r="I2227" s="114"/>
    </row>
    <row r="2228" spans="1:9">
      <c r="A2228" s="470">
        <v>44289</v>
      </c>
      <c r="B2228" s="203">
        <v>18</v>
      </c>
      <c r="C2228" s="208">
        <v>89</v>
      </c>
      <c r="D2228" s="471">
        <v>13</v>
      </c>
      <c r="E2228" s="209">
        <v>5</v>
      </c>
      <c r="F2228" s="472">
        <v>35.9</v>
      </c>
      <c r="H2228" s="205"/>
      <c r="I2228" s="114"/>
    </row>
    <row r="2229" spans="1:9">
      <c r="A2229" s="470">
        <v>44289</v>
      </c>
      <c r="B2229" s="203">
        <v>19</v>
      </c>
      <c r="C2229" s="208">
        <v>104</v>
      </c>
      <c r="D2229" s="471">
        <v>13.2</v>
      </c>
      <c r="E2229" s="209">
        <v>5</v>
      </c>
      <c r="F2229" s="472">
        <v>36.799999999999997</v>
      </c>
      <c r="H2229" s="205"/>
      <c r="I2229" s="114"/>
    </row>
    <row r="2230" spans="1:9">
      <c r="A2230" s="470">
        <v>44289</v>
      </c>
      <c r="B2230" s="203">
        <v>20</v>
      </c>
      <c r="C2230" s="208">
        <v>119</v>
      </c>
      <c r="D2230" s="471">
        <v>13.4</v>
      </c>
      <c r="E2230" s="209">
        <v>5</v>
      </c>
      <c r="F2230" s="472">
        <v>37.799999999999997</v>
      </c>
      <c r="H2230" s="205"/>
      <c r="I2230" s="114"/>
    </row>
    <row r="2231" spans="1:9">
      <c r="A2231" s="470">
        <v>44289</v>
      </c>
      <c r="B2231" s="203">
        <v>21</v>
      </c>
      <c r="C2231" s="208">
        <v>134</v>
      </c>
      <c r="D2231" s="471">
        <v>13.5</v>
      </c>
      <c r="E2231" s="209">
        <v>5</v>
      </c>
      <c r="F2231" s="472">
        <v>38.700000000000003</v>
      </c>
      <c r="H2231" s="205"/>
      <c r="I2231" s="114"/>
    </row>
    <row r="2232" spans="1:9">
      <c r="A2232" s="470">
        <v>44289</v>
      </c>
      <c r="B2232" s="203">
        <v>22</v>
      </c>
      <c r="C2232" s="208">
        <v>149</v>
      </c>
      <c r="D2232" s="471">
        <v>13.7</v>
      </c>
      <c r="E2232" s="209">
        <v>5</v>
      </c>
      <c r="F2232" s="472">
        <v>39.700000000000003</v>
      </c>
      <c r="H2232" s="205"/>
      <c r="I2232" s="114"/>
    </row>
    <row r="2233" spans="1:9">
      <c r="A2233" s="470">
        <v>44289</v>
      </c>
      <c r="B2233" s="203">
        <v>23</v>
      </c>
      <c r="C2233" s="208">
        <v>164</v>
      </c>
      <c r="D2233" s="471">
        <v>13.9</v>
      </c>
      <c r="E2233" s="209">
        <v>5</v>
      </c>
      <c r="F2233" s="472">
        <v>40.6</v>
      </c>
      <c r="H2233" s="205"/>
      <c r="I2233" s="114"/>
    </row>
    <row r="2234" spans="1:9">
      <c r="A2234" s="470">
        <v>44290</v>
      </c>
      <c r="B2234" s="203">
        <v>0</v>
      </c>
      <c r="C2234" s="208">
        <v>179</v>
      </c>
      <c r="D2234" s="471">
        <v>14.1</v>
      </c>
      <c r="E2234" s="209">
        <v>5</v>
      </c>
      <c r="F2234" s="472">
        <v>41.6</v>
      </c>
      <c r="H2234" s="205"/>
      <c r="I2234" s="114"/>
    </row>
    <row r="2235" spans="1:9">
      <c r="A2235" s="470">
        <v>44290</v>
      </c>
      <c r="B2235" s="203">
        <v>1</v>
      </c>
      <c r="C2235" s="208">
        <v>194</v>
      </c>
      <c r="D2235" s="471">
        <v>14.3</v>
      </c>
      <c r="E2235" s="209">
        <v>5</v>
      </c>
      <c r="F2235" s="472">
        <v>42.5</v>
      </c>
      <c r="H2235" s="205"/>
      <c r="I2235" s="114"/>
    </row>
    <row r="2236" spans="1:9">
      <c r="A2236" s="470">
        <v>44290</v>
      </c>
      <c r="B2236" s="203">
        <v>2</v>
      </c>
      <c r="C2236" s="208">
        <v>209</v>
      </c>
      <c r="D2236" s="471">
        <v>14.4</v>
      </c>
      <c r="E2236" s="209">
        <v>5</v>
      </c>
      <c r="F2236" s="472">
        <v>43.5</v>
      </c>
      <c r="H2236" s="205"/>
      <c r="I2236" s="114"/>
    </row>
    <row r="2237" spans="1:9">
      <c r="A2237" s="470">
        <v>44290</v>
      </c>
      <c r="B2237" s="203">
        <v>3</v>
      </c>
      <c r="C2237" s="208">
        <v>224</v>
      </c>
      <c r="D2237" s="471">
        <v>14.6</v>
      </c>
      <c r="E2237" s="209">
        <v>5</v>
      </c>
      <c r="F2237" s="472">
        <v>44.4</v>
      </c>
      <c r="H2237" s="205"/>
      <c r="I2237" s="114"/>
    </row>
    <row r="2238" spans="1:9">
      <c r="A2238" s="470">
        <v>44290</v>
      </c>
      <c r="B2238" s="203">
        <v>4</v>
      </c>
      <c r="C2238" s="208">
        <v>239</v>
      </c>
      <c r="D2238" s="471">
        <v>14.8</v>
      </c>
      <c r="E2238" s="209">
        <v>5</v>
      </c>
      <c r="F2238" s="472">
        <v>45.4</v>
      </c>
      <c r="H2238" s="205"/>
      <c r="I2238" s="114"/>
    </row>
    <row r="2239" spans="1:9">
      <c r="A2239" s="470">
        <v>44290</v>
      </c>
      <c r="B2239" s="203">
        <v>5</v>
      </c>
      <c r="C2239" s="208">
        <v>254</v>
      </c>
      <c r="D2239" s="471">
        <v>15</v>
      </c>
      <c r="E2239" s="209">
        <v>5</v>
      </c>
      <c r="F2239" s="472">
        <v>46.4</v>
      </c>
      <c r="H2239" s="205"/>
      <c r="I2239" s="114"/>
    </row>
    <row r="2240" spans="1:9">
      <c r="A2240" s="470">
        <v>44290</v>
      </c>
      <c r="B2240" s="203">
        <v>6</v>
      </c>
      <c r="C2240" s="208">
        <v>269</v>
      </c>
      <c r="D2240" s="471">
        <v>15.2</v>
      </c>
      <c r="E2240" s="209">
        <v>5</v>
      </c>
      <c r="F2240" s="472">
        <v>47.3</v>
      </c>
      <c r="H2240" s="205"/>
      <c r="I2240" s="114"/>
    </row>
    <row r="2241" spans="1:9">
      <c r="A2241" s="470">
        <v>44290</v>
      </c>
      <c r="B2241" s="203">
        <v>7</v>
      </c>
      <c r="C2241" s="208">
        <v>284</v>
      </c>
      <c r="D2241" s="471">
        <v>15.4</v>
      </c>
      <c r="E2241" s="209">
        <v>5</v>
      </c>
      <c r="F2241" s="472">
        <v>48.3</v>
      </c>
      <c r="H2241" s="205"/>
      <c r="I2241" s="114"/>
    </row>
    <row r="2242" spans="1:9">
      <c r="A2242" s="470">
        <v>44290</v>
      </c>
      <c r="B2242" s="203">
        <v>8</v>
      </c>
      <c r="C2242" s="208">
        <v>299</v>
      </c>
      <c r="D2242" s="471">
        <v>15.5</v>
      </c>
      <c r="E2242" s="209">
        <v>5</v>
      </c>
      <c r="F2242" s="472">
        <v>49.2</v>
      </c>
      <c r="H2242" s="205"/>
      <c r="I2242" s="114"/>
    </row>
    <row r="2243" spans="1:9">
      <c r="A2243" s="470">
        <v>44290</v>
      </c>
      <c r="B2243" s="203">
        <v>9</v>
      </c>
      <c r="C2243" s="208">
        <v>314</v>
      </c>
      <c r="D2243" s="471">
        <v>15.7</v>
      </c>
      <c r="E2243" s="209">
        <v>5</v>
      </c>
      <c r="F2243" s="472">
        <v>50.2</v>
      </c>
      <c r="H2243" s="205"/>
      <c r="I2243" s="114"/>
    </row>
    <row r="2244" spans="1:9">
      <c r="A2244" s="470">
        <v>44290</v>
      </c>
      <c r="B2244" s="203">
        <v>10</v>
      </c>
      <c r="C2244" s="208">
        <v>329</v>
      </c>
      <c r="D2244" s="471">
        <v>15.9</v>
      </c>
      <c r="E2244" s="209">
        <v>5</v>
      </c>
      <c r="F2244" s="472">
        <v>51.1</v>
      </c>
      <c r="H2244" s="205"/>
      <c r="I2244" s="114"/>
    </row>
    <row r="2245" spans="1:9">
      <c r="A2245" s="470">
        <v>44290</v>
      </c>
      <c r="B2245" s="203">
        <v>11</v>
      </c>
      <c r="C2245" s="208">
        <v>344</v>
      </c>
      <c r="D2245" s="471">
        <v>16.100000000000001</v>
      </c>
      <c r="E2245" s="209">
        <v>5</v>
      </c>
      <c r="F2245" s="472">
        <v>52.1</v>
      </c>
      <c r="H2245" s="205"/>
      <c r="I2245" s="114"/>
    </row>
    <row r="2246" spans="1:9">
      <c r="A2246" s="470">
        <v>44290</v>
      </c>
      <c r="B2246" s="203">
        <v>12</v>
      </c>
      <c r="C2246" s="208">
        <v>359</v>
      </c>
      <c r="D2246" s="471">
        <v>16.3</v>
      </c>
      <c r="E2246" s="209">
        <v>5</v>
      </c>
      <c r="F2246" s="472">
        <v>53</v>
      </c>
      <c r="H2246" s="205"/>
      <c r="I2246" s="114"/>
    </row>
    <row r="2247" spans="1:9">
      <c r="A2247" s="470">
        <v>44290</v>
      </c>
      <c r="B2247" s="203">
        <v>13</v>
      </c>
      <c r="C2247" s="208">
        <v>14</v>
      </c>
      <c r="D2247" s="471">
        <v>16.399999999999999</v>
      </c>
      <c r="E2247" s="209">
        <v>5</v>
      </c>
      <c r="F2247" s="472">
        <v>54</v>
      </c>
      <c r="H2247" s="205"/>
      <c r="I2247" s="114"/>
    </row>
    <row r="2248" spans="1:9">
      <c r="A2248" s="470">
        <v>44290</v>
      </c>
      <c r="B2248" s="203">
        <v>14</v>
      </c>
      <c r="C2248" s="208">
        <v>29</v>
      </c>
      <c r="D2248" s="471">
        <v>16.600000000000001</v>
      </c>
      <c r="E2248" s="209">
        <v>5</v>
      </c>
      <c r="F2248" s="472">
        <v>54.9</v>
      </c>
      <c r="H2248" s="205"/>
      <c r="I2248" s="114"/>
    </row>
    <row r="2249" spans="1:9">
      <c r="A2249" s="470">
        <v>44290</v>
      </c>
      <c r="B2249" s="203">
        <v>15</v>
      </c>
      <c r="C2249" s="208">
        <v>44</v>
      </c>
      <c r="D2249" s="471">
        <v>16.8</v>
      </c>
      <c r="E2249" s="209">
        <v>5</v>
      </c>
      <c r="F2249" s="472">
        <v>55.9</v>
      </c>
      <c r="H2249" s="205"/>
      <c r="I2249" s="114"/>
    </row>
    <row r="2250" spans="1:9">
      <c r="A2250" s="470">
        <v>44290</v>
      </c>
      <c r="B2250" s="203">
        <v>16</v>
      </c>
      <c r="C2250" s="208">
        <v>59</v>
      </c>
      <c r="D2250" s="471">
        <v>17</v>
      </c>
      <c r="E2250" s="209">
        <v>5</v>
      </c>
      <c r="F2250" s="472">
        <v>56.8</v>
      </c>
      <c r="H2250" s="205"/>
      <c r="I2250" s="114"/>
    </row>
    <row r="2251" spans="1:9">
      <c r="A2251" s="470">
        <v>44290</v>
      </c>
      <c r="B2251" s="203">
        <v>17</v>
      </c>
      <c r="C2251" s="208">
        <v>74</v>
      </c>
      <c r="D2251" s="471">
        <v>17.2</v>
      </c>
      <c r="E2251" s="209">
        <v>5</v>
      </c>
      <c r="F2251" s="472">
        <v>57.8</v>
      </c>
      <c r="H2251" s="205"/>
      <c r="I2251" s="114"/>
    </row>
    <row r="2252" spans="1:9">
      <c r="A2252" s="470">
        <v>44290</v>
      </c>
      <c r="B2252" s="203">
        <v>18</v>
      </c>
      <c r="C2252" s="208">
        <v>89</v>
      </c>
      <c r="D2252" s="471">
        <v>17.3</v>
      </c>
      <c r="E2252" s="209">
        <v>5</v>
      </c>
      <c r="F2252" s="472">
        <v>58.7</v>
      </c>
      <c r="H2252" s="205"/>
      <c r="I2252" s="114"/>
    </row>
    <row r="2253" spans="1:9">
      <c r="A2253" s="470">
        <v>44290</v>
      </c>
      <c r="B2253" s="203">
        <v>19</v>
      </c>
      <c r="C2253" s="208">
        <v>104</v>
      </c>
      <c r="D2253" s="471">
        <v>17.5</v>
      </c>
      <c r="E2253" s="209">
        <v>5</v>
      </c>
      <c r="F2253" s="472">
        <v>59.7</v>
      </c>
      <c r="H2253" s="205"/>
      <c r="I2253" s="114"/>
    </row>
    <row r="2254" spans="1:9">
      <c r="A2254" s="470">
        <v>44290</v>
      </c>
      <c r="B2254" s="203">
        <v>20</v>
      </c>
      <c r="C2254" s="208">
        <v>119</v>
      </c>
      <c r="D2254" s="471">
        <v>17.7</v>
      </c>
      <c r="E2254" s="209">
        <v>6</v>
      </c>
      <c r="F2254" s="472">
        <v>0.6</v>
      </c>
      <c r="H2254" s="205"/>
      <c r="I2254" s="114"/>
    </row>
    <row r="2255" spans="1:9">
      <c r="A2255" s="470">
        <v>44290</v>
      </c>
      <c r="B2255" s="203">
        <v>21</v>
      </c>
      <c r="C2255" s="208">
        <v>134</v>
      </c>
      <c r="D2255" s="471">
        <v>17.899999999999999</v>
      </c>
      <c r="E2255" s="209">
        <v>6</v>
      </c>
      <c r="F2255" s="472">
        <v>1.6</v>
      </c>
      <c r="H2255" s="205"/>
      <c r="I2255" s="114"/>
    </row>
    <row r="2256" spans="1:9">
      <c r="A2256" s="470">
        <v>44290</v>
      </c>
      <c r="B2256" s="203">
        <v>22</v>
      </c>
      <c r="C2256" s="208">
        <v>149</v>
      </c>
      <c r="D2256" s="471">
        <v>18.100000000000001</v>
      </c>
      <c r="E2256" s="209">
        <v>6</v>
      </c>
      <c r="F2256" s="472">
        <v>2.5</v>
      </c>
      <c r="H2256" s="205"/>
      <c r="I2256" s="114"/>
    </row>
    <row r="2257" spans="1:9">
      <c r="A2257" s="470">
        <v>44290</v>
      </c>
      <c r="B2257" s="203">
        <v>23</v>
      </c>
      <c r="C2257" s="208">
        <v>164</v>
      </c>
      <c r="D2257" s="471">
        <v>18.2</v>
      </c>
      <c r="E2257" s="209">
        <v>6</v>
      </c>
      <c r="F2257" s="472">
        <v>3.5</v>
      </c>
      <c r="H2257" s="205"/>
      <c r="I2257" s="114"/>
    </row>
    <row r="2258" spans="1:9">
      <c r="A2258" s="470">
        <v>44291</v>
      </c>
      <c r="B2258" s="203">
        <v>0</v>
      </c>
      <c r="C2258" s="208">
        <v>179</v>
      </c>
      <c r="D2258" s="471">
        <v>18.399999999999999</v>
      </c>
      <c r="E2258" s="209">
        <v>6</v>
      </c>
      <c r="F2258" s="472">
        <v>4.4000000000000004</v>
      </c>
      <c r="H2258" s="205"/>
      <c r="I2258" s="114"/>
    </row>
    <row r="2259" spans="1:9">
      <c r="A2259" s="470">
        <v>44291</v>
      </c>
      <c r="B2259" s="203">
        <v>1</v>
      </c>
      <c r="C2259" s="208">
        <v>194</v>
      </c>
      <c r="D2259" s="471">
        <v>18.600000000000001</v>
      </c>
      <c r="E2259" s="209">
        <v>6</v>
      </c>
      <c r="F2259" s="472">
        <v>5.4</v>
      </c>
      <c r="H2259" s="205"/>
      <c r="I2259" s="114"/>
    </row>
    <row r="2260" spans="1:9">
      <c r="A2260" s="470">
        <v>44291</v>
      </c>
      <c r="B2260" s="203">
        <v>2</v>
      </c>
      <c r="C2260" s="208">
        <v>209</v>
      </c>
      <c r="D2260" s="471">
        <v>18.8</v>
      </c>
      <c r="E2260" s="209">
        <v>6</v>
      </c>
      <c r="F2260" s="472">
        <v>6.3</v>
      </c>
      <c r="H2260" s="205"/>
      <c r="I2260" s="114"/>
    </row>
    <row r="2261" spans="1:9">
      <c r="A2261" s="470">
        <v>44291</v>
      </c>
      <c r="B2261" s="203">
        <v>3</v>
      </c>
      <c r="C2261" s="208">
        <v>224</v>
      </c>
      <c r="D2261" s="471">
        <v>19</v>
      </c>
      <c r="E2261" s="209">
        <v>6</v>
      </c>
      <c r="F2261" s="472">
        <v>7.3</v>
      </c>
      <c r="H2261" s="205"/>
      <c r="I2261" s="114"/>
    </row>
    <row r="2262" spans="1:9">
      <c r="A2262" s="470">
        <v>44291</v>
      </c>
      <c r="B2262" s="203">
        <v>4</v>
      </c>
      <c r="C2262" s="208">
        <v>239</v>
      </c>
      <c r="D2262" s="471">
        <v>19.100000000000001</v>
      </c>
      <c r="E2262" s="209">
        <v>6</v>
      </c>
      <c r="F2262" s="472">
        <v>8.1999999999999993</v>
      </c>
      <c r="H2262" s="205"/>
      <c r="I2262" s="114"/>
    </row>
    <row r="2263" spans="1:9">
      <c r="A2263" s="470">
        <v>44291</v>
      </c>
      <c r="B2263" s="203">
        <v>5</v>
      </c>
      <c r="C2263" s="208">
        <v>254</v>
      </c>
      <c r="D2263" s="471">
        <v>19.3</v>
      </c>
      <c r="E2263" s="209">
        <v>6</v>
      </c>
      <c r="F2263" s="472">
        <v>9.1999999999999993</v>
      </c>
      <c r="H2263" s="205"/>
      <c r="I2263" s="114"/>
    </row>
    <row r="2264" spans="1:9">
      <c r="A2264" s="470">
        <v>44291</v>
      </c>
      <c r="B2264" s="203">
        <v>6</v>
      </c>
      <c r="C2264" s="208">
        <v>269</v>
      </c>
      <c r="D2264" s="471">
        <v>19.5</v>
      </c>
      <c r="E2264" s="209">
        <v>6</v>
      </c>
      <c r="F2264" s="472">
        <v>10.1</v>
      </c>
      <c r="H2264" s="205"/>
      <c r="I2264" s="114"/>
    </row>
    <row r="2265" spans="1:9">
      <c r="A2265" s="470">
        <v>44291</v>
      </c>
      <c r="B2265" s="203">
        <v>7</v>
      </c>
      <c r="C2265" s="208">
        <v>284</v>
      </c>
      <c r="D2265" s="471">
        <v>19.7</v>
      </c>
      <c r="E2265" s="209">
        <v>6</v>
      </c>
      <c r="F2265" s="472">
        <v>11.1</v>
      </c>
      <c r="H2265" s="205"/>
      <c r="I2265" s="114"/>
    </row>
    <row r="2266" spans="1:9">
      <c r="A2266" s="470">
        <v>44291</v>
      </c>
      <c r="B2266" s="203">
        <v>8</v>
      </c>
      <c r="C2266" s="208">
        <v>299</v>
      </c>
      <c r="D2266" s="471">
        <v>19.899999999999999</v>
      </c>
      <c r="E2266" s="209">
        <v>6</v>
      </c>
      <c r="F2266" s="472">
        <v>12</v>
      </c>
      <c r="H2266" s="205"/>
      <c r="I2266" s="114"/>
    </row>
    <row r="2267" spans="1:9">
      <c r="A2267" s="470">
        <v>44291</v>
      </c>
      <c r="B2267" s="203">
        <v>9</v>
      </c>
      <c r="C2267" s="208">
        <v>314</v>
      </c>
      <c r="D2267" s="471">
        <v>20</v>
      </c>
      <c r="E2267" s="209">
        <v>6</v>
      </c>
      <c r="F2267" s="472">
        <v>13</v>
      </c>
      <c r="H2267" s="205"/>
      <c r="I2267" s="114"/>
    </row>
    <row r="2268" spans="1:9">
      <c r="A2268" s="470">
        <v>44291</v>
      </c>
      <c r="B2268" s="203">
        <v>10</v>
      </c>
      <c r="C2268" s="208">
        <v>329</v>
      </c>
      <c r="D2268" s="471">
        <v>20.2</v>
      </c>
      <c r="E2268" s="209">
        <v>6</v>
      </c>
      <c r="F2268" s="472">
        <v>13.9</v>
      </c>
      <c r="H2268" s="205"/>
      <c r="I2268" s="114"/>
    </row>
    <row r="2269" spans="1:9">
      <c r="A2269" s="470">
        <v>44291</v>
      </c>
      <c r="B2269" s="203">
        <v>11</v>
      </c>
      <c r="C2269" s="208">
        <v>344</v>
      </c>
      <c r="D2269" s="471">
        <v>20.399999999999999</v>
      </c>
      <c r="E2269" s="209">
        <v>6</v>
      </c>
      <c r="F2269" s="472">
        <v>14.9</v>
      </c>
      <c r="H2269" s="205"/>
      <c r="I2269" s="114"/>
    </row>
    <row r="2270" spans="1:9">
      <c r="A2270" s="470">
        <v>44291</v>
      </c>
      <c r="B2270" s="203">
        <v>12</v>
      </c>
      <c r="C2270" s="208">
        <v>359</v>
      </c>
      <c r="D2270" s="471">
        <v>20.6</v>
      </c>
      <c r="E2270" s="209">
        <v>6</v>
      </c>
      <c r="F2270" s="472">
        <v>15.8</v>
      </c>
      <c r="H2270" s="205"/>
      <c r="I2270" s="114"/>
    </row>
    <row r="2271" spans="1:9">
      <c r="A2271" s="470">
        <v>44291</v>
      </c>
      <c r="B2271" s="203">
        <v>13</v>
      </c>
      <c r="C2271" s="208">
        <v>14</v>
      </c>
      <c r="D2271" s="471">
        <v>20.7</v>
      </c>
      <c r="E2271" s="209">
        <v>6</v>
      </c>
      <c r="F2271" s="472">
        <v>16.7</v>
      </c>
      <c r="H2271" s="205"/>
      <c r="I2271" s="114"/>
    </row>
    <row r="2272" spans="1:9">
      <c r="A2272" s="470">
        <v>44291</v>
      </c>
      <c r="B2272" s="203">
        <v>14</v>
      </c>
      <c r="C2272" s="208">
        <v>29</v>
      </c>
      <c r="D2272" s="471">
        <v>20.9</v>
      </c>
      <c r="E2272" s="209">
        <v>6</v>
      </c>
      <c r="F2272" s="472">
        <v>17.7</v>
      </c>
      <c r="H2272" s="205"/>
      <c r="I2272" s="114"/>
    </row>
    <row r="2273" spans="1:9">
      <c r="A2273" s="470">
        <v>44291</v>
      </c>
      <c r="B2273" s="203">
        <v>15</v>
      </c>
      <c r="C2273" s="208">
        <v>44</v>
      </c>
      <c r="D2273" s="471">
        <v>21.1</v>
      </c>
      <c r="E2273" s="209">
        <v>6</v>
      </c>
      <c r="F2273" s="472">
        <v>18.600000000000001</v>
      </c>
      <c r="H2273" s="205"/>
      <c r="I2273" s="114"/>
    </row>
    <row r="2274" spans="1:9">
      <c r="A2274" s="470">
        <v>44291</v>
      </c>
      <c r="B2274" s="203">
        <v>16</v>
      </c>
      <c r="C2274" s="208">
        <v>59</v>
      </c>
      <c r="D2274" s="471">
        <v>21.3</v>
      </c>
      <c r="E2274" s="209">
        <v>6</v>
      </c>
      <c r="F2274" s="472">
        <v>19.600000000000001</v>
      </c>
      <c r="H2274" s="205"/>
      <c r="I2274" s="114"/>
    </row>
    <row r="2275" spans="1:9">
      <c r="A2275" s="470">
        <v>44291</v>
      </c>
      <c r="B2275" s="203">
        <v>17</v>
      </c>
      <c r="C2275" s="208">
        <v>74</v>
      </c>
      <c r="D2275" s="471">
        <v>21.5</v>
      </c>
      <c r="E2275" s="209">
        <v>6</v>
      </c>
      <c r="F2275" s="472">
        <v>20.5</v>
      </c>
      <c r="H2275" s="205"/>
      <c r="I2275" s="114"/>
    </row>
    <row r="2276" spans="1:9">
      <c r="A2276" s="470">
        <v>44291</v>
      </c>
      <c r="B2276" s="203">
        <v>18</v>
      </c>
      <c r="C2276" s="208">
        <v>89</v>
      </c>
      <c r="D2276" s="471">
        <v>21.6</v>
      </c>
      <c r="E2276" s="209">
        <v>6</v>
      </c>
      <c r="F2276" s="472">
        <v>21.5</v>
      </c>
      <c r="H2276" s="205"/>
      <c r="I2276" s="114"/>
    </row>
    <row r="2277" spans="1:9">
      <c r="A2277" s="470">
        <v>44291</v>
      </c>
      <c r="B2277" s="203">
        <v>19</v>
      </c>
      <c r="C2277" s="208">
        <v>104</v>
      </c>
      <c r="D2277" s="471">
        <v>21.8</v>
      </c>
      <c r="E2277" s="209">
        <v>6</v>
      </c>
      <c r="F2277" s="472">
        <v>22.4</v>
      </c>
      <c r="H2277" s="205"/>
      <c r="I2277" s="114"/>
    </row>
    <row r="2278" spans="1:9">
      <c r="A2278" s="470">
        <v>44291</v>
      </c>
      <c r="B2278" s="203">
        <v>20</v>
      </c>
      <c r="C2278" s="208">
        <v>119</v>
      </c>
      <c r="D2278" s="471">
        <v>22</v>
      </c>
      <c r="E2278" s="209">
        <v>6</v>
      </c>
      <c r="F2278" s="472">
        <v>23.4</v>
      </c>
      <c r="H2278" s="205"/>
      <c r="I2278" s="114"/>
    </row>
    <row r="2279" spans="1:9">
      <c r="A2279" s="470">
        <v>44291</v>
      </c>
      <c r="B2279" s="203">
        <v>21</v>
      </c>
      <c r="C2279" s="208">
        <v>134</v>
      </c>
      <c r="D2279" s="471">
        <v>22.2</v>
      </c>
      <c r="E2279" s="209">
        <v>6</v>
      </c>
      <c r="F2279" s="472">
        <v>24.3</v>
      </c>
      <c r="H2279" s="205"/>
      <c r="I2279" s="114"/>
    </row>
    <row r="2280" spans="1:9">
      <c r="A2280" s="470">
        <v>44291</v>
      </c>
      <c r="B2280" s="203">
        <v>22</v>
      </c>
      <c r="C2280" s="208">
        <v>149</v>
      </c>
      <c r="D2280" s="471">
        <v>22.3</v>
      </c>
      <c r="E2280" s="209">
        <v>6</v>
      </c>
      <c r="F2280" s="472">
        <v>25.3</v>
      </c>
      <c r="H2280" s="205"/>
      <c r="I2280" s="114"/>
    </row>
    <row r="2281" spans="1:9">
      <c r="A2281" s="470">
        <v>44291</v>
      </c>
      <c r="B2281" s="203">
        <v>23</v>
      </c>
      <c r="C2281" s="208">
        <v>164</v>
      </c>
      <c r="D2281" s="471">
        <v>22.5</v>
      </c>
      <c r="E2281" s="209">
        <v>6</v>
      </c>
      <c r="F2281" s="472">
        <v>26.2</v>
      </c>
      <c r="H2281" s="205"/>
      <c r="I2281" s="114"/>
    </row>
    <row r="2282" spans="1:9">
      <c r="A2282" s="470">
        <v>44292</v>
      </c>
      <c r="B2282" s="203">
        <v>0</v>
      </c>
      <c r="C2282" s="208">
        <v>179</v>
      </c>
      <c r="D2282" s="471">
        <v>22.7</v>
      </c>
      <c r="E2282" s="209">
        <v>6</v>
      </c>
      <c r="F2282" s="472">
        <v>27.2</v>
      </c>
      <c r="H2282" s="205"/>
      <c r="I2282" s="114"/>
    </row>
    <row r="2283" spans="1:9">
      <c r="A2283" s="470">
        <v>44292</v>
      </c>
      <c r="B2283" s="203">
        <v>1</v>
      </c>
      <c r="C2283" s="208">
        <v>194</v>
      </c>
      <c r="D2283" s="471">
        <v>22.9</v>
      </c>
      <c r="E2283" s="209">
        <v>6</v>
      </c>
      <c r="F2283" s="472">
        <v>28.1</v>
      </c>
      <c r="H2283" s="205"/>
      <c r="I2283" s="114"/>
    </row>
    <row r="2284" spans="1:9">
      <c r="A2284" s="470">
        <v>44292</v>
      </c>
      <c r="B2284" s="203">
        <v>2</v>
      </c>
      <c r="C2284" s="208">
        <v>209</v>
      </c>
      <c r="D2284" s="471">
        <v>23.1</v>
      </c>
      <c r="E2284" s="209">
        <v>6</v>
      </c>
      <c r="F2284" s="472">
        <v>29</v>
      </c>
      <c r="H2284" s="205"/>
      <c r="I2284" s="114"/>
    </row>
    <row r="2285" spans="1:9">
      <c r="A2285" s="470">
        <v>44292</v>
      </c>
      <c r="B2285" s="203">
        <v>3</v>
      </c>
      <c r="C2285" s="208">
        <v>224</v>
      </c>
      <c r="D2285" s="471">
        <v>23.2</v>
      </c>
      <c r="E2285" s="209">
        <v>6</v>
      </c>
      <c r="F2285" s="472">
        <v>30</v>
      </c>
      <c r="H2285" s="205"/>
      <c r="I2285" s="114"/>
    </row>
    <row r="2286" spans="1:9">
      <c r="A2286" s="470">
        <v>44292</v>
      </c>
      <c r="B2286" s="203">
        <v>4</v>
      </c>
      <c r="C2286" s="208">
        <v>239</v>
      </c>
      <c r="D2286" s="471">
        <v>23.4</v>
      </c>
      <c r="E2286" s="209">
        <v>6</v>
      </c>
      <c r="F2286" s="472">
        <v>30.9</v>
      </c>
      <c r="H2286" s="205"/>
      <c r="I2286" s="114"/>
    </row>
    <row r="2287" spans="1:9">
      <c r="A2287" s="470">
        <v>44292</v>
      </c>
      <c r="B2287" s="203">
        <v>5</v>
      </c>
      <c r="C2287" s="208">
        <v>254</v>
      </c>
      <c r="D2287" s="471">
        <v>23.6</v>
      </c>
      <c r="E2287" s="209">
        <v>6</v>
      </c>
      <c r="F2287" s="472">
        <v>31.9</v>
      </c>
      <c r="H2287" s="205"/>
      <c r="I2287" s="114"/>
    </row>
    <row r="2288" spans="1:9">
      <c r="A2288" s="470">
        <v>44292</v>
      </c>
      <c r="B2288" s="203">
        <v>6</v>
      </c>
      <c r="C2288" s="208">
        <v>269</v>
      </c>
      <c r="D2288" s="471">
        <v>23.8</v>
      </c>
      <c r="E2288" s="209">
        <v>6</v>
      </c>
      <c r="F2288" s="472">
        <v>32.799999999999997</v>
      </c>
      <c r="H2288" s="205"/>
      <c r="I2288" s="114"/>
    </row>
    <row r="2289" spans="1:9">
      <c r="A2289" s="470">
        <v>44292</v>
      </c>
      <c r="B2289" s="203">
        <v>7</v>
      </c>
      <c r="C2289" s="208">
        <v>284</v>
      </c>
      <c r="D2289" s="471">
        <v>23.9</v>
      </c>
      <c r="E2289" s="209">
        <v>6</v>
      </c>
      <c r="F2289" s="472">
        <v>33.799999999999997</v>
      </c>
      <c r="H2289" s="205"/>
      <c r="I2289" s="114"/>
    </row>
    <row r="2290" spans="1:9">
      <c r="A2290" s="470">
        <v>44292</v>
      </c>
      <c r="B2290" s="203">
        <v>8</v>
      </c>
      <c r="C2290" s="208">
        <v>299</v>
      </c>
      <c r="D2290" s="471">
        <v>24.1</v>
      </c>
      <c r="E2290" s="209">
        <v>6</v>
      </c>
      <c r="F2290" s="472">
        <v>34.700000000000003</v>
      </c>
      <c r="H2290" s="205"/>
      <c r="I2290" s="114"/>
    </row>
    <row r="2291" spans="1:9">
      <c r="A2291" s="470">
        <v>44292</v>
      </c>
      <c r="B2291" s="203">
        <v>9</v>
      </c>
      <c r="C2291" s="208">
        <v>314</v>
      </c>
      <c r="D2291" s="471">
        <v>24.3</v>
      </c>
      <c r="E2291" s="209">
        <v>6</v>
      </c>
      <c r="F2291" s="472">
        <v>35.6</v>
      </c>
      <c r="H2291" s="205"/>
      <c r="I2291" s="114"/>
    </row>
    <row r="2292" spans="1:9">
      <c r="A2292" s="470">
        <v>44292</v>
      </c>
      <c r="B2292" s="203">
        <v>10</v>
      </c>
      <c r="C2292" s="208">
        <v>329</v>
      </c>
      <c r="D2292" s="471">
        <v>24.5</v>
      </c>
      <c r="E2292" s="209">
        <v>6</v>
      </c>
      <c r="F2292" s="472">
        <v>36.6</v>
      </c>
      <c r="H2292" s="205"/>
      <c r="I2292" s="114"/>
    </row>
    <row r="2293" spans="1:9">
      <c r="A2293" s="470">
        <v>44292</v>
      </c>
      <c r="B2293" s="203">
        <v>11</v>
      </c>
      <c r="C2293" s="208">
        <v>344</v>
      </c>
      <c r="D2293" s="471">
        <v>24.6</v>
      </c>
      <c r="E2293" s="209">
        <v>6</v>
      </c>
      <c r="F2293" s="472">
        <v>37.5</v>
      </c>
      <c r="H2293" s="205"/>
      <c r="I2293" s="114"/>
    </row>
    <row r="2294" spans="1:9">
      <c r="A2294" s="470">
        <v>44292</v>
      </c>
      <c r="B2294" s="203">
        <v>12</v>
      </c>
      <c r="C2294" s="208">
        <v>359</v>
      </c>
      <c r="D2294" s="471">
        <v>24.8</v>
      </c>
      <c r="E2294" s="209">
        <v>6</v>
      </c>
      <c r="F2294" s="472">
        <v>38.5</v>
      </c>
      <c r="H2294" s="205"/>
      <c r="I2294" s="114"/>
    </row>
    <row r="2295" spans="1:9">
      <c r="A2295" s="470">
        <v>44292</v>
      </c>
      <c r="B2295" s="203">
        <v>13</v>
      </c>
      <c r="C2295" s="208">
        <v>14</v>
      </c>
      <c r="D2295" s="471">
        <v>25</v>
      </c>
      <c r="E2295" s="209">
        <v>6</v>
      </c>
      <c r="F2295" s="472">
        <v>39.4</v>
      </c>
      <c r="H2295" s="205"/>
      <c r="I2295" s="114"/>
    </row>
    <row r="2296" spans="1:9">
      <c r="A2296" s="470">
        <v>44292</v>
      </c>
      <c r="B2296" s="203">
        <v>14</v>
      </c>
      <c r="C2296" s="208">
        <v>29</v>
      </c>
      <c r="D2296" s="471">
        <v>25.2</v>
      </c>
      <c r="E2296" s="209">
        <v>6</v>
      </c>
      <c r="F2296" s="472">
        <v>40.4</v>
      </c>
      <c r="H2296" s="205"/>
      <c r="I2296" s="114"/>
    </row>
    <row r="2297" spans="1:9">
      <c r="A2297" s="470">
        <v>44292</v>
      </c>
      <c r="B2297" s="203">
        <v>15</v>
      </c>
      <c r="C2297" s="208">
        <v>44</v>
      </c>
      <c r="D2297" s="471">
        <v>25.4</v>
      </c>
      <c r="E2297" s="209">
        <v>6</v>
      </c>
      <c r="F2297" s="472">
        <v>41.3</v>
      </c>
      <c r="H2297" s="205"/>
      <c r="I2297" s="114"/>
    </row>
    <row r="2298" spans="1:9">
      <c r="A2298" s="470">
        <v>44292</v>
      </c>
      <c r="B2298" s="203">
        <v>16</v>
      </c>
      <c r="C2298" s="208">
        <v>59</v>
      </c>
      <c r="D2298" s="471">
        <v>25.5</v>
      </c>
      <c r="E2298" s="209">
        <v>6</v>
      </c>
      <c r="F2298" s="472">
        <v>42.2</v>
      </c>
      <c r="H2298" s="205"/>
      <c r="I2298" s="114"/>
    </row>
    <row r="2299" spans="1:9">
      <c r="A2299" s="470">
        <v>44292</v>
      </c>
      <c r="B2299" s="203">
        <v>17</v>
      </c>
      <c r="C2299" s="208">
        <v>74</v>
      </c>
      <c r="D2299" s="471">
        <v>25.7</v>
      </c>
      <c r="E2299" s="209">
        <v>6</v>
      </c>
      <c r="F2299" s="472">
        <v>43.2</v>
      </c>
      <c r="H2299" s="205"/>
      <c r="I2299" s="114"/>
    </row>
    <row r="2300" spans="1:9">
      <c r="A2300" s="470">
        <v>44292</v>
      </c>
      <c r="B2300" s="203">
        <v>18</v>
      </c>
      <c r="C2300" s="208">
        <v>89</v>
      </c>
      <c r="D2300" s="471">
        <v>25.9</v>
      </c>
      <c r="E2300" s="209">
        <v>6</v>
      </c>
      <c r="F2300" s="472">
        <v>44.1</v>
      </c>
      <c r="H2300" s="205"/>
      <c r="I2300" s="114"/>
    </row>
    <row r="2301" spans="1:9">
      <c r="A2301" s="470">
        <v>44292</v>
      </c>
      <c r="B2301" s="203">
        <v>19</v>
      </c>
      <c r="C2301" s="208">
        <v>104</v>
      </c>
      <c r="D2301" s="471">
        <v>26.1</v>
      </c>
      <c r="E2301" s="209">
        <v>6</v>
      </c>
      <c r="F2301" s="472">
        <v>45.1</v>
      </c>
      <c r="H2301" s="205"/>
      <c r="I2301" s="114"/>
    </row>
    <row r="2302" spans="1:9">
      <c r="A2302" s="470">
        <v>44292</v>
      </c>
      <c r="B2302" s="203">
        <v>20</v>
      </c>
      <c r="C2302" s="208">
        <v>119</v>
      </c>
      <c r="D2302" s="471">
        <v>26.2</v>
      </c>
      <c r="E2302" s="209">
        <v>6</v>
      </c>
      <c r="F2302" s="472">
        <v>46</v>
      </c>
      <c r="H2302" s="205"/>
      <c r="I2302" s="114"/>
    </row>
    <row r="2303" spans="1:9">
      <c r="A2303" s="470">
        <v>44292</v>
      </c>
      <c r="B2303" s="203">
        <v>21</v>
      </c>
      <c r="C2303" s="208">
        <v>134</v>
      </c>
      <c r="D2303" s="471">
        <v>26.4</v>
      </c>
      <c r="E2303" s="209">
        <v>6</v>
      </c>
      <c r="F2303" s="472">
        <v>47</v>
      </c>
      <c r="H2303" s="205"/>
      <c r="I2303" s="114"/>
    </row>
    <row r="2304" spans="1:9">
      <c r="A2304" s="470">
        <v>44292</v>
      </c>
      <c r="B2304" s="203">
        <v>22</v>
      </c>
      <c r="C2304" s="208">
        <v>149</v>
      </c>
      <c r="D2304" s="471">
        <v>26.6</v>
      </c>
      <c r="E2304" s="209">
        <v>6</v>
      </c>
      <c r="F2304" s="472">
        <v>47.9</v>
      </c>
      <c r="H2304" s="205"/>
      <c r="I2304" s="114"/>
    </row>
    <row r="2305" spans="1:9">
      <c r="A2305" s="470">
        <v>44292</v>
      </c>
      <c r="B2305" s="203">
        <v>23</v>
      </c>
      <c r="C2305" s="208">
        <v>164</v>
      </c>
      <c r="D2305" s="471">
        <v>26.8</v>
      </c>
      <c r="E2305" s="209">
        <v>6</v>
      </c>
      <c r="F2305" s="472">
        <v>48.8</v>
      </c>
      <c r="H2305" s="205"/>
      <c r="I2305" s="114"/>
    </row>
    <row r="2306" spans="1:9">
      <c r="A2306" s="470">
        <v>44293</v>
      </c>
      <c r="B2306" s="203">
        <v>0</v>
      </c>
      <c r="C2306" s="208">
        <v>179</v>
      </c>
      <c r="D2306" s="471">
        <v>26.9</v>
      </c>
      <c r="E2306" s="209">
        <v>6</v>
      </c>
      <c r="F2306" s="472">
        <v>49.8</v>
      </c>
      <c r="H2306" s="205"/>
      <c r="I2306" s="114"/>
    </row>
    <row r="2307" spans="1:9">
      <c r="A2307" s="470">
        <v>44293</v>
      </c>
      <c r="B2307" s="203">
        <v>1</v>
      </c>
      <c r="C2307" s="208">
        <v>194</v>
      </c>
      <c r="D2307" s="471">
        <v>27.1</v>
      </c>
      <c r="E2307" s="209">
        <v>6</v>
      </c>
      <c r="F2307" s="472">
        <v>50.7</v>
      </c>
      <c r="H2307" s="205"/>
      <c r="I2307" s="114"/>
    </row>
    <row r="2308" spans="1:9">
      <c r="A2308" s="470">
        <v>44293</v>
      </c>
      <c r="B2308" s="203">
        <v>2</v>
      </c>
      <c r="C2308" s="208">
        <v>209</v>
      </c>
      <c r="D2308" s="471">
        <v>27.3</v>
      </c>
      <c r="E2308" s="209">
        <v>6</v>
      </c>
      <c r="F2308" s="472">
        <v>51.7</v>
      </c>
      <c r="H2308" s="205"/>
      <c r="I2308" s="114"/>
    </row>
    <row r="2309" spans="1:9">
      <c r="A2309" s="470">
        <v>44293</v>
      </c>
      <c r="B2309" s="203">
        <v>3</v>
      </c>
      <c r="C2309" s="208">
        <v>224</v>
      </c>
      <c r="D2309" s="471">
        <v>27.5</v>
      </c>
      <c r="E2309" s="209">
        <v>6</v>
      </c>
      <c r="F2309" s="472">
        <v>52.6</v>
      </c>
      <c r="H2309" s="205"/>
      <c r="I2309" s="114"/>
    </row>
    <row r="2310" spans="1:9">
      <c r="A2310" s="470">
        <v>44293</v>
      </c>
      <c r="B2310" s="203">
        <v>4</v>
      </c>
      <c r="C2310" s="208">
        <v>239</v>
      </c>
      <c r="D2310" s="471">
        <v>27.6</v>
      </c>
      <c r="E2310" s="209">
        <v>6</v>
      </c>
      <c r="F2310" s="472">
        <v>53.5</v>
      </c>
      <c r="H2310" s="205"/>
      <c r="I2310" s="114"/>
    </row>
    <row r="2311" spans="1:9">
      <c r="A2311" s="470">
        <v>44293</v>
      </c>
      <c r="B2311" s="203">
        <v>5</v>
      </c>
      <c r="C2311" s="208">
        <v>254</v>
      </c>
      <c r="D2311" s="471">
        <v>27.8</v>
      </c>
      <c r="E2311" s="209">
        <v>6</v>
      </c>
      <c r="F2311" s="472">
        <v>54.5</v>
      </c>
      <c r="H2311" s="205"/>
      <c r="I2311" s="114"/>
    </row>
    <row r="2312" spans="1:9">
      <c r="A2312" s="470">
        <v>44293</v>
      </c>
      <c r="B2312" s="203">
        <v>6</v>
      </c>
      <c r="C2312" s="208">
        <v>269</v>
      </c>
      <c r="D2312" s="471">
        <v>28</v>
      </c>
      <c r="E2312" s="209">
        <v>6</v>
      </c>
      <c r="F2312" s="472">
        <v>55.4</v>
      </c>
      <c r="H2312" s="205"/>
      <c r="I2312" s="114"/>
    </row>
    <row r="2313" spans="1:9">
      <c r="A2313" s="470">
        <v>44293</v>
      </c>
      <c r="B2313" s="203">
        <v>7</v>
      </c>
      <c r="C2313" s="208">
        <v>284</v>
      </c>
      <c r="D2313" s="471">
        <v>28.2</v>
      </c>
      <c r="E2313" s="209">
        <v>6</v>
      </c>
      <c r="F2313" s="472">
        <v>56.4</v>
      </c>
      <c r="H2313" s="205"/>
      <c r="I2313" s="114"/>
    </row>
    <row r="2314" spans="1:9">
      <c r="A2314" s="470">
        <v>44293</v>
      </c>
      <c r="B2314" s="203">
        <v>8</v>
      </c>
      <c r="C2314" s="208">
        <v>299</v>
      </c>
      <c r="D2314" s="471">
        <v>28.3</v>
      </c>
      <c r="E2314" s="209">
        <v>6</v>
      </c>
      <c r="F2314" s="472">
        <v>57.3</v>
      </c>
      <c r="H2314" s="205"/>
      <c r="I2314" s="114"/>
    </row>
    <row r="2315" spans="1:9">
      <c r="A2315" s="470">
        <v>44293</v>
      </c>
      <c r="B2315" s="203">
        <v>9</v>
      </c>
      <c r="C2315" s="208">
        <v>314</v>
      </c>
      <c r="D2315" s="471">
        <v>28.5</v>
      </c>
      <c r="E2315" s="209">
        <v>6</v>
      </c>
      <c r="F2315" s="472">
        <v>58.2</v>
      </c>
      <c r="H2315" s="205"/>
      <c r="I2315" s="114"/>
    </row>
    <row r="2316" spans="1:9">
      <c r="A2316" s="470">
        <v>44293</v>
      </c>
      <c r="B2316" s="203">
        <v>10</v>
      </c>
      <c r="C2316" s="208">
        <v>329</v>
      </c>
      <c r="D2316" s="471">
        <v>28.7</v>
      </c>
      <c r="E2316" s="209">
        <v>6</v>
      </c>
      <c r="F2316" s="472">
        <v>59.2</v>
      </c>
      <c r="H2316" s="205"/>
      <c r="I2316" s="114"/>
    </row>
    <row r="2317" spans="1:9">
      <c r="A2317" s="470">
        <v>44293</v>
      </c>
      <c r="B2317" s="203">
        <v>11</v>
      </c>
      <c r="C2317" s="208">
        <v>344</v>
      </c>
      <c r="D2317" s="471">
        <v>28.9</v>
      </c>
      <c r="E2317" s="209">
        <v>7</v>
      </c>
      <c r="F2317" s="472">
        <v>0.1</v>
      </c>
      <c r="H2317" s="205"/>
      <c r="I2317" s="114"/>
    </row>
    <row r="2318" spans="1:9">
      <c r="A2318" s="470">
        <v>44293</v>
      </c>
      <c r="B2318" s="203">
        <v>12</v>
      </c>
      <c r="C2318" s="208">
        <v>359</v>
      </c>
      <c r="D2318" s="471">
        <v>29</v>
      </c>
      <c r="E2318" s="209">
        <v>7</v>
      </c>
      <c r="F2318" s="472">
        <v>1</v>
      </c>
      <c r="H2318" s="205"/>
      <c r="I2318" s="114"/>
    </row>
    <row r="2319" spans="1:9">
      <c r="A2319" s="470">
        <v>44293</v>
      </c>
      <c r="B2319" s="203">
        <v>13</v>
      </c>
      <c r="C2319" s="208">
        <v>14</v>
      </c>
      <c r="D2319" s="471">
        <v>29.2</v>
      </c>
      <c r="E2319" s="209">
        <v>7</v>
      </c>
      <c r="F2319" s="472">
        <v>2</v>
      </c>
      <c r="H2319" s="205"/>
      <c r="I2319" s="114"/>
    </row>
    <row r="2320" spans="1:9">
      <c r="A2320" s="470">
        <v>44293</v>
      </c>
      <c r="B2320" s="203">
        <v>14</v>
      </c>
      <c r="C2320" s="208">
        <v>29</v>
      </c>
      <c r="D2320" s="471">
        <v>29.4</v>
      </c>
      <c r="E2320" s="209">
        <v>7</v>
      </c>
      <c r="F2320" s="472">
        <v>2.9</v>
      </c>
      <c r="H2320" s="205"/>
      <c r="I2320" s="114"/>
    </row>
    <row r="2321" spans="1:9">
      <c r="A2321" s="470">
        <v>44293</v>
      </c>
      <c r="B2321" s="203">
        <v>15</v>
      </c>
      <c r="C2321" s="208">
        <v>44</v>
      </c>
      <c r="D2321" s="471">
        <v>29.5</v>
      </c>
      <c r="E2321" s="209">
        <v>7</v>
      </c>
      <c r="F2321" s="472">
        <v>3.9</v>
      </c>
      <c r="H2321" s="205"/>
      <c r="I2321" s="114"/>
    </row>
    <row r="2322" spans="1:9">
      <c r="A2322" s="470">
        <v>44293</v>
      </c>
      <c r="B2322" s="203">
        <v>16</v>
      </c>
      <c r="C2322" s="208">
        <v>59</v>
      </c>
      <c r="D2322" s="471">
        <v>29.7</v>
      </c>
      <c r="E2322" s="209">
        <v>7</v>
      </c>
      <c r="F2322" s="472">
        <v>4.8</v>
      </c>
      <c r="H2322" s="205"/>
      <c r="I2322" s="114"/>
    </row>
    <row r="2323" spans="1:9">
      <c r="A2323" s="470">
        <v>44293</v>
      </c>
      <c r="B2323" s="203">
        <v>17</v>
      </c>
      <c r="C2323" s="208">
        <v>74</v>
      </c>
      <c r="D2323" s="471">
        <v>29.9</v>
      </c>
      <c r="E2323" s="209">
        <v>7</v>
      </c>
      <c r="F2323" s="472">
        <v>5.7</v>
      </c>
      <c r="H2323" s="205"/>
      <c r="I2323" s="114"/>
    </row>
    <row r="2324" spans="1:9">
      <c r="A2324" s="470">
        <v>44293</v>
      </c>
      <c r="B2324" s="203">
        <v>18</v>
      </c>
      <c r="C2324" s="208">
        <v>89</v>
      </c>
      <c r="D2324" s="471">
        <v>30.1</v>
      </c>
      <c r="E2324" s="209">
        <v>7</v>
      </c>
      <c r="F2324" s="472">
        <v>6.7</v>
      </c>
      <c r="H2324" s="205"/>
      <c r="I2324" s="114"/>
    </row>
    <row r="2325" spans="1:9">
      <c r="A2325" s="470">
        <v>44293</v>
      </c>
      <c r="B2325" s="203">
        <v>19</v>
      </c>
      <c r="C2325" s="208">
        <v>104</v>
      </c>
      <c r="D2325" s="471">
        <v>30.2</v>
      </c>
      <c r="E2325" s="209">
        <v>7</v>
      </c>
      <c r="F2325" s="472">
        <v>7.6</v>
      </c>
      <c r="H2325" s="205"/>
      <c r="I2325" s="114"/>
    </row>
    <row r="2326" spans="1:9">
      <c r="A2326" s="470">
        <v>44293</v>
      </c>
      <c r="B2326" s="203">
        <v>20</v>
      </c>
      <c r="C2326" s="208">
        <v>119</v>
      </c>
      <c r="D2326" s="471">
        <v>30.4</v>
      </c>
      <c r="E2326" s="209">
        <v>7</v>
      </c>
      <c r="F2326" s="472">
        <v>8.5</v>
      </c>
      <c r="H2326" s="205"/>
      <c r="I2326" s="114"/>
    </row>
    <row r="2327" spans="1:9">
      <c r="A2327" s="470">
        <v>44293</v>
      </c>
      <c r="B2327" s="203">
        <v>21</v>
      </c>
      <c r="C2327" s="208">
        <v>134</v>
      </c>
      <c r="D2327" s="471">
        <v>30.6</v>
      </c>
      <c r="E2327" s="209">
        <v>7</v>
      </c>
      <c r="F2327" s="472">
        <v>9.5</v>
      </c>
      <c r="H2327" s="205"/>
      <c r="I2327" s="114"/>
    </row>
    <row r="2328" spans="1:9">
      <c r="A2328" s="470">
        <v>44293</v>
      </c>
      <c r="B2328" s="203">
        <v>22</v>
      </c>
      <c r="C2328" s="208">
        <v>149</v>
      </c>
      <c r="D2328" s="471">
        <v>30.8</v>
      </c>
      <c r="E2328" s="209">
        <v>7</v>
      </c>
      <c r="F2328" s="472">
        <v>10.4</v>
      </c>
      <c r="H2328" s="205"/>
      <c r="I2328" s="114"/>
    </row>
    <row r="2329" spans="1:9">
      <c r="A2329" s="470">
        <v>44293</v>
      </c>
      <c r="B2329" s="203">
        <v>23</v>
      </c>
      <c r="C2329" s="208">
        <v>164</v>
      </c>
      <c r="D2329" s="471">
        <v>30.9</v>
      </c>
      <c r="E2329" s="209">
        <v>7</v>
      </c>
      <c r="F2329" s="472">
        <v>11.3</v>
      </c>
      <c r="H2329" s="205"/>
      <c r="I2329" s="114"/>
    </row>
    <row r="2330" spans="1:9">
      <c r="A2330" s="470">
        <v>44294</v>
      </c>
      <c r="B2330" s="203">
        <v>0</v>
      </c>
      <c r="C2330" s="208">
        <v>179</v>
      </c>
      <c r="D2330" s="471">
        <v>31.1</v>
      </c>
      <c r="E2330" s="209">
        <v>7</v>
      </c>
      <c r="F2330" s="472">
        <v>12.3</v>
      </c>
      <c r="H2330" s="205"/>
      <c r="I2330" s="114"/>
    </row>
    <row r="2331" spans="1:9">
      <c r="A2331" s="470">
        <v>44294</v>
      </c>
      <c r="B2331" s="203">
        <v>1</v>
      </c>
      <c r="C2331" s="208">
        <v>194</v>
      </c>
      <c r="D2331" s="471">
        <v>31.3</v>
      </c>
      <c r="E2331" s="209">
        <v>7</v>
      </c>
      <c r="F2331" s="472">
        <v>13.2</v>
      </c>
      <c r="H2331" s="205"/>
      <c r="I2331" s="114"/>
    </row>
    <row r="2332" spans="1:9">
      <c r="A2332" s="470">
        <v>44294</v>
      </c>
      <c r="B2332" s="203">
        <v>2</v>
      </c>
      <c r="C2332" s="208">
        <v>209</v>
      </c>
      <c r="D2332" s="471">
        <v>31.4</v>
      </c>
      <c r="E2332" s="209">
        <v>7</v>
      </c>
      <c r="F2332" s="472">
        <v>14.2</v>
      </c>
      <c r="H2332" s="205"/>
      <c r="I2332" s="114"/>
    </row>
    <row r="2333" spans="1:9">
      <c r="A2333" s="470">
        <v>44294</v>
      </c>
      <c r="B2333" s="203">
        <v>3</v>
      </c>
      <c r="C2333" s="208">
        <v>224</v>
      </c>
      <c r="D2333" s="471">
        <v>31.6</v>
      </c>
      <c r="E2333" s="209">
        <v>7</v>
      </c>
      <c r="F2333" s="472">
        <v>15.1</v>
      </c>
      <c r="H2333" s="205"/>
      <c r="I2333" s="114"/>
    </row>
    <row r="2334" spans="1:9">
      <c r="A2334" s="470">
        <v>44294</v>
      </c>
      <c r="B2334" s="203">
        <v>4</v>
      </c>
      <c r="C2334" s="208">
        <v>239</v>
      </c>
      <c r="D2334" s="471">
        <v>31.8</v>
      </c>
      <c r="E2334" s="209">
        <v>7</v>
      </c>
      <c r="F2334" s="472">
        <v>16</v>
      </c>
      <c r="H2334" s="205"/>
      <c r="I2334" s="114"/>
    </row>
    <row r="2335" spans="1:9">
      <c r="A2335" s="470">
        <v>44294</v>
      </c>
      <c r="B2335" s="203">
        <v>5</v>
      </c>
      <c r="C2335" s="208">
        <v>254</v>
      </c>
      <c r="D2335" s="471">
        <v>32</v>
      </c>
      <c r="E2335" s="209">
        <v>7</v>
      </c>
      <c r="F2335" s="472">
        <v>17</v>
      </c>
      <c r="H2335" s="205"/>
      <c r="I2335" s="114"/>
    </row>
    <row r="2336" spans="1:9">
      <c r="A2336" s="470">
        <v>44294</v>
      </c>
      <c r="B2336" s="203">
        <v>6</v>
      </c>
      <c r="C2336" s="208">
        <v>269</v>
      </c>
      <c r="D2336" s="471">
        <v>32.1</v>
      </c>
      <c r="E2336" s="209">
        <v>7</v>
      </c>
      <c r="F2336" s="472">
        <v>17.899999999999999</v>
      </c>
      <c r="H2336" s="205"/>
      <c r="I2336" s="114"/>
    </row>
    <row r="2337" spans="1:9">
      <c r="A2337" s="470">
        <v>44294</v>
      </c>
      <c r="B2337" s="203">
        <v>7</v>
      </c>
      <c r="C2337" s="208">
        <v>284</v>
      </c>
      <c r="D2337" s="471">
        <v>32.299999999999997</v>
      </c>
      <c r="E2337" s="209">
        <v>7</v>
      </c>
      <c r="F2337" s="472">
        <v>18.8</v>
      </c>
      <c r="H2337" s="205"/>
      <c r="I2337" s="114"/>
    </row>
    <row r="2338" spans="1:9">
      <c r="A2338" s="470">
        <v>44294</v>
      </c>
      <c r="B2338" s="203">
        <v>8</v>
      </c>
      <c r="C2338" s="208">
        <v>299</v>
      </c>
      <c r="D2338" s="471">
        <v>32.5</v>
      </c>
      <c r="E2338" s="209">
        <v>7</v>
      </c>
      <c r="F2338" s="472">
        <v>19.8</v>
      </c>
      <c r="H2338" s="205"/>
      <c r="I2338" s="114"/>
    </row>
    <row r="2339" spans="1:9">
      <c r="A2339" s="470">
        <v>44294</v>
      </c>
      <c r="B2339" s="203">
        <v>9</v>
      </c>
      <c r="C2339" s="208">
        <v>314</v>
      </c>
      <c r="D2339" s="471">
        <v>32.700000000000003</v>
      </c>
      <c r="E2339" s="209">
        <v>7</v>
      </c>
      <c r="F2339" s="472">
        <v>20.7</v>
      </c>
      <c r="H2339" s="205"/>
      <c r="I2339" s="114"/>
    </row>
    <row r="2340" spans="1:9">
      <c r="A2340" s="470">
        <v>44294</v>
      </c>
      <c r="B2340" s="203">
        <v>10</v>
      </c>
      <c r="C2340" s="208">
        <v>329</v>
      </c>
      <c r="D2340" s="471">
        <v>32.799999999999997</v>
      </c>
      <c r="E2340" s="209">
        <v>7</v>
      </c>
      <c r="F2340" s="472">
        <v>21.6</v>
      </c>
      <c r="H2340" s="205"/>
      <c r="I2340" s="114"/>
    </row>
    <row r="2341" spans="1:9">
      <c r="A2341" s="470">
        <v>44294</v>
      </c>
      <c r="B2341" s="203">
        <v>11</v>
      </c>
      <c r="C2341" s="208">
        <v>344</v>
      </c>
      <c r="D2341" s="471">
        <v>33</v>
      </c>
      <c r="E2341" s="209">
        <v>7</v>
      </c>
      <c r="F2341" s="472">
        <v>22.6</v>
      </c>
      <c r="H2341" s="205"/>
      <c r="I2341" s="114"/>
    </row>
    <row r="2342" spans="1:9">
      <c r="A2342" s="470">
        <v>44294</v>
      </c>
      <c r="B2342" s="203">
        <v>12</v>
      </c>
      <c r="C2342" s="208">
        <v>359</v>
      </c>
      <c r="D2342" s="471">
        <v>33.200000000000003</v>
      </c>
      <c r="E2342" s="209">
        <v>7</v>
      </c>
      <c r="F2342" s="472">
        <v>23.5</v>
      </c>
      <c r="H2342" s="205"/>
      <c r="I2342" s="114"/>
    </row>
    <row r="2343" spans="1:9">
      <c r="A2343" s="470">
        <v>44294</v>
      </c>
      <c r="B2343" s="203">
        <v>13</v>
      </c>
      <c r="C2343" s="208">
        <v>14</v>
      </c>
      <c r="D2343" s="471">
        <v>33.299999999999997</v>
      </c>
      <c r="E2343" s="209">
        <v>7</v>
      </c>
      <c r="F2343" s="472">
        <v>24.4</v>
      </c>
      <c r="H2343" s="205"/>
      <c r="I2343" s="114"/>
    </row>
    <row r="2344" spans="1:9">
      <c r="A2344" s="470">
        <v>44294</v>
      </c>
      <c r="B2344" s="203">
        <v>14</v>
      </c>
      <c r="C2344" s="208">
        <v>29</v>
      </c>
      <c r="D2344" s="471">
        <v>33.5</v>
      </c>
      <c r="E2344" s="209">
        <v>7</v>
      </c>
      <c r="F2344" s="472">
        <v>25.4</v>
      </c>
      <c r="H2344" s="205"/>
      <c r="I2344" s="114"/>
    </row>
    <row r="2345" spans="1:9">
      <c r="A2345" s="470">
        <v>44294</v>
      </c>
      <c r="B2345" s="203">
        <v>15</v>
      </c>
      <c r="C2345" s="208">
        <v>44</v>
      </c>
      <c r="D2345" s="471">
        <v>33.700000000000003</v>
      </c>
      <c r="E2345" s="209">
        <v>7</v>
      </c>
      <c r="F2345" s="472">
        <v>26.3</v>
      </c>
      <c r="H2345" s="205"/>
      <c r="I2345" s="114"/>
    </row>
    <row r="2346" spans="1:9">
      <c r="A2346" s="470">
        <v>44294</v>
      </c>
      <c r="B2346" s="203">
        <v>16</v>
      </c>
      <c r="C2346" s="208">
        <v>59</v>
      </c>
      <c r="D2346" s="471">
        <v>33.799999999999997</v>
      </c>
      <c r="E2346" s="209">
        <v>7</v>
      </c>
      <c r="F2346" s="472">
        <v>27.2</v>
      </c>
      <c r="H2346" s="205"/>
      <c r="I2346" s="114"/>
    </row>
    <row r="2347" spans="1:9">
      <c r="A2347" s="470">
        <v>44294</v>
      </c>
      <c r="B2347" s="203">
        <v>17</v>
      </c>
      <c r="C2347" s="208">
        <v>74</v>
      </c>
      <c r="D2347" s="471">
        <v>34</v>
      </c>
      <c r="E2347" s="209">
        <v>7</v>
      </c>
      <c r="F2347" s="472">
        <v>28.2</v>
      </c>
      <c r="H2347" s="205"/>
      <c r="I2347" s="114"/>
    </row>
    <row r="2348" spans="1:9">
      <c r="A2348" s="470">
        <v>44294</v>
      </c>
      <c r="B2348" s="203">
        <v>18</v>
      </c>
      <c r="C2348" s="208">
        <v>89</v>
      </c>
      <c r="D2348" s="471">
        <v>34.200000000000003</v>
      </c>
      <c r="E2348" s="209">
        <v>7</v>
      </c>
      <c r="F2348" s="472">
        <v>29.1</v>
      </c>
      <c r="H2348" s="205"/>
      <c r="I2348" s="114"/>
    </row>
    <row r="2349" spans="1:9">
      <c r="A2349" s="470">
        <v>44294</v>
      </c>
      <c r="B2349" s="203">
        <v>19</v>
      </c>
      <c r="C2349" s="208">
        <v>104</v>
      </c>
      <c r="D2349" s="471">
        <v>34.4</v>
      </c>
      <c r="E2349" s="209">
        <v>7</v>
      </c>
      <c r="F2349" s="472">
        <v>30</v>
      </c>
      <c r="H2349" s="205"/>
      <c r="I2349" s="114"/>
    </row>
    <row r="2350" spans="1:9">
      <c r="A2350" s="470">
        <v>44294</v>
      </c>
      <c r="B2350" s="203">
        <v>20</v>
      </c>
      <c r="C2350" s="208">
        <v>119</v>
      </c>
      <c r="D2350" s="471">
        <v>34.5</v>
      </c>
      <c r="E2350" s="209">
        <v>7</v>
      </c>
      <c r="F2350" s="472">
        <v>30.9</v>
      </c>
      <c r="H2350" s="205"/>
      <c r="I2350" s="114"/>
    </row>
    <row r="2351" spans="1:9">
      <c r="A2351" s="470">
        <v>44294</v>
      </c>
      <c r="B2351" s="203">
        <v>21</v>
      </c>
      <c r="C2351" s="208">
        <v>134</v>
      </c>
      <c r="D2351" s="471">
        <v>34.700000000000003</v>
      </c>
      <c r="E2351" s="209">
        <v>7</v>
      </c>
      <c r="F2351" s="472">
        <v>31.9</v>
      </c>
      <c r="H2351" s="205"/>
      <c r="I2351" s="114"/>
    </row>
    <row r="2352" spans="1:9">
      <c r="A2352" s="470">
        <v>44294</v>
      </c>
      <c r="B2352" s="203">
        <v>22</v>
      </c>
      <c r="C2352" s="208">
        <v>149</v>
      </c>
      <c r="D2352" s="471">
        <v>34.9</v>
      </c>
      <c r="E2352" s="209">
        <v>7</v>
      </c>
      <c r="F2352" s="472">
        <v>32.799999999999997</v>
      </c>
      <c r="H2352" s="205"/>
      <c r="I2352" s="114"/>
    </row>
    <row r="2353" spans="1:9">
      <c r="A2353" s="470">
        <v>44294</v>
      </c>
      <c r="B2353" s="203">
        <v>23</v>
      </c>
      <c r="C2353" s="208">
        <v>164</v>
      </c>
      <c r="D2353" s="471">
        <v>35</v>
      </c>
      <c r="E2353" s="209">
        <v>7</v>
      </c>
      <c r="F2353" s="472">
        <v>33.700000000000003</v>
      </c>
      <c r="H2353" s="205"/>
      <c r="I2353" s="114"/>
    </row>
    <row r="2354" spans="1:9">
      <c r="A2354" s="470">
        <v>44295</v>
      </c>
      <c r="B2354" s="203">
        <v>0</v>
      </c>
      <c r="C2354" s="208">
        <v>179</v>
      </c>
      <c r="D2354" s="471">
        <v>35.200000000000003</v>
      </c>
      <c r="E2354" s="209">
        <v>7</v>
      </c>
      <c r="F2354" s="472">
        <v>34.700000000000003</v>
      </c>
      <c r="H2354" s="205"/>
      <c r="I2354" s="114"/>
    </row>
    <row r="2355" spans="1:9">
      <c r="A2355" s="470">
        <v>44295</v>
      </c>
      <c r="B2355" s="203">
        <v>1</v>
      </c>
      <c r="C2355" s="208">
        <v>194</v>
      </c>
      <c r="D2355" s="471">
        <v>35.4</v>
      </c>
      <c r="E2355" s="209">
        <v>7</v>
      </c>
      <c r="F2355" s="472">
        <v>35.6</v>
      </c>
      <c r="H2355" s="205"/>
      <c r="I2355" s="114"/>
    </row>
    <row r="2356" spans="1:9">
      <c r="A2356" s="470">
        <v>44295</v>
      </c>
      <c r="B2356" s="203">
        <v>2</v>
      </c>
      <c r="C2356" s="208">
        <v>209</v>
      </c>
      <c r="D2356" s="471">
        <v>35.6</v>
      </c>
      <c r="E2356" s="209">
        <v>7</v>
      </c>
      <c r="F2356" s="472">
        <v>36.5</v>
      </c>
      <c r="H2356" s="205"/>
      <c r="I2356" s="114"/>
    </row>
    <row r="2357" spans="1:9">
      <c r="A2357" s="470">
        <v>44295</v>
      </c>
      <c r="B2357" s="203">
        <v>3</v>
      </c>
      <c r="C2357" s="208">
        <v>224</v>
      </c>
      <c r="D2357" s="471">
        <v>35.700000000000003</v>
      </c>
      <c r="E2357" s="209">
        <v>7</v>
      </c>
      <c r="F2357" s="472">
        <v>37.5</v>
      </c>
      <c r="H2357" s="205"/>
      <c r="I2357" s="114"/>
    </row>
    <row r="2358" spans="1:9">
      <c r="A2358" s="470">
        <v>44295</v>
      </c>
      <c r="B2358" s="203">
        <v>4</v>
      </c>
      <c r="C2358" s="208">
        <v>239</v>
      </c>
      <c r="D2358" s="471">
        <v>35.9</v>
      </c>
      <c r="E2358" s="209">
        <v>7</v>
      </c>
      <c r="F2358" s="472">
        <v>38.4</v>
      </c>
      <c r="H2358" s="205"/>
      <c r="I2358" s="114"/>
    </row>
    <row r="2359" spans="1:9">
      <c r="A2359" s="470">
        <v>44295</v>
      </c>
      <c r="B2359" s="203">
        <v>5</v>
      </c>
      <c r="C2359" s="208">
        <v>254</v>
      </c>
      <c r="D2359" s="471">
        <v>36.1</v>
      </c>
      <c r="E2359" s="209">
        <v>7</v>
      </c>
      <c r="F2359" s="472">
        <v>39.299999999999997</v>
      </c>
      <c r="H2359" s="205"/>
      <c r="I2359" s="114"/>
    </row>
    <row r="2360" spans="1:9">
      <c r="A2360" s="470">
        <v>44295</v>
      </c>
      <c r="B2360" s="203">
        <v>6</v>
      </c>
      <c r="C2360" s="208">
        <v>269</v>
      </c>
      <c r="D2360" s="471">
        <v>36.200000000000003</v>
      </c>
      <c r="E2360" s="209">
        <v>7</v>
      </c>
      <c r="F2360" s="472">
        <v>40.200000000000003</v>
      </c>
      <c r="H2360" s="205"/>
      <c r="I2360" s="114"/>
    </row>
    <row r="2361" spans="1:9">
      <c r="A2361" s="470">
        <v>44295</v>
      </c>
      <c r="B2361" s="203">
        <v>7</v>
      </c>
      <c r="C2361" s="208">
        <v>284</v>
      </c>
      <c r="D2361" s="471">
        <v>36.4</v>
      </c>
      <c r="E2361" s="209">
        <v>7</v>
      </c>
      <c r="F2361" s="472">
        <v>41.2</v>
      </c>
      <c r="H2361" s="205"/>
      <c r="I2361" s="114"/>
    </row>
    <row r="2362" spans="1:9">
      <c r="A2362" s="470">
        <v>44295</v>
      </c>
      <c r="B2362" s="203">
        <v>8</v>
      </c>
      <c r="C2362" s="208">
        <v>299</v>
      </c>
      <c r="D2362" s="471">
        <v>36.6</v>
      </c>
      <c r="E2362" s="209">
        <v>7</v>
      </c>
      <c r="F2362" s="472">
        <v>42.1</v>
      </c>
      <c r="H2362" s="205"/>
      <c r="I2362" s="114"/>
    </row>
    <row r="2363" spans="1:9">
      <c r="A2363" s="470">
        <v>44295</v>
      </c>
      <c r="B2363" s="203">
        <v>9</v>
      </c>
      <c r="C2363" s="208">
        <v>314</v>
      </c>
      <c r="D2363" s="471">
        <v>36.700000000000003</v>
      </c>
      <c r="E2363" s="209">
        <v>7</v>
      </c>
      <c r="F2363" s="472">
        <v>43</v>
      </c>
      <c r="H2363" s="205"/>
      <c r="I2363" s="114"/>
    </row>
    <row r="2364" spans="1:9">
      <c r="A2364" s="470">
        <v>44295</v>
      </c>
      <c r="B2364" s="203">
        <v>10</v>
      </c>
      <c r="C2364" s="208">
        <v>329</v>
      </c>
      <c r="D2364" s="471">
        <v>36.9</v>
      </c>
      <c r="E2364" s="209">
        <v>7</v>
      </c>
      <c r="F2364" s="472">
        <v>44</v>
      </c>
      <c r="H2364" s="205"/>
      <c r="I2364" s="114"/>
    </row>
    <row r="2365" spans="1:9">
      <c r="A2365" s="470">
        <v>44295</v>
      </c>
      <c r="B2365" s="203">
        <v>11</v>
      </c>
      <c r="C2365" s="208">
        <v>344</v>
      </c>
      <c r="D2365" s="471">
        <v>37.1</v>
      </c>
      <c r="E2365" s="209">
        <v>7</v>
      </c>
      <c r="F2365" s="472">
        <v>44.9</v>
      </c>
      <c r="H2365" s="205"/>
      <c r="I2365" s="114"/>
    </row>
    <row r="2366" spans="1:9">
      <c r="A2366" s="470">
        <v>44295</v>
      </c>
      <c r="B2366" s="203">
        <v>12</v>
      </c>
      <c r="C2366" s="208">
        <v>359</v>
      </c>
      <c r="D2366" s="471">
        <v>37.200000000000003</v>
      </c>
      <c r="E2366" s="209">
        <v>7</v>
      </c>
      <c r="F2366" s="472">
        <v>45.8</v>
      </c>
      <c r="H2366" s="205"/>
      <c r="I2366" s="114"/>
    </row>
    <row r="2367" spans="1:9">
      <c r="A2367" s="470">
        <v>44295</v>
      </c>
      <c r="B2367" s="203">
        <v>13</v>
      </c>
      <c r="C2367" s="208">
        <v>14</v>
      </c>
      <c r="D2367" s="471">
        <v>37.4</v>
      </c>
      <c r="E2367" s="209">
        <v>7</v>
      </c>
      <c r="F2367" s="472">
        <v>46.7</v>
      </c>
      <c r="H2367" s="205"/>
      <c r="I2367" s="114"/>
    </row>
    <row r="2368" spans="1:9">
      <c r="A2368" s="470">
        <v>44295</v>
      </c>
      <c r="B2368" s="203">
        <v>14</v>
      </c>
      <c r="C2368" s="208">
        <v>29</v>
      </c>
      <c r="D2368" s="471">
        <v>37.6</v>
      </c>
      <c r="E2368" s="209">
        <v>7</v>
      </c>
      <c r="F2368" s="472">
        <v>47.7</v>
      </c>
      <c r="H2368" s="205"/>
      <c r="I2368" s="114"/>
    </row>
    <row r="2369" spans="1:9">
      <c r="A2369" s="470">
        <v>44295</v>
      </c>
      <c r="B2369" s="203">
        <v>15</v>
      </c>
      <c r="C2369" s="208">
        <v>44</v>
      </c>
      <c r="D2369" s="471">
        <v>37.700000000000003</v>
      </c>
      <c r="E2369" s="209">
        <v>7</v>
      </c>
      <c r="F2369" s="472">
        <v>48.6</v>
      </c>
      <c r="H2369" s="205"/>
      <c r="I2369" s="114"/>
    </row>
    <row r="2370" spans="1:9">
      <c r="A2370" s="470">
        <v>44295</v>
      </c>
      <c r="B2370" s="203">
        <v>16</v>
      </c>
      <c r="C2370" s="208">
        <v>59</v>
      </c>
      <c r="D2370" s="471">
        <v>37.9</v>
      </c>
      <c r="E2370" s="209">
        <v>7</v>
      </c>
      <c r="F2370" s="472">
        <v>49.5</v>
      </c>
      <c r="H2370" s="205"/>
      <c r="I2370" s="114"/>
    </row>
    <row r="2371" spans="1:9">
      <c r="A2371" s="470">
        <v>44295</v>
      </c>
      <c r="B2371" s="203">
        <v>17</v>
      </c>
      <c r="C2371" s="208">
        <v>74</v>
      </c>
      <c r="D2371" s="471">
        <v>38.1</v>
      </c>
      <c r="E2371" s="209">
        <v>7</v>
      </c>
      <c r="F2371" s="472">
        <v>50.4</v>
      </c>
      <c r="H2371" s="205"/>
      <c r="I2371" s="114"/>
    </row>
    <row r="2372" spans="1:9">
      <c r="A2372" s="470">
        <v>44295</v>
      </c>
      <c r="B2372" s="203">
        <v>18</v>
      </c>
      <c r="C2372" s="208">
        <v>89</v>
      </c>
      <c r="D2372" s="471">
        <v>38.299999999999997</v>
      </c>
      <c r="E2372" s="209">
        <v>7</v>
      </c>
      <c r="F2372" s="472">
        <v>51.4</v>
      </c>
      <c r="H2372" s="205"/>
      <c r="I2372" s="114"/>
    </row>
    <row r="2373" spans="1:9">
      <c r="A2373" s="470">
        <v>44295</v>
      </c>
      <c r="B2373" s="203">
        <v>19</v>
      </c>
      <c r="C2373" s="208">
        <v>104</v>
      </c>
      <c r="D2373" s="471">
        <v>38.4</v>
      </c>
      <c r="E2373" s="209">
        <v>7</v>
      </c>
      <c r="F2373" s="472">
        <v>52.3</v>
      </c>
      <c r="H2373" s="205"/>
      <c r="I2373" s="114"/>
    </row>
    <row r="2374" spans="1:9">
      <c r="A2374" s="470">
        <v>44295</v>
      </c>
      <c r="B2374" s="203">
        <v>20</v>
      </c>
      <c r="C2374" s="208">
        <v>119</v>
      </c>
      <c r="D2374" s="471">
        <v>38.6</v>
      </c>
      <c r="E2374" s="209">
        <v>7</v>
      </c>
      <c r="F2374" s="472">
        <v>53.2</v>
      </c>
      <c r="H2374" s="205"/>
      <c r="I2374" s="114"/>
    </row>
    <row r="2375" spans="1:9">
      <c r="A2375" s="470">
        <v>44295</v>
      </c>
      <c r="B2375" s="203">
        <v>21</v>
      </c>
      <c r="C2375" s="208">
        <v>134</v>
      </c>
      <c r="D2375" s="471">
        <v>38.799999999999997</v>
      </c>
      <c r="E2375" s="209">
        <v>7</v>
      </c>
      <c r="F2375" s="472">
        <v>54.1</v>
      </c>
      <c r="H2375" s="205"/>
      <c r="I2375" s="114"/>
    </row>
    <row r="2376" spans="1:9">
      <c r="A2376" s="470">
        <v>44295</v>
      </c>
      <c r="B2376" s="203">
        <v>22</v>
      </c>
      <c r="C2376" s="208">
        <v>149</v>
      </c>
      <c r="D2376" s="471">
        <v>38.9</v>
      </c>
      <c r="E2376" s="209">
        <v>7</v>
      </c>
      <c r="F2376" s="472">
        <v>55.1</v>
      </c>
      <c r="H2376" s="205"/>
      <c r="I2376" s="114"/>
    </row>
    <row r="2377" spans="1:9">
      <c r="A2377" s="470">
        <v>44295</v>
      </c>
      <c r="B2377" s="203">
        <v>23</v>
      </c>
      <c r="C2377" s="208">
        <v>164</v>
      </c>
      <c r="D2377" s="471">
        <v>39.1</v>
      </c>
      <c r="E2377" s="209">
        <v>7</v>
      </c>
      <c r="F2377" s="472">
        <v>56</v>
      </c>
      <c r="H2377" s="205"/>
      <c r="I2377" s="114"/>
    </row>
    <row r="2378" spans="1:9">
      <c r="A2378" s="470">
        <v>44296</v>
      </c>
      <c r="B2378" s="203">
        <v>0</v>
      </c>
      <c r="C2378" s="208">
        <v>179</v>
      </c>
      <c r="D2378" s="471">
        <v>39.299999999999997</v>
      </c>
      <c r="E2378" s="209">
        <v>7</v>
      </c>
      <c r="F2378" s="472">
        <v>56.9</v>
      </c>
      <c r="H2378" s="205"/>
      <c r="I2378" s="114"/>
    </row>
    <row r="2379" spans="1:9">
      <c r="A2379" s="470">
        <v>44296</v>
      </c>
      <c r="B2379" s="203">
        <v>1</v>
      </c>
      <c r="C2379" s="208">
        <v>194</v>
      </c>
      <c r="D2379" s="471">
        <v>39.4</v>
      </c>
      <c r="E2379" s="209">
        <v>7</v>
      </c>
      <c r="F2379" s="472">
        <v>57.8</v>
      </c>
      <c r="H2379" s="205"/>
      <c r="I2379" s="114"/>
    </row>
    <row r="2380" spans="1:9">
      <c r="A2380" s="470">
        <v>44296</v>
      </c>
      <c r="B2380" s="203">
        <v>2</v>
      </c>
      <c r="C2380" s="208">
        <v>209</v>
      </c>
      <c r="D2380" s="471">
        <v>39.6</v>
      </c>
      <c r="E2380" s="209">
        <v>7</v>
      </c>
      <c r="F2380" s="472">
        <v>58.8</v>
      </c>
      <c r="H2380" s="205"/>
      <c r="I2380" s="114"/>
    </row>
    <row r="2381" spans="1:9">
      <c r="A2381" s="470">
        <v>44296</v>
      </c>
      <c r="B2381" s="203">
        <v>3</v>
      </c>
      <c r="C2381" s="208">
        <v>224</v>
      </c>
      <c r="D2381" s="471">
        <v>39.799999999999997</v>
      </c>
      <c r="E2381" s="209">
        <v>7</v>
      </c>
      <c r="F2381" s="472">
        <v>59.7</v>
      </c>
      <c r="H2381" s="205"/>
      <c r="I2381" s="114"/>
    </row>
    <row r="2382" spans="1:9">
      <c r="A2382" s="470">
        <v>44296</v>
      </c>
      <c r="B2382" s="203">
        <v>4</v>
      </c>
      <c r="C2382" s="208">
        <v>239</v>
      </c>
      <c r="D2382" s="471">
        <v>39.9</v>
      </c>
      <c r="E2382" s="209">
        <v>8</v>
      </c>
      <c r="F2382" s="472">
        <v>0.6</v>
      </c>
      <c r="H2382" s="205"/>
      <c r="I2382" s="114"/>
    </row>
    <row r="2383" spans="1:9">
      <c r="A2383" s="470">
        <v>44296</v>
      </c>
      <c r="B2383" s="203">
        <v>5</v>
      </c>
      <c r="C2383" s="208">
        <v>254</v>
      </c>
      <c r="D2383" s="471">
        <v>40.1</v>
      </c>
      <c r="E2383" s="209">
        <v>8</v>
      </c>
      <c r="F2383" s="472">
        <v>1.5</v>
      </c>
      <c r="H2383" s="205"/>
      <c r="I2383" s="114"/>
    </row>
    <row r="2384" spans="1:9">
      <c r="A2384" s="470">
        <v>44296</v>
      </c>
      <c r="B2384" s="203">
        <v>6</v>
      </c>
      <c r="C2384" s="208">
        <v>269</v>
      </c>
      <c r="D2384" s="471">
        <v>40.299999999999997</v>
      </c>
      <c r="E2384" s="209">
        <v>8</v>
      </c>
      <c r="F2384" s="472">
        <v>2.5</v>
      </c>
      <c r="H2384" s="205"/>
      <c r="I2384" s="114"/>
    </row>
    <row r="2385" spans="1:9">
      <c r="A2385" s="470">
        <v>44296</v>
      </c>
      <c r="B2385" s="203">
        <v>7</v>
      </c>
      <c r="C2385" s="208">
        <v>284</v>
      </c>
      <c r="D2385" s="471">
        <v>40.4</v>
      </c>
      <c r="E2385" s="209">
        <v>8</v>
      </c>
      <c r="F2385" s="472">
        <v>3.4</v>
      </c>
      <c r="H2385" s="205"/>
      <c r="I2385" s="114"/>
    </row>
    <row r="2386" spans="1:9">
      <c r="A2386" s="470">
        <v>44296</v>
      </c>
      <c r="B2386" s="203">
        <v>8</v>
      </c>
      <c r="C2386" s="208">
        <v>299</v>
      </c>
      <c r="D2386" s="471">
        <v>40.6</v>
      </c>
      <c r="E2386" s="209">
        <v>8</v>
      </c>
      <c r="F2386" s="472">
        <v>4.3</v>
      </c>
      <c r="H2386" s="205"/>
      <c r="I2386" s="114"/>
    </row>
    <row r="2387" spans="1:9">
      <c r="A2387" s="470">
        <v>44296</v>
      </c>
      <c r="B2387" s="203">
        <v>9</v>
      </c>
      <c r="C2387" s="208">
        <v>314</v>
      </c>
      <c r="D2387" s="471">
        <v>40.799999999999997</v>
      </c>
      <c r="E2387" s="209">
        <v>8</v>
      </c>
      <c r="F2387" s="472">
        <v>5.2</v>
      </c>
      <c r="H2387" s="205"/>
      <c r="I2387" s="114"/>
    </row>
    <row r="2388" spans="1:9">
      <c r="A2388" s="470">
        <v>44296</v>
      </c>
      <c r="B2388" s="203">
        <v>10</v>
      </c>
      <c r="C2388" s="208">
        <v>329</v>
      </c>
      <c r="D2388" s="471">
        <v>40.9</v>
      </c>
      <c r="E2388" s="209">
        <v>8</v>
      </c>
      <c r="F2388" s="472">
        <v>6.2</v>
      </c>
      <c r="H2388" s="205"/>
      <c r="I2388" s="114"/>
    </row>
    <row r="2389" spans="1:9">
      <c r="A2389" s="470">
        <v>44296</v>
      </c>
      <c r="B2389" s="203">
        <v>11</v>
      </c>
      <c r="C2389" s="208">
        <v>344</v>
      </c>
      <c r="D2389" s="471">
        <v>41.1</v>
      </c>
      <c r="E2389" s="209">
        <v>8</v>
      </c>
      <c r="F2389" s="472">
        <v>7.1</v>
      </c>
      <c r="H2389" s="205"/>
      <c r="I2389" s="114"/>
    </row>
    <row r="2390" spans="1:9">
      <c r="A2390" s="470">
        <v>44296</v>
      </c>
      <c r="B2390" s="203">
        <v>12</v>
      </c>
      <c r="C2390" s="208">
        <v>359</v>
      </c>
      <c r="D2390" s="471">
        <v>41.2</v>
      </c>
      <c r="E2390" s="209">
        <v>8</v>
      </c>
      <c r="F2390" s="472">
        <v>8</v>
      </c>
      <c r="H2390" s="205"/>
      <c r="I2390" s="114"/>
    </row>
    <row r="2391" spans="1:9">
      <c r="A2391" s="470">
        <v>44296</v>
      </c>
      <c r="B2391" s="203">
        <v>13</v>
      </c>
      <c r="C2391" s="208">
        <v>14</v>
      </c>
      <c r="D2391" s="471">
        <v>41.4</v>
      </c>
      <c r="E2391" s="209">
        <v>8</v>
      </c>
      <c r="F2391" s="472">
        <v>8.9</v>
      </c>
      <c r="H2391" s="205"/>
      <c r="I2391" s="114"/>
    </row>
    <row r="2392" spans="1:9">
      <c r="A2392" s="470">
        <v>44296</v>
      </c>
      <c r="B2392" s="203">
        <v>14</v>
      </c>
      <c r="C2392" s="208">
        <v>29</v>
      </c>
      <c r="D2392" s="471">
        <v>41.6</v>
      </c>
      <c r="E2392" s="209">
        <v>8</v>
      </c>
      <c r="F2392" s="472">
        <v>9.8000000000000007</v>
      </c>
      <c r="H2392" s="205"/>
      <c r="I2392" s="114"/>
    </row>
    <row r="2393" spans="1:9">
      <c r="A2393" s="470">
        <v>44296</v>
      </c>
      <c r="B2393" s="203">
        <v>15</v>
      </c>
      <c r="C2393" s="208">
        <v>44</v>
      </c>
      <c r="D2393" s="471">
        <v>41.7</v>
      </c>
      <c r="E2393" s="209">
        <v>8</v>
      </c>
      <c r="F2393" s="472">
        <v>10.8</v>
      </c>
      <c r="H2393" s="205"/>
      <c r="I2393" s="114"/>
    </row>
    <row r="2394" spans="1:9">
      <c r="A2394" s="470">
        <v>44296</v>
      </c>
      <c r="B2394" s="203">
        <v>16</v>
      </c>
      <c r="C2394" s="208">
        <v>59</v>
      </c>
      <c r="D2394" s="471">
        <v>41.9</v>
      </c>
      <c r="E2394" s="209">
        <v>8</v>
      </c>
      <c r="F2394" s="472">
        <v>11.7</v>
      </c>
      <c r="H2394" s="205"/>
      <c r="I2394" s="114"/>
    </row>
    <row r="2395" spans="1:9">
      <c r="A2395" s="470">
        <v>44296</v>
      </c>
      <c r="B2395" s="203">
        <v>17</v>
      </c>
      <c r="C2395" s="208">
        <v>74</v>
      </c>
      <c r="D2395" s="471">
        <v>42.1</v>
      </c>
      <c r="E2395" s="209">
        <v>8</v>
      </c>
      <c r="F2395" s="472">
        <v>12.6</v>
      </c>
      <c r="H2395" s="205"/>
      <c r="I2395" s="114"/>
    </row>
    <row r="2396" spans="1:9">
      <c r="A2396" s="470">
        <v>44296</v>
      </c>
      <c r="B2396" s="203">
        <v>18</v>
      </c>
      <c r="C2396" s="208">
        <v>89</v>
      </c>
      <c r="D2396" s="471">
        <v>42.2</v>
      </c>
      <c r="E2396" s="209">
        <v>8</v>
      </c>
      <c r="F2396" s="472">
        <v>13.5</v>
      </c>
      <c r="H2396" s="205"/>
      <c r="I2396" s="114"/>
    </row>
    <row r="2397" spans="1:9">
      <c r="A2397" s="470">
        <v>44296</v>
      </c>
      <c r="B2397" s="203">
        <v>19</v>
      </c>
      <c r="C2397" s="208">
        <v>104</v>
      </c>
      <c r="D2397" s="471">
        <v>42.4</v>
      </c>
      <c r="E2397" s="209">
        <v>8</v>
      </c>
      <c r="F2397" s="472">
        <v>14.5</v>
      </c>
      <c r="H2397" s="205"/>
      <c r="I2397" s="114"/>
    </row>
    <row r="2398" spans="1:9">
      <c r="A2398" s="470">
        <v>44296</v>
      </c>
      <c r="B2398" s="203">
        <v>20</v>
      </c>
      <c r="C2398" s="208">
        <v>119</v>
      </c>
      <c r="D2398" s="471">
        <v>42.6</v>
      </c>
      <c r="E2398" s="209">
        <v>8</v>
      </c>
      <c r="F2398" s="472">
        <v>15.4</v>
      </c>
      <c r="H2398" s="205"/>
      <c r="I2398" s="114"/>
    </row>
    <row r="2399" spans="1:9">
      <c r="A2399" s="470">
        <v>44296</v>
      </c>
      <c r="B2399" s="203">
        <v>21</v>
      </c>
      <c r="C2399" s="208">
        <v>134</v>
      </c>
      <c r="D2399" s="471">
        <v>42.7</v>
      </c>
      <c r="E2399" s="209">
        <v>8</v>
      </c>
      <c r="F2399" s="472">
        <v>16.3</v>
      </c>
      <c r="H2399" s="205"/>
      <c r="I2399" s="114"/>
    </row>
    <row r="2400" spans="1:9">
      <c r="A2400" s="470">
        <v>44296</v>
      </c>
      <c r="B2400" s="203">
        <v>22</v>
      </c>
      <c r="C2400" s="208">
        <v>149</v>
      </c>
      <c r="D2400" s="471">
        <v>42.9</v>
      </c>
      <c r="E2400" s="209">
        <v>8</v>
      </c>
      <c r="F2400" s="472">
        <v>17.2</v>
      </c>
      <c r="H2400" s="205"/>
      <c r="I2400" s="114"/>
    </row>
    <row r="2401" spans="1:9">
      <c r="A2401" s="470">
        <v>44296</v>
      </c>
      <c r="B2401" s="203">
        <v>23</v>
      </c>
      <c r="C2401" s="208">
        <v>164</v>
      </c>
      <c r="D2401" s="471">
        <v>43.1</v>
      </c>
      <c r="E2401" s="209">
        <v>8</v>
      </c>
      <c r="F2401" s="472">
        <v>18.100000000000001</v>
      </c>
      <c r="H2401" s="205"/>
      <c r="I2401" s="114"/>
    </row>
    <row r="2402" spans="1:9">
      <c r="A2402" s="470">
        <v>44297</v>
      </c>
      <c r="B2402" s="203">
        <v>0</v>
      </c>
      <c r="C2402" s="208">
        <v>179</v>
      </c>
      <c r="D2402" s="471">
        <v>43.2</v>
      </c>
      <c r="E2402" s="209">
        <v>8</v>
      </c>
      <c r="F2402" s="472">
        <v>19.100000000000001</v>
      </c>
      <c r="H2402" s="205"/>
      <c r="I2402" s="114"/>
    </row>
    <row r="2403" spans="1:9">
      <c r="A2403" s="470">
        <v>44297</v>
      </c>
      <c r="B2403" s="203">
        <v>1</v>
      </c>
      <c r="C2403" s="208">
        <v>194</v>
      </c>
      <c r="D2403" s="471">
        <v>43.4</v>
      </c>
      <c r="E2403" s="209">
        <v>8</v>
      </c>
      <c r="F2403" s="472">
        <v>20</v>
      </c>
      <c r="H2403" s="205"/>
      <c r="I2403" s="114"/>
    </row>
    <row r="2404" spans="1:9">
      <c r="A2404" s="470">
        <v>44297</v>
      </c>
      <c r="B2404" s="203">
        <v>2</v>
      </c>
      <c r="C2404" s="208">
        <v>209</v>
      </c>
      <c r="D2404" s="471">
        <v>43.6</v>
      </c>
      <c r="E2404" s="209">
        <v>8</v>
      </c>
      <c r="F2404" s="472">
        <v>20.9</v>
      </c>
      <c r="H2404" s="205"/>
      <c r="I2404" s="114"/>
    </row>
    <row r="2405" spans="1:9">
      <c r="A2405" s="470">
        <v>44297</v>
      </c>
      <c r="B2405" s="203">
        <v>3</v>
      </c>
      <c r="C2405" s="208">
        <v>224</v>
      </c>
      <c r="D2405" s="471">
        <v>43.7</v>
      </c>
      <c r="E2405" s="209">
        <v>8</v>
      </c>
      <c r="F2405" s="472">
        <v>21.8</v>
      </c>
      <c r="H2405" s="205"/>
      <c r="I2405" s="114"/>
    </row>
    <row r="2406" spans="1:9">
      <c r="A2406" s="470">
        <v>44297</v>
      </c>
      <c r="B2406" s="203">
        <v>4</v>
      </c>
      <c r="C2406" s="208">
        <v>239</v>
      </c>
      <c r="D2406" s="471">
        <v>43.9</v>
      </c>
      <c r="E2406" s="209">
        <v>8</v>
      </c>
      <c r="F2406" s="472">
        <v>22.7</v>
      </c>
      <c r="H2406" s="205"/>
      <c r="I2406" s="114"/>
    </row>
    <row r="2407" spans="1:9">
      <c r="A2407" s="470">
        <v>44297</v>
      </c>
      <c r="B2407" s="203">
        <v>5</v>
      </c>
      <c r="C2407" s="208">
        <v>254</v>
      </c>
      <c r="D2407" s="471">
        <v>44</v>
      </c>
      <c r="E2407" s="209">
        <v>8</v>
      </c>
      <c r="F2407" s="472">
        <v>23.6</v>
      </c>
      <c r="H2407" s="205"/>
      <c r="I2407" s="114"/>
    </row>
    <row r="2408" spans="1:9">
      <c r="A2408" s="470">
        <v>44297</v>
      </c>
      <c r="B2408" s="203">
        <v>6</v>
      </c>
      <c r="C2408" s="208">
        <v>269</v>
      </c>
      <c r="D2408" s="471">
        <v>44.2</v>
      </c>
      <c r="E2408" s="209">
        <v>8</v>
      </c>
      <c r="F2408" s="472">
        <v>24.6</v>
      </c>
      <c r="H2408" s="205"/>
      <c r="I2408" s="114"/>
    </row>
    <row r="2409" spans="1:9">
      <c r="A2409" s="470">
        <v>44297</v>
      </c>
      <c r="B2409" s="203">
        <v>7</v>
      </c>
      <c r="C2409" s="208">
        <v>284</v>
      </c>
      <c r="D2409" s="471">
        <v>44.4</v>
      </c>
      <c r="E2409" s="209">
        <v>8</v>
      </c>
      <c r="F2409" s="472">
        <v>25.5</v>
      </c>
      <c r="H2409" s="205"/>
      <c r="I2409" s="114"/>
    </row>
    <row r="2410" spans="1:9">
      <c r="A2410" s="470">
        <v>44297</v>
      </c>
      <c r="B2410" s="203">
        <v>8</v>
      </c>
      <c r="C2410" s="208">
        <v>299</v>
      </c>
      <c r="D2410" s="471">
        <v>44.5</v>
      </c>
      <c r="E2410" s="209">
        <v>8</v>
      </c>
      <c r="F2410" s="472">
        <v>26.4</v>
      </c>
      <c r="H2410" s="205"/>
      <c r="I2410" s="114"/>
    </row>
    <row r="2411" spans="1:9">
      <c r="A2411" s="470">
        <v>44297</v>
      </c>
      <c r="B2411" s="203">
        <v>9</v>
      </c>
      <c r="C2411" s="208">
        <v>314</v>
      </c>
      <c r="D2411" s="471">
        <v>44.7</v>
      </c>
      <c r="E2411" s="209">
        <v>8</v>
      </c>
      <c r="F2411" s="472">
        <v>27.3</v>
      </c>
      <c r="H2411" s="205"/>
      <c r="I2411" s="114"/>
    </row>
    <row r="2412" spans="1:9">
      <c r="A2412" s="470">
        <v>44297</v>
      </c>
      <c r="B2412" s="203">
        <v>10</v>
      </c>
      <c r="C2412" s="208">
        <v>329</v>
      </c>
      <c r="D2412" s="471">
        <v>44.9</v>
      </c>
      <c r="E2412" s="209">
        <v>8</v>
      </c>
      <c r="F2412" s="472">
        <v>28.2</v>
      </c>
      <c r="H2412" s="205"/>
      <c r="I2412" s="114"/>
    </row>
    <row r="2413" spans="1:9">
      <c r="A2413" s="470">
        <v>44297</v>
      </c>
      <c r="B2413" s="203">
        <v>11</v>
      </c>
      <c r="C2413" s="208">
        <v>344</v>
      </c>
      <c r="D2413" s="471">
        <v>45</v>
      </c>
      <c r="E2413" s="209">
        <v>8</v>
      </c>
      <c r="F2413" s="472">
        <v>29.1</v>
      </c>
      <c r="H2413" s="205"/>
      <c r="I2413" s="114"/>
    </row>
    <row r="2414" spans="1:9">
      <c r="A2414" s="470">
        <v>44297</v>
      </c>
      <c r="B2414" s="203">
        <v>12</v>
      </c>
      <c r="C2414" s="208">
        <v>359</v>
      </c>
      <c r="D2414" s="471">
        <v>45.2</v>
      </c>
      <c r="E2414" s="209">
        <v>8</v>
      </c>
      <c r="F2414" s="472">
        <v>30.1</v>
      </c>
      <c r="H2414" s="205"/>
      <c r="I2414" s="114"/>
    </row>
    <row r="2415" spans="1:9">
      <c r="A2415" s="470">
        <v>44297</v>
      </c>
      <c r="B2415" s="203">
        <v>13</v>
      </c>
      <c r="C2415" s="208">
        <v>14</v>
      </c>
      <c r="D2415" s="471">
        <v>45.3</v>
      </c>
      <c r="E2415" s="209">
        <v>8</v>
      </c>
      <c r="F2415" s="472">
        <v>31</v>
      </c>
      <c r="H2415" s="205"/>
      <c r="I2415" s="114"/>
    </row>
    <row r="2416" spans="1:9">
      <c r="A2416" s="470">
        <v>44297</v>
      </c>
      <c r="B2416" s="203">
        <v>14</v>
      </c>
      <c r="C2416" s="208">
        <v>29</v>
      </c>
      <c r="D2416" s="471">
        <v>45.5</v>
      </c>
      <c r="E2416" s="209">
        <v>8</v>
      </c>
      <c r="F2416" s="472">
        <v>31.9</v>
      </c>
      <c r="H2416" s="205"/>
      <c r="I2416" s="114"/>
    </row>
    <row r="2417" spans="1:9">
      <c r="A2417" s="470">
        <v>44297</v>
      </c>
      <c r="B2417" s="203">
        <v>15</v>
      </c>
      <c r="C2417" s="208">
        <v>44</v>
      </c>
      <c r="D2417" s="471">
        <v>45.7</v>
      </c>
      <c r="E2417" s="209">
        <v>8</v>
      </c>
      <c r="F2417" s="472">
        <v>32.799999999999997</v>
      </c>
      <c r="H2417" s="205"/>
      <c r="I2417" s="114"/>
    </row>
    <row r="2418" spans="1:9">
      <c r="A2418" s="470">
        <v>44297</v>
      </c>
      <c r="B2418" s="203">
        <v>16</v>
      </c>
      <c r="C2418" s="208">
        <v>59</v>
      </c>
      <c r="D2418" s="471">
        <v>45.8</v>
      </c>
      <c r="E2418" s="209">
        <v>8</v>
      </c>
      <c r="F2418" s="472">
        <v>33.700000000000003</v>
      </c>
      <c r="H2418" s="205"/>
      <c r="I2418" s="114"/>
    </row>
    <row r="2419" spans="1:9">
      <c r="A2419" s="470">
        <v>44297</v>
      </c>
      <c r="B2419" s="203">
        <v>17</v>
      </c>
      <c r="C2419" s="208">
        <v>74</v>
      </c>
      <c r="D2419" s="471">
        <v>46</v>
      </c>
      <c r="E2419" s="209">
        <v>8</v>
      </c>
      <c r="F2419" s="472">
        <v>34.6</v>
      </c>
      <c r="H2419" s="205"/>
      <c r="I2419" s="114"/>
    </row>
    <row r="2420" spans="1:9">
      <c r="A2420" s="470">
        <v>44297</v>
      </c>
      <c r="B2420" s="203">
        <v>18</v>
      </c>
      <c r="C2420" s="208">
        <v>89</v>
      </c>
      <c r="D2420" s="471">
        <v>46.2</v>
      </c>
      <c r="E2420" s="209">
        <v>8</v>
      </c>
      <c r="F2420" s="472">
        <v>35.6</v>
      </c>
      <c r="H2420" s="205"/>
      <c r="I2420" s="114"/>
    </row>
    <row r="2421" spans="1:9">
      <c r="A2421" s="470">
        <v>44297</v>
      </c>
      <c r="B2421" s="203">
        <v>19</v>
      </c>
      <c r="C2421" s="208">
        <v>104</v>
      </c>
      <c r="D2421" s="471">
        <v>46.3</v>
      </c>
      <c r="E2421" s="209">
        <v>8</v>
      </c>
      <c r="F2421" s="472">
        <v>36.5</v>
      </c>
      <c r="H2421" s="205"/>
      <c r="I2421" s="114"/>
    </row>
    <row r="2422" spans="1:9">
      <c r="A2422" s="470">
        <v>44297</v>
      </c>
      <c r="B2422" s="203">
        <v>20</v>
      </c>
      <c r="C2422" s="208">
        <v>119</v>
      </c>
      <c r="D2422" s="471">
        <v>46.5</v>
      </c>
      <c r="E2422" s="209">
        <v>8</v>
      </c>
      <c r="F2422" s="472">
        <v>37.4</v>
      </c>
      <c r="H2422" s="205"/>
      <c r="I2422" s="114"/>
    </row>
    <row r="2423" spans="1:9">
      <c r="A2423" s="470">
        <v>44297</v>
      </c>
      <c r="B2423" s="203">
        <v>21</v>
      </c>
      <c r="C2423" s="208">
        <v>134</v>
      </c>
      <c r="D2423" s="471">
        <v>46.6</v>
      </c>
      <c r="E2423" s="209">
        <v>8</v>
      </c>
      <c r="F2423" s="472">
        <v>38.299999999999997</v>
      </c>
      <c r="H2423" s="205"/>
      <c r="I2423" s="114"/>
    </row>
    <row r="2424" spans="1:9">
      <c r="A2424" s="470">
        <v>44297</v>
      </c>
      <c r="B2424" s="203">
        <v>22</v>
      </c>
      <c r="C2424" s="208">
        <v>149</v>
      </c>
      <c r="D2424" s="471">
        <v>46.8</v>
      </c>
      <c r="E2424" s="209">
        <v>8</v>
      </c>
      <c r="F2424" s="472">
        <v>39.200000000000003</v>
      </c>
      <c r="H2424" s="205"/>
      <c r="I2424" s="114"/>
    </row>
    <row r="2425" spans="1:9">
      <c r="A2425" s="470">
        <v>44297</v>
      </c>
      <c r="B2425" s="203">
        <v>23</v>
      </c>
      <c r="C2425" s="208">
        <v>164</v>
      </c>
      <c r="D2425" s="471">
        <v>47</v>
      </c>
      <c r="E2425" s="209">
        <v>8</v>
      </c>
      <c r="F2425" s="472">
        <v>40.1</v>
      </c>
      <c r="H2425" s="205"/>
      <c r="I2425" s="114"/>
    </row>
    <row r="2426" spans="1:9">
      <c r="A2426" s="470">
        <v>44298</v>
      </c>
      <c r="B2426" s="203">
        <v>0</v>
      </c>
      <c r="C2426" s="208">
        <v>179</v>
      </c>
      <c r="D2426" s="471">
        <v>47.1</v>
      </c>
      <c r="E2426" s="209">
        <v>8</v>
      </c>
      <c r="F2426" s="472">
        <v>41</v>
      </c>
      <c r="H2426" s="205"/>
      <c r="I2426" s="114"/>
    </row>
    <row r="2427" spans="1:9">
      <c r="A2427" s="470">
        <v>44298</v>
      </c>
      <c r="B2427" s="203">
        <v>1</v>
      </c>
      <c r="C2427" s="208">
        <v>194</v>
      </c>
      <c r="D2427" s="471">
        <v>47.3</v>
      </c>
      <c r="E2427" s="209">
        <v>8</v>
      </c>
      <c r="F2427" s="472">
        <v>42</v>
      </c>
      <c r="H2427" s="205"/>
      <c r="I2427" s="114"/>
    </row>
    <row r="2428" spans="1:9">
      <c r="A2428" s="470">
        <v>44298</v>
      </c>
      <c r="B2428" s="203">
        <v>2</v>
      </c>
      <c r="C2428" s="208">
        <v>209</v>
      </c>
      <c r="D2428" s="471">
        <v>47.4</v>
      </c>
      <c r="E2428" s="209">
        <v>8</v>
      </c>
      <c r="F2428" s="472">
        <v>42.9</v>
      </c>
      <c r="H2428" s="205"/>
      <c r="I2428" s="114"/>
    </row>
    <row r="2429" spans="1:9">
      <c r="A2429" s="470">
        <v>44298</v>
      </c>
      <c r="B2429" s="203">
        <v>3</v>
      </c>
      <c r="C2429" s="208">
        <v>224</v>
      </c>
      <c r="D2429" s="471">
        <v>47.6</v>
      </c>
      <c r="E2429" s="209">
        <v>8</v>
      </c>
      <c r="F2429" s="472">
        <v>43.8</v>
      </c>
      <c r="H2429" s="205"/>
      <c r="I2429" s="114"/>
    </row>
    <row r="2430" spans="1:9">
      <c r="A2430" s="470">
        <v>44298</v>
      </c>
      <c r="B2430" s="203">
        <v>4</v>
      </c>
      <c r="C2430" s="208">
        <v>239</v>
      </c>
      <c r="D2430" s="471">
        <v>47.8</v>
      </c>
      <c r="E2430" s="209">
        <v>8</v>
      </c>
      <c r="F2430" s="472">
        <v>44.7</v>
      </c>
      <c r="H2430" s="205"/>
      <c r="I2430" s="114"/>
    </row>
    <row r="2431" spans="1:9">
      <c r="A2431" s="470">
        <v>44298</v>
      </c>
      <c r="B2431" s="203">
        <v>5</v>
      </c>
      <c r="C2431" s="208">
        <v>254</v>
      </c>
      <c r="D2431" s="471">
        <v>47.9</v>
      </c>
      <c r="E2431" s="209">
        <v>8</v>
      </c>
      <c r="F2431" s="472">
        <v>45.6</v>
      </c>
      <c r="H2431" s="205"/>
      <c r="I2431" s="114"/>
    </row>
    <row r="2432" spans="1:9">
      <c r="A2432" s="470">
        <v>44298</v>
      </c>
      <c r="B2432" s="203">
        <v>6</v>
      </c>
      <c r="C2432" s="208">
        <v>269</v>
      </c>
      <c r="D2432" s="471">
        <v>48.1</v>
      </c>
      <c r="E2432" s="209">
        <v>8</v>
      </c>
      <c r="F2432" s="472">
        <v>46.5</v>
      </c>
      <c r="H2432" s="205"/>
      <c r="I2432" s="114"/>
    </row>
    <row r="2433" spans="1:9">
      <c r="A2433" s="470">
        <v>44298</v>
      </c>
      <c r="B2433" s="203">
        <v>7</v>
      </c>
      <c r="C2433" s="208">
        <v>284</v>
      </c>
      <c r="D2433" s="471">
        <v>48.3</v>
      </c>
      <c r="E2433" s="209">
        <v>8</v>
      </c>
      <c r="F2433" s="472">
        <v>47.4</v>
      </c>
      <c r="H2433" s="205"/>
      <c r="I2433" s="114"/>
    </row>
    <row r="2434" spans="1:9">
      <c r="A2434" s="470">
        <v>44298</v>
      </c>
      <c r="B2434" s="203">
        <v>8</v>
      </c>
      <c r="C2434" s="208">
        <v>299</v>
      </c>
      <c r="D2434" s="471">
        <v>48.4</v>
      </c>
      <c r="E2434" s="209">
        <v>8</v>
      </c>
      <c r="F2434" s="472">
        <v>48.3</v>
      </c>
      <c r="H2434" s="205"/>
      <c r="I2434" s="114"/>
    </row>
    <row r="2435" spans="1:9">
      <c r="A2435" s="470">
        <v>44298</v>
      </c>
      <c r="B2435" s="203">
        <v>9</v>
      </c>
      <c r="C2435" s="208">
        <v>314</v>
      </c>
      <c r="D2435" s="471">
        <v>48.6</v>
      </c>
      <c r="E2435" s="209">
        <v>8</v>
      </c>
      <c r="F2435" s="472">
        <v>49.2</v>
      </c>
      <c r="H2435" s="205"/>
      <c r="I2435" s="114"/>
    </row>
    <row r="2436" spans="1:9">
      <c r="A2436" s="470">
        <v>44298</v>
      </c>
      <c r="B2436" s="203">
        <v>10</v>
      </c>
      <c r="C2436" s="208">
        <v>329</v>
      </c>
      <c r="D2436" s="471">
        <v>48.7</v>
      </c>
      <c r="E2436" s="209">
        <v>8</v>
      </c>
      <c r="F2436" s="472">
        <v>50.2</v>
      </c>
      <c r="H2436" s="205"/>
      <c r="I2436" s="114"/>
    </row>
    <row r="2437" spans="1:9">
      <c r="A2437" s="470">
        <v>44298</v>
      </c>
      <c r="B2437" s="203">
        <v>11</v>
      </c>
      <c r="C2437" s="208">
        <v>344</v>
      </c>
      <c r="D2437" s="471">
        <v>48.9</v>
      </c>
      <c r="E2437" s="209">
        <v>8</v>
      </c>
      <c r="F2437" s="472">
        <v>51.1</v>
      </c>
      <c r="H2437" s="205"/>
      <c r="I2437" s="114"/>
    </row>
    <row r="2438" spans="1:9">
      <c r="A2438" s="470">
        <v>44298</v>
      </c>
      <c r="B2438" s="203">
        <v>12</v>
      </c>
      <c r="C2438" s="208">
        <v>359</v>
      </c>
      <c r="D2438" s="471">
        <v>49</v>
      </c>
      <c r="E2438" s="209">
        <v>8</v>
      </c>
      <c r="F2438" s="472">
        <v>52</v>
      </c>
      <c r="H2438" s="205"/>
      <c r="I2438" s="114"/>
    </row>
    <row r="2439" spans="1:9">
      <c r="A2439" s="470">
        <v>44298</v>
      </c>
      <c r="B2439" s="203">
        <v>13</v>
      </c>
      <c r="C2439" s="208">
        <v>14</v>
      </c>
      <c r="D2439" s="471">
        <v>49.2</v>
      </c>
      <c r="E2439" s="209">
        <v>8</v>
      </c>
      <c r="F2439" s="472">
        <v>52.9</v>
      </c>
      <c r="H2439" s="205"/>
      <c r="I2439" s="114"/>
    </row>
    <row r="2440" spans="1:9">
      <c r="A2440" s="470">
        <v>44298</v>
      </c>
      <c r="B2440" s="203">
        <v>14</v>
      </c>
      <c r="C2440" s="208">
        <v>29</v>
      </c>
      <c r="D2440" s="471">
        <v>49.4</v>
      </c>
      <c r="E2440" s="209">
        <v>8</v>
      </c>
      <c r="F2440" s="472">
        <v>53.8</v>
      </c>
      <c r="H2440" s="205"/>
      <c r="I2440" s="114"/>
    </row>
    <row r="2441" spans="1:9">
      <c r="A2441" s="470">
        <v>44298</v>
      </c>
      <c r="B2441" s="203">
        <v>15</v>
      </c>
      <c r="C2441" s="208">
        <v>44</v>
      </c>
      <c r="D2441" s="471">
        <v>49.5</v>
      </c>
      <c r="E2441" s="209">
        <v>8</v>
      </c>
      <c r="F2441" s="472">
        <v>54.7</v>
      </c>
      <c r="H2441" s="205"/>
      <c r="I2441" s="114"/>
    </row>
    <row r="2442" spans="1:9">
      <c r="A2442" s="470">
        <v>44298</v>
      </c>
      <c r="B2442" s="203">
        <v>16</v>
      </c>
      <c r="C2442" s="208">
        <v>59</v>
      </c>
      <c r="D2442" s="471">
        <v>49.7</v>
      </c>
      <c r="E2442" s="209">
        <v>8</v>
      </c>
      <c r="F2442" s="472">
        <v>55.6</v>
      </c>
      <c r="H2442" s="205"/>
      <c r="I2442" s="114"/>
    </row>
    <row r="2443" spans="1:9">
      <c r="A2443" s="470">
        <v>44298</v>
      </c>
      <c r="B2443" s="203">
        <v>17</v>
      </c>
      <c r="C2443" s="208">
        <v>74</v>
      </c>
      <c r="D2443" s="471">
        <v>49.8</v>
      </c>
      <c r="E2443" s="209">
        <v>8</v>
      </c>
      <c r="F2443" s="472">
        <v>56.5</v>
      </c>
      <c r="H2443" s="205"/>
      <c r="I2443" s="114"/>
    </row>
    <row r="2444" spans="1:9">
      <c r="A2444" s="470">
        <v>44298</v>
      </c>
      <c r="B2444" s="203">
        <v>18</v>
      </c>
      <c r="C2444" s="208">
        <v>89</v>
      </c>
      <c r="D2444" s="471">
        <v>50</v>
      </c>
      <c r="E2444" s="209">
        <v>8</v>
      </c>
      <c r="F2444" s="472">
        <v>57.4</v>
      </c>
      <c r="H2444" s="205"/>
      <c r="I2444" s="114"/>
    </row>
    <row r="2445" spans="1:9">
      <c r="A2445" s="470">
        <v>44298</v>
      </c>
      <c r="B2445" s="203">
        <v>19</v>
      </c>
      <c r="C2445" s="208">
        <v>104</v>
      </c>
      <c r="D2445" s="471">
        <v>50.2</v>
      </c>
      <c r="E2445" s="209">
        <v>8</v>
      </c>
      <c r="F2445" s="472">
        <v>58.3</v>
      </c>
      <c r="H2445" s="205"/>
      <c r="I2445" s="114"/>
    </row>
    <row r="2446" spans="1:9">
      <c r="A2446" s="470">
        <v>44298</v>
      </c>
      <c r="B2446" s="203">
        <v>20</v>
      </c>
      <c r="C2446" s="208">
        <v>119</v>
      </c>
      <c r="D2446" s="471">
        <v>50.3</v>
      </c>
      <c r="E2446" s="209">
        <v>8</v>
      </c>
      <c r="F2446" s="472">
        <v>59.3</v>
      </c>
      <c r="H2446" s="205"/>
      <c r="I2446" s="114"/>
    </row>
    <row r="2447" spans="1:9">
      <c r="A2447" s="470">
        <v>44298</v>
      </c>
      <c r="B2447" s="203">
        <v>21</v>
      </c>
      <c r="C2447" s="208">
        <v>134</v>
      </c>
      <c r="D2447" s="471">
        <v>50.5</v>
      </c>
      <c r="E2447" s="209">
        <v>9</v>
      </c>
      <c r="F2447" s="472">
        <v>0.2</v>
      </c>
      <c r="H2447" s="205"/>
      <c r="I2447" s="114"/>
    </row>
    <row r="2448" spans="1:9">
      <c r="A2448" s="470">
        <v>44298</v>
      </c>
      <c r="B2448" s="203">
        <v>22</v>
      </c>
      <c r="C2448" s="208">
        <v>149</v>
      </c>
      <c r="D2448" s="471">
        <v>50.6</v>
      </c>
      <c r="E2448" s="209">
        <v>9</v>
      </c>
      <c r="F2448" s="472">
        <v>1.1000000000000001</v>
      </c>
      <c r="H2448" s="205"/>
      <c r="I2448" s="114"/>
    </row>
    <row r="2449" spans="1:9">
      <c r="A2449" s="470">
        <v>44298</v>
      </c>
      <c r="B2449" s="203">
        <v>23</v>
      </c>
      <c r="C2449" s="208">
        <v>164</v>
      </c>
      <c r="D2449" s="471">
        <v>50.8</v>
      </c>
      <c r="E2449" s="209">
        <v>9</v>
      </c>
      <c r="F2449" s="472">
        <v>2</v>
      </c>
      <c r="H2449" s="205"/>
      <c r="I2449" s="114"/>
    </row>
    <row r="2450" spans="1:9">
      <c r="A2450" s="470">
        <v>44299</v>
      </c>
      <c r="B2450" s="203">
        <v>0</v>
      </c>
      <c r="C2450" s="208">
        <v>179</v>
      </c>
      <c r="D2450" s="471">
        <v>51</v>
      </c>
      <c r="E2450" s="209">
        <v>9</v>
      </c>
      <c r="F2450" s="472">
        <v>2.9</v>
      </c>
      <c r="H2450" s="205"/>
      <c r="I2450" s="114"/>
    </row>
    <row r="2451" spans="1:9">
      <c r="A2451" s="470">
        <v>44299</v>
      </c>
      <c r="B2451" s="203">
        <v>1</v>
      </c>
      <c r="C2451" s="208">
        <v>194</v>
      </c>
      <c r="D2451" s="471">
        <v>51.1</v>
      </c>
      <c r="E2451" s="209">
        <v>9</v>
      </c>
      <c r="F2451" s="472">
        <v>3.8</v>
      </c>
      <c r="H2451" s="205"/>
      <c r="I2451" s="114"/>
    </row>
    <row r="2452" spans="1:9">
      <c r="A2452" s="470">
        <v>44299</v>
      </c>
      <c r="B2452" s="203">
        <v>2</v>
      </c>
      <c r="C2452" s="208">
        <v>209</v>
      </c>
      <c r="D2452" s="471">
        <v>51.3</v>
      </c>
      <c r="E2452" s="209">
        <v>9</v>
      </c>
      <c r="F2452" s="472">
        <v>4.7</v>
      </c>
      <c r="H2452" s="205"/>
      <c r="I2452" s="114"/>
    </row>
    <row r="2453" spans="1:9">
      <c r="A2453" s="470">
        <v>44299</v>
      </c>
      <c r="B2453" s="203">
        <v>3</v>
      </c>
      <c r="C2453" s="208">
        <v>224</v>
      </c>
      <c r="D2453" s="471">
        <v>51.4</v>
      </c>
      <c r="E2453" s="209">
        <v>9</v>
      </c>
      <c r="F2453" s="472">
        <v>5.6</v>
      </c>
      <c r="H2453" s="205"/>
      <c r="I2453" s="114"/>
    </row>
    <row r="2454" spans="1:9">
      <c r="A2454" s="470">
        <v>44299</v>
      </c>
      <c r="B2454" s="203">
        <v>4</v>
      </c>
      <c r="C2454" s="208">
        <v>239</v>
      </c>
      <c r="D2454" s="471">
        <v>51.6</v>
      </c>
      <c r="E2454" s="209">
        <v>9</v>
      </c>
      <c r="F2454" s="472">
        <v>6.5</v>
      </c>
      <c r="H2454" s="205"/>
      <c r="I2454" s="114"/>
    </row>
    <row r="2455" spans="1:9">
      <c r="A2455" s="470">
        <v>44299</v>
      </c>
      <c r="B2455" s="203">
        <v>5</v>
      </c>
      <c r="C2455" s="208">
        <v>254</v>
      </c>
      <c r="D2455" s="471">
        <v>51.7</v>
      </c>
      <c r="E2455" s="209">
        <v>9</v>
      </c>
      <c r="F2455" s="472">
        <v>7.4</v>
      </c>
      <c r="H2455" s="205"/>
      <c r="I2455" s="114"/>
    </row>
    <row r="2456" spans="1:9">
      <c r="A2456" s="470">
        <v>44299</v>
      </c>
      <c r="B2456" s="203">
        <v>6</v>
      </c>
      <c r="C2456" s="208">
        <v>269</v>
      </c>
      <c r="D2456" s="471">
        <v>51.9</v>
      </c>
      <c r="E2456" s="209">
        <v>9</v>
      </c>
      <c r="F2456" s="472">
        <v>8.3000000000000007</v>
      </c>
      <c r="H2456" s="205"/>
      <c r="I2456" s="114"/>
    </row>
    <row r="2457" spans="1:9">
      <c r="A2457" s="470">
        <v>44299</v>
      </c>
      <c r="B2457" s="203">
        <v>7</v>
      </c>
      <c r="C2457" s="208">
        <v>284</v>
      </c>
      <c r="D2457" s="471">
        <v>52.1</v>
      </c>
      <c r="E2457" s="209">
        <v>9</v>
      </c>
      <c r="F2457" s="472">
        <v>9.1999999999999993</v>
      </c>
      <c r="H2457" s="205"/>
      <c r="I2457" s="114"/>
    </row>
    <row r="2458" spans="1:9">
      <c r="A2458" s="470">
        <v>44299</v>
      </c>
      <c r="B2458" s="203">
        <v>8</v>
      </c>
      <c r="C2458" s="208">
        <v>299</v>
      </c>
      <c r="D2458" s="471">
        <v>52.2</v>
      </c>
      <c r="E2458" s="209">
        <v>9</v>
      </c>
      <c r="F2458" s="472">
        <v>10.1</v>
      </c>
      <c r="H2458" s="205"/>
      <c r="I2458" s="114"/>
    </row>
    <row r="2459" spans="1:9">
      <c r="A2459" s="470">
        <v>44299</v>
      </c>
      <c r="B2459" s="203">
        <v>9</v>
      </c>
      <c r="C2459" s="208">
        <v>314</v>
      </c>
      <c r="D2459" s="471">
        <v>52.4</v>
      </c>
      <c r="E2459" s="209">
        <v>9</v>
      </c>
      <c r="F2459" s="472">
        <v>11</v>
      </c>
      <c r="H2459" s="205"/>
      <c r="I2459" s="114"/>
    </row>
    <row r="2460" spans="1:9">
      <c r="A2460" s="470">
        <v>44299</v>
      </c>
      <c r="B2460" s="203">
        <v>10</v>
      </c>
      <c r="C2460" s="208">
        <v>329</v>
      </c>
      <c r="D2460" s="471">
        <v>52.5</v>
      </c>
      <c r="E2460" s="209">
        <v>9</v>
      </c>
      <c r="F2460" s="472">
        <v>11.9</v>
      </c>
      <c r="H2460" s="205"/>
      <c r="I2460" s="114"/>
    </row>
    <row r="2461" spans="1:9">
      <c r="A2461" s="470">
        <v>44299</v>
      </c>
      <c r="B2461" s="203">
        <v>11</v>
      </c>
      <c r="C2461" s="208">
        <v>344</v>
      </c>
      <c r="D2461" s="471">
        <v>52.7</v>
      </c>
      <c r="E2461" s="209">
        <v>9</v>
      </c>
      <c r="F2461" s="472">
        <v>12.8</v>
      </c>
      <c r="H2461" s="205"/>
      <c r="I2461" s="114"/>
    </row>
    <row r="2462" spans="1:9">
      <c r="A2462" s="470">
        <v>44299</v>
      </c>
      <c r="B2462" s="203">
        <v>12</v>
      </c>
      <c r="C2462" s="208">
        <v>359</v>
      </c>
      <c r="D2462" s="471">
        <v>52.8</v>
      </c>
      <c r="E2462" s="209">
        <v>9</v>
      </c>
      <c r="F2462" s="472">
        <v>13.7</v>
      </c>
      <c r="H2462" s="205"/>
      <c r="I2462" s="114"/>
    </row>
    <row r="2463" spans="1:9">
      <c r="A2463" s="470">
        <v>44299</v>
      </c>
      <c r="B2463" s="203">
        <v>13</v>
      </c>
      <c r="C2463" s="208">
        <v>14</v>
      </c>
      <c r="D2463" s="471">
        <v>53</v>
      </c>
      <c r="E2463" s="209">
        <v>9</v>
      </c>
      <c r="F2463" s="472">
        <v>14.6</v>
      </c>
      <c r="H2463" s="205"/>
      <c r="I2463" s="114"/>
    </row>
    <row r="2464" spans="1:9">
      <c r="A2464" s="470">
        <v>44299</v>
      </c>
      <c r="B2464" s="203">
        <v>14</v>
      </c>
      <c r="C2464" s="208">
        <v>29</v>
      </c>
      <c r="D2464" s="471">
        <v>53.1</v>
      </c>
      <c r="E2464" s="209">
        <v>9</v>
      </c>
      <c r="F2464" s="472">
        <v>15.6</v>
      </c>
      <c r="H2464" s="205"/>
      <c r="I2464" s="114"/>
    </row>
    <row r="2465" spans="1:9">
      <c r="A2465" s="470">
        <v>44299</v>
      </c>
      <c r="B2465" s="203">
        <v>15</v>
      </c>
      <c r="C2465" s="208">
        <v>44</v>
      </c>
      <c r="D2465" s="471">
        <v>53.3</v>
      </c>
      <c r="E2465" s="209">
        <v>9</v>
      </c>
      <c r="F2465" s="472">
        <v>16.5</v>
      </c>
      <c r="H2465" s="205"/>
      <c r="I2465" s="114"/>
    </row>
    <row r="2466" spans="1:9">
      <c r="A2466" s="470">
        <v>44299</v>
      </c>
      <c r="B2466" s="203">
        <v>16</v>
      </c>
      <c r="C2466" s="208">
        <v>59</v>
      </c>
      <c r="D2466" s="471">
        <v>53.5</v>
      </c>
      <c r="E2466" s="209">
        <v>9</v>
      </c>
      <c r="F2466" s="472">
        <v>17.399999999999999</v>
      </c>
      <c r="H2466" s="205"/>
      <c r="I2466" s="114"/>
    </row>
    <row r="2467" spans="1:9">
      <c r="A2467" s="470">
        <v>44299</v>
      </c>
      <c r="B2467" s="203">
        <v>17</v>
      </c>
      <c r="C2467" s="208">
        <v>74</v>
      </c>
      <c r="D2467" s="471">
        <v>53.6</v>
      </c>
      <c r="E2467" s="209">
        <v>9</v>
      </c>
      <c r="F2467" s="472">
        <v>18.3</v>
      </c>
      <c r="H2467" s="205"/>
      <c r="I2467" s="114"/>
    </row>
    <row r="2468" spans="1:9">
      <c r="A2468" s="470">
        <v>44299</v>
      </c>
      <c r="B2468" s="203">
        <v>18</v>
      </c>
      <c r="C2468" s="208">
        <v>89</v>
      </c>
      <c r="D2468" s="471">
        <v>53.8</v>
      </c>
      <c r="E2468" s="209">
        <v>9</v>
      </c>
      <c r="F2468" s="472">
        <v>19.2</v>
      </c>
      <c r="H2468" s="205"/>
      <c r="I2468" s="114"/>
    </row>
    <row r="2469" spans="1:9">
      <c r="A2469" s="470">
        <v>44299</v>
      </c>
      <c r="B2469" s="203">
        <v>19</v>
      </c>
      <c r="C2469" s="208">
        <v>104</v>
      </c>
      <c r="D2469" s="471">
        <v>53.9</v>
      </c>
      <c r="E2469" s="209">
        <v>9</v>
      </c>
      <c r="F2469" s="472">
        <v>20.100000000000001</v>
      </c>
      <c r="H2469" s="205"/>
      <c r="I2469" s="114"/>
    </row>
    <row r="2470" spans="1:9">
      <c r="A2470" s="470">
        <v>44299</v>
      </c>
      <c r="B2470" s="203">
        <v>20</v>
      </c>
      <c r="C2470" s="208">
        <v>119</v>
      </c>
      <c r="D2470" s="471">
        <v>54.1</v>
      </c>
      <c r="E2470" s="209">
        <v>9</v>
      </c>
      <c r="F2470" s="472">
        <v>21</v>
      </c>
      <c r="H2470" s="205"/>
      <c r="I2470" s="114"/>
    </row>
    <row r="2471" spans="1:9">
      <c r="A2471" s="470">
        <v>44299</v>
      </c>
      <c r="B2471" s="203">
        <v>21</v>
      </c>
      <c r="C2471" s="208">
        <v>134</v>
      </c>
      <c r="D2471" s="471">
        <v>54.2</v>
      </c>
      <c r="E2471" s="209">
        <v>9</v>
      </c>
      <c r="F2471" s="472">
        <v>21.9</v>
      </c>
      <c r="H2471" s="205"/>
      <c r="I2471" s="114"/>
    </row>
    <row r="2472" spans="1:9">
      <c r="A2472" s="470">
        <v>44299</v>
      </c>
      <c r="B2472" s="203">
        <v>22</v>
      </c>
      <c r="C2472" s="208">
        <v>149</v>
      </c>
      <c r="D2472" s="471">
        <v>54.4</v>
      </c>
      <c r="E2472" s="209">
        <v>9</v>
      </c>
      <c r="F2472" s="472">
        <v>22.8</v>
      </c>
      <c r="H2472" s="205"/>
      <c r="I2472" s="114"/>
    </row>
    <row r="2473" spans="1:9">
      <c r="A2473" s="470">
        <v>44299</v>
      </c>
      <c r="B2473" s="203">
        <v>23</v>
      </c>
      <c r="C2473" s="208">
        <v>164</v>
      </c>
      <c r="D2473" s="471">
        <v>54.5</v>
      </c>
      <c r="E2473" s="209">
        <v>9</v>
      </c>
      <c r="F2473" s="472">
        <v>23.7</v>
      </c>
      <c r="H2473" s="205"/>
      <c r="I2473" s="114"/>
    </row>
    <row r="2474" spans="1:9">
      <c r="A2474" s="470">
        <v>44300</v>
      </c>
      <c r="B2474" s="203">
        <v>0</v>
      </c>
      <c r="C2474" s="208">
        <v>179</v>
      </c>
      <c r="D2474" s="471">
        <v>54.7</v>
      </c>
      <c r="E2474" s="209">
        <v>9</v>
      </c>
      <c r="F2474" s="472">
        <v>24.6</v>
      </c>
      <c r="H2474" s="205"/>
      <c r="I2474" s="114"/>
    </row>
    <row r="2475" spans="1:9">
      <c r="A2475" s="470">
        <v>44300</v>
      </c>
      <c r="B2475" s="203">
        <v>1</v>
      </c>
      <c r="C2475" s="208">
        <v>194</v>
      </c>
      <c r="D2475" s="471">
        <v>54.9</v>
      </c>
      <c r="E2475" s="209">
        <v>9</v>
      </c>
      <c r="F2475" s="472">
        <v>25.5</v>
      </c>
      <c r="H2475" s="205"/>
      <c r="I2475" s="114"/>
    </row>
    <row r="2476" spans="1:9">
      <c r="A2476" s="470">
        <v>44300</v>
      </c>
      <c r="B2476" s="203">
        <v>2</v>
      </c>
      <c r="C2476" s="208">
        <v>209</v>
      </c>
      <c r="D2476" s="471">
        <v>55</v>
      </c>
      <c r="E2476" s="209">
        <v>9</v>
      </c>
      <c r="F2476" s="472">
        <v>26.4</v>
      </c>
      <c r="H2476" s="205"/>
      <c r="I2476" s="114"/>
    </row>
    <row r="2477" spans="1:9">
      <c r="A2477" s="470">
        <v>44300</v>
      </c>
      <c r="B2477" s="203">
        <v>3</v>
      </c>
      <c r="C2477" s="208">
        <v>224</v>
      </c>
      <c r="D2477" s="471">
        <v>55.2</v>
      </c>
      <c r="E2477" s="209">
        <v>9</v>
      </c>
      <c r="F2477" s="472">
        <v>27.3</v>
      </c>
      <c r="H2477" s="205"/>
      <c r="I2477" s="114"/>
    </row>
    <row r="2478" spans="1:9">
      <c r="A2478" s="470">
        <v>44300</v>
      </c>
      <c r="B2478" s="203">
        <v>4</v>
      </c>
      <c r="C2478" s="208">
        <v>239</v>
      </c>
      <c r="D2478" s="471">
        <v>55.3</v>
      </c>
      <c r="E2478" s="209">
        <v>9</v>
      </c>
      <c r="F2478" s="472">
        <v>28.2</v>
      </c>
      <c r="H2478" s="205"/>
      <c r="I2478" s="114"/>
    </row>
    <row r="2479" spans="1:9">
      <c r="A2479" s="470">
        <v>44300</v>
      </c>
      <c r="B2479" s="203">
        <v>5</v>
      </c>
      <c r="C2479" s="208">
        <v>254</v>
      </c>
      <c r="D2479" s="471">
        <v>55.5</v>
      </c>
      <c r="E2479" s="209">
        <v>9</v>
      </c>
      <c r="F2479" s="472">
        <v>29.1</v>
      </c>
      <c r="H2479" s="205"/>
      <c r="I2479" s="114"/>
    </row>
    <row r="2480" spans="1:9">
      <c r="A2480" s="470">
        <v>44300</v>
      </c>
      <c r="B2480" s="203">
        <v>6</v>
      </c>
      <c r="C2480" s="208">
        <v>269</v>
      </c>
      <c r="D2480" s="471">
        <v>55.6</v>
      </c>
      <c r="E2480" s="209">
        <v>9</v>
      </c>
      <c r="F2480" s="472">
        <v>30</v>
      </c>
      <c r="H2480" s="205"/>
      <c r="I2480" s="114"/>
    </row>
    <row r="2481" spans="1:9">
      <c r="A2481" s="470">
        <v>44300</v>
      </c>
      <c r="B2481" s="203">
        <v>7</v>
      </c>
      <c r="C2481" s="208">
        <v>284</v>
      </c>
      <c r="D2481" s="471">
        <v>55.8</v>
      </c>
      <c r="E2481" s="209">
        <v>9</v>
      </c>
      <c r="F2481" s="472">
        <v>30.9</v>
      </c>
      <c r="H2481" s="205"/>
      <c r="I2481" s="114"/>
    </row>
    <row r="2482" spans="1:9">
      <c r="A2482" s="470">
        <v>44300</v>
      </c>
      <c r="B2482" s="203">
        <v>8</v>
      </c>
      <c r="C2482" s="208">
        <v>299</v>
      </c>
      <c r="D2482" s="471">
        <v>55.9</v>
      </c>
      <c r="E2482" s="209">
        <v>9</v>
      </c>
      <c r="F2482" s="472">
        <v>31.8</v>
      </c>
      <c r="H2482" s="205"/>
      <c r="I2482" s="114"/>
    </row>
    <row r="2483" spans="1:9">
      <c r="A2483" s="470">
        <v>44300</v>
      </c>
      <c r="B2483" s="203">
        <v>9</v>
      </c>
      <c r="C2483" s="208">
        <v>314</v>
      </c>
      <c r="D2483" s="471">
        <v>56.1</v>
      </c>
      <c r="E2483" s="209">
        <v>9</v>
      </c>
      <c r="F2483" s="472">
        <v>32.700000000000003</v>
      </c>
      <c r="H2483" s="205"/>
      <c r="I2483" s="114"/>
    </row>
    <row r="2484" spans="1:9">
      <c r="A2484" s="470">
        <v>44300</v>
      </c>
      <c r="B2484" s="203">
        <v>10</v>
      </c>
      <c r="C2484" s="208">
        <v>329</v>
      </c>
      <c r="D2484" s="471">
        <v>56.2</v>
      </c>
      <c r="E2484" s="209">
        <v>9</v>
      </c>
      <c r="F2484" s="472">
        <v>33.6</v>
      </c>
      <c r="H2484" s="205"/>
      <c r="I2484" s="114"/>
    </row>
    <row r="2485" spans="1:9">
      <c r="A2485" s="470">
        <v>44300</v>
      </c>
      <c r="B2485" s="203">
        <v>11</v>
      </c>
      <c r="C2485" s="208">
        <v>344</v>
      </c>
      <c r="D2485" s="471">
        <v>56.4</v>
      </c>
      <c r="E2485" s="209">
        <v>9</v>
      </c>
      <c r="F2485" s="472">
        <v>34.5</v>
      </c>
      <c r="H2485" s="205"/>
      <c r="I2485" s="114"/>
    </row>
    <row r="2486" spans="1:9">
      <c r="A2486" s="470">
        <v>44300</v>
      </c>
      <c r="B2486" s="203">
        <v>12</v>
      </c>
      <c r="C2486" s="208">
        <v>359</v>
      </c>
      <c r="D2486" s="471">
        <v>56.5</v>
      </c>
      <c r="E2486" s="209">
        <v>9</v>
      </c>
      <c r="F2486" s="472">
        <v>35.4</v>
      </c>
      <c r="H2486" s="205"/>
      <c r="I2486" s="114"/>
    </row>
    <row r="2487" spans="1:9">
      <c r="A2487" s="470">
        <v>44300</v>
      </c>
      <c r="B2487" s="203">
        <v>13</v>
      </c>
      <c r="C2487" s="208">
        <v>14</v>
      </c>
      <c r="D2487" s="471">
        <v>56.7</v>
      </c>
      <c r="E2487" s="209">
        <v>9</v>
      </c>
      <c r="F2487" s="472">
        <v>36.299999999999997</v>
      </c>
      <c r="H2487" s="205"/>
      <c r="I2487" s="114"/>
    </row>
    <row r="2488" spans="1:9">
      <c r="A2488" s="470">
        <v>44300</v>
      </c>
      <c r="B2488" s="203">
        <v>14</v>
      </c>
      <c r="C2488" s="208">
        <v>29</v>
      </c>
      <c r="D2488" s="471">
        <v>56.8</v>
      </c>
      <c r="E2488" s="209">
        <v>9</v>
      </c>
      <c r="F2488" s="472">
        <v>37.200000000000003</v>
      </c>
      <c r="H2488" s="205"/>
      <c r="I2488" s="114"/>
    </row>
    <row r="2489" spans="1:9">
      <c r="A2489" s="470">
        <v>44300</v>
      </c>
      <c r="B2489" s="203">
        <v>15</v>
      </c>
      <c r="C2489" s="208">
        <v>44</v>
      </c>
      <c r="D2489" s="471">
        <v>57</v>
      </c>
      <c r="E2489" s="209">
        <v>9</v>
      </c>
      <c r="F2489" s="472">
        <v>38.1</v>
      </c>
      <c r="H2489" s="205"/>
      <c r="I2489" s="114"/>
    </row>
    <row r="2490" spans="1:9">
      <c r="A2490" s="470">
        <v>44300</v>
      </c>
      <c r="B2490" s="203">
        <v>16</v>
      </c>
      <c r="C2490" s="208">
        <v>59</v>
      </c>
      <c r="D2490" s="471">
        <v>57.1</v>
      </c>
      <c r="E2490" s="209">
        <v>9</v>
      </c>
      <c r="F2490" s="472">
        <v>38.9</v>
      </c>
      <c r="H2490" s="205"/>
      <c r="I2490" s="114"/>
    </row>
    <row r="2491" spans="1:9">
      <c r="A2491" s="470">
        <v>44300</v>
      </c>
      <c r="B2491" s="203">
        <v>17</v>
      </c>
      <c r="C2491" s="208">
        <v>74</v>
      </c>
      <c r="D2491" s="471">
        <v>57.3</v>
      </c>
      <c r="E2491" s="209">
        <v>9</v>
      </c>
      <c r="F2491" s="472">
        <v>39.799999999999997</v>
      </c>
      <c r="H2491" s="205"/>
      <c r="I2491" s="114"/>
    </row>
    <row r="2492" spans="1:9">
      <c r="A2492" s="470">
        <v>44300</v>
      </c>
      <c r="B2492" s="203">
        <v>18</v>
      </c>
      <c r="C2492" s="208">
        <v>89</v>
      </c>
      <c r="D2492" s="471">
        <v>57.5</v>
      </c>
      <c r="E2492" s="209">
        <v>9</v>
      </c>
      <c r="F2492" s="472">
        <v>40.700000000000003</v>
      </c>
      <c r="H2492" s="205"/>
      <c r="I2492" s="114"/>
    </row>
    <row r="2493" spans="1:9">
      <c r="A2493" s="470">
        <v>44300</v>
      </c>
      <c r="B2493" s="203">
        <v>19</v>
      </c>
      <c r="C2493" s="208">
        <v>104</v>
      </c>
      <c r="D2493" s="471">
        <v>57.6</v>
      </c>
      <c r="E2493" s="209">
        <v>9</v>
      </c>
      <c r="F2493" s="472">
        <v>41.6</v>
      </c>
      <c r="H2493" s="205"/>
      <c r="I2493" s="114"/>
    </row>
    <row r="2494" spans="1:9">
      <c r="A2494" s="470">
        <v>44300</v>
      </c>
      <c r="B2494" s="203">
        <v>20</v>
      </c>
      <c r="C2494" s="208">
        <v>119</v>
      </c>
      <c r="D2494" s="471">
        <v>57.8</v>
      </c>
      <c r="E2494" s="209">
        <v>9</v>
      </c>
      <c r="F2494" s="472">
        <v>42.5</v>
      </c>
      <c r="H2494" s="205"/>
      <c r="I2494" s="114"/>
    </row>
    <row r="2495" spans="1:9">
      <c r="A2495" s="470">
        <v>44300</v>
      </c>
      <c r="B2495" s="203">
        <v>21</v>
      </c>
      <c r="C2495" s="208">
        <v>134</v>
      </c>
      <c r="D2495" s="471">
        <v>57.9</v>
      </c>
      <c r="E2495" s="209">
        <v>9</v>
      </c>
      <c r="F2495" s="472">
        <v>43.4</v>
      </c>
      <c r="H2495" s="205"/>
      <c r="I2495" s="114"/>
    </row>
    <row r="2496" spans="1:9">
      <c r="A2496" s="470">
        <v>44300</v>
      </c>
      <c r="B2496" s="203">
        <v>22</v>
      </c>
      <c r="C2496" s="208">
        <v>149</v>
      </c>
      <c r="D2496" s="471">
        <v>58.1</v>
      </c>
      <c r="E2496" s="209">
        <v>9</v>
      </c>
      <c r="F2496" s="472">
        <v>44.3</v>
      </c>
      <c r="H2496" s="205"/>
      <c r="I2496" s="114"/>
    </row>
    <row r="2497" spans="1:9">
      <c r="A2497" s="470">
        <v>44300</v>
      </c>
      <c r="B2497" s="203">
        <v>23</v>
      </c>
      <c r="C2497" s="208">
        <v>164</v>
      </c>
      <c r="D2497" s="471">
        <v>58.2</v>
      </c>
      <c r="E2497" s="209">
        <v>9</v>
      </c>
      <c r="F2497" s="472">
        <v>45.2</v>
      </c>
      <c r="H2497" s="205"/>
      <c r="I2497" s="114"/>
    </row>
    <row r="2498" spans="1:9">
      <c r="A2498" s="470">
        <v>44301</v>
      </c>
      <c r="B2498" s="203">
        <v>0</v>
      </c>
      <c r="C2498" s="208">
        <v>179</v>
      </c>
      <c r="D2498" s="471">
        <v>58.4</v>
      </c>
      <c r="E2498" s="209">
        <v>9</v>
      </c>
      <c r="F2498" s="472">
        <v>46.1</v>
      </c>
      <c r="H2498" s="205"/>
      <c r="I2498" s="114"/>
    </row>
    <row r="2499" spans="1:9">
      <c r="A2499" s="470">
        <v>44301</v>
      </c>
      <c r="B2499" s="203">
        <v>1</v>
      </c>
      <c r="C2499" s="208">
        <v>194</v>
      </c>
      <c r="D2499" s="471">
        <v>58.5</v>
      </c>
      <c r="E2499" s="209">
        <v>9</v>
      </c>
      <c r="F2499" s="472">
        <v>47</v>
      </c>
      <c r="H2499" s="205"/>
      <c r="I2499" s="114"/>
    </row>
    <row r="2500" spans="1:9">
      <c r="A2500" s="470">
        <v>44301</v>
      </c>
      <c r="B2500" s="203">
        <v>2</v>
      </c>
      <c r="C2500" s="208">
        <v>209</v>
      </c>
      <c r="D2500" s="471">
        <v>58.7</v>
      </c>
      <c r="E2500" s="209">
        <v>9</v>
      </c>
      <c r="F2500" s="472">
        <v>47.9</v>
      </c>
      <c r="H2500" s="205"/>
      <c r="I2500" s="114"/>
    </row>
    <row r="2501" spans="1:9">
      <c r="A2501" s="470">
        <v>44301</v>
      </c>
      <c r="B2501" s="203">
        <v>3</v>
      </c>
      <c r="C2501" s="208">
        <v>224</v>
      </c>
      <c r="D2501" s="471">
        <v>58.8</v>
      </c>
      <c r="E2501" s="209">
        <v>9</v>
      </c>
      <c r="F2501" s="472">
        <v>48.8</v>
      </c>
      <c r="H2501" s="205"/>
      <c r="I2501" s="114"/>
    </row>
    <row r="2502" spans="1:9">
      <c r="A2502" s="470">
        <v>44301</v>
      </c>
      <c r="B2502" s="203">
        <v>4</v>
      </c>
      <c r="C2502" s="208">
        <v>239</v>
      </c>
      <c r="D2502" s="471">
        <v>59</v>
      </c>
      <c r="E2502" s="209">
        <v>9</v>
      </c>
      <c r="F2502" s="472">
        <v>49.7</v>
      </c>
      <c r="H2502" s="205"/>
      <c r="I2502" s="114"/>
    </row>
    <row r="2503" spans="1:9">
      <c r="A2503" s="470">
        <v>44301</v>
      </c>
      <c r="B2503" s="203">
        <v>5</v>
      </c>
      <c r="C2503" s="208">
        <v>254</v>
      </c>
      <c r="D2503" s="471">
        <v>59.1</v>
      </c>
      <c r="E2503" s="209">
        <v>9</v>
      </c>
      <c r="F2503" s="472">
        <v>50.6</v>
      </c>
      <c r="H2503" s="205"/>
      <c r="I2503" s="114"/>
    </row>
    <row r="2504" spans="1:9">
      <c r="A2504" s="470">
        <v>44301</v>
      </c>
      <c r="B2504" s="203">
        <v>6</v>
      </c>
      <c r="C2504" s="208">
        <v>269</v>
      </c>
      <c r="D2504" s="471">
        <v>59.3</v>
      </c>
      <c r="E2504" s="209">
        <v>9</v>
      </c>
      <c r="F2504" s="472">
        <v>51.5</v>
      </c>
      <c r="H2504" s="205"/>
      <c r="I2504" s="114"/>
    </row>
    <row r="2505" spans="1:9">
      <c r="A2505" s="470">
        <v>44301</v>
      </c>
      <c r="B2505" s="203">
        <v>7</v>
      </c>
      <c r="C2505" s="208">
        <v>284</v>
      </c>
      <c r="D2505" s="471">
        <v>59.4</v>
      </c>
      <c r="E2505" s="209">
        <v>9</v>
      </c>
      <c r="F2505" s="472">
        <v>52.4</v>
      </c>
      <c r="H2505" s="205"/>
      <c r="I2505" s="114"/>
    </row>
    <row r="2506" spans="1:9">
      <c r="A2506" s="470">
        <v>44301</v>
      </c>
      <c r="B2506" s="203">
        <v>8</v>
      </c>
      <c r="C2506" s="208">
        <v>299</v>
      </c>
      <c r="D2506" s="471">
        <v>59.6</v>
      </c>
      <c r="E2506" s="209">
        <v>9</v>
      </c>
      <c r="F2506" s="472">
        <v>53.3</v>
      </c>
      <c r="H2506" s="205"/>
      <c r="I2506" s="114"/>
    </row>
    <row r="2507" spans="1:9">
      <c r="A2507" s="470">
        <v>44301</v>
      </c>
      <c r="B2507" s="203">
        <v>9</v>
      </c>
      <c r="C2507" s="208">
        <v>314</v>
      </c>
      <c r="D2507" s="471">
        <v>59.7</v>
      </c>
      <c r="E2507" s="209">
        <v>9</v>
      </c>
      <c r="F2507" s="472">
        <v>54.1</v>
      </c>
      <c r="H2507" s="205"/>
      <c r="I2507" s="114"/>
    </row>
    <row r="2508" spans="1:9">
      <c r="A2508" s="470">
        <v>44301</v>
      </c>
      <c r="B2508" s="203">
        <v>10</v>
      </c>
      <c r="C2508" s="208">
        <v>329</v>
      </c>
      <c r="D2508" s="471">
        <v>59.9</v>
      </c>
      <c r="E2508" s="209">
        <v>9</v>
      </c>
      <c r="F2508" s="472">
        <v>55</v>
      </c>
      <c r="H2508" s="205"/>
      <c r="I2508" s="114"/>
    </row>
    <row r="2509" spans="1:9">
      <c r="A2509" s="470">
        <v>44301</v>
      </c>
      <c r="B2509" s="203">
        <v>11</v>
      </c>
      <c r="C2509" s="208">
        <v>345</v>
      </c>
      <c r="D2509" s="471">
        <v>0</v>
      </c>
      <c r="E2509" s="209">
        <v>9</v>
      </c>
      <c r="F2509" s="472">
        <v>55.9</v>
      </c>
      <c r="H2509" s="205"/>
      <c r="I2509" s="114"/>
    </row>
    <row r="2510" spans="1:9">
      <c r="A2510" s="470">
        <v>44301</v>
      </c>
      <c r="B2510" s="203">
        <v>12</v>
      </c>
      <c r="C2510" s="208">
        <v>0</v>
      </c>
      <c r="D2510" s="471">
        <v>0.2</v>
      </c>
      <c r="E2510" s="209">
        <v>9</v>
      </c>
      <c r="F2510" s="472">
        <v>56.8</v>
      </c>
      <c r="H2510" s="205"/>
      <c r="I2510" s="114"/>
    </row>
    <row r="2511" spans="1:9">
      <c r="A2511" s="470">
        <v>44301</v>
      </c>
      <c r="B2511" s="203">
        <v>13</v>
      </c>
      <c r="C2511" s="208">
        <v>15</v>
      </c>
      <c r="D2511" s="471">
        <v>0.3</v>
      </c>
      <c r="E2511" s="209">
        <v>9</v>
      </c>
      <c r="F2511" s="472">
        <v>57.7</v>
      </c>
      <c r="H2511" s="205"/>
      <c r="I2511" s="114"/>
    </row>
    <row r="2512" spans="1:9">
      <c r="A2512" s="470">
        <v>44301</v>
      </c>
      <c r="B2512" s="203">
        <v>14</v>
      </c>
      <c r="C2512" s="208">
        <v>30</v>
      </c>
      <c r="D2512" s="471">
        <v>0.5</v>
      </c>
      <c r="E2512" s="209">
        <v>9</v>
      </c>
      <c r="F2512" s="472">
        <v>58.6</v>
      </c>
      <c r="H2512" s="205"/>
      <c r="I2512" s="114"/>
    </row>
    <row r="2513" spans="1:9">
      <c r="A2513" s="470">
        <v>44301</v>
      </c>
      <c r="B2513" s="203">
        <v>15</v>
      </c>
      <c r="C2513" s="208">
        <v>45</v>
      </c>
      <c r="D2513" s="471">
        <v>0.6</v>
      </c>
      <c r="E2513" s="209">
        <v>9</v>
      </c>
      <c r="F2513" s="472">
        <v>59.5</v>
      </c>
      <c r="H2513" s="205"/>
      <c r="I2513" s="114"/>
    </row>
    <row r="2514" spans="1:9">
      <c r="A2514" s="470">
        <v>44301</v>
      </c>
      <c r="B2514" s="203">
        <v>16</v>
      </c>
      <c r="C2514" s="208">
        <v>60</v>
      </c>
      <c r="D2514" s="471">
        <v>0.8</v>
      </c>
      <c r="E2514" s="209">
        <v>10</v>
      </c>
      <c r="F2514" s="472">
        <v>0.4</v>
      </c>
      <c r="H2514" s="205"/>
      <c r="I2514" s="114"/>
    </row>
    <row r="2515" spans="1:9">
      <c r="A2515" s="470">
        <v>44301</v>
      </c>
      <c r="B2515" s="203">
        <v>17</v>
      </c>
      <c r="C2515" s="208">
        <v>75</v>
      </c>
      <c r="D2515" s="471">
        <v>0.9</v>
      </c>
      <c r="E2515" s="209">
        <v>10</v>
      </c>
      <c r="F2515" s="472">
        <v>1.3</v>
      </c>
      <c r="H2515" s="205"/>
      <c r="I2515" s="114"/>
    </row>
    <row r="2516" spans="1:9">
      <c r="A2516" s="470">
        <v>44301</v>
      </c>
      <c r="B2516" s="203">
        <v>18</v>
      </c>
      <c r="C2516" s="208">
        <v>90</v>
      </c>
      <c r="D2516" s="471">
        <v>1</v>
      </c>
      <c r="E2516" s="209">
        <v>10</v>
      </c>
      <c r="F2516" s="472">
        <v>2.2000000000000002</v>
      </c>
      <c r="H2516" s="205"/>
      <c r="I2516" s="114"/>
    </row>
    <row r="2517" spans="1:9">
      <c r="A2517" s="470">
        <v>44301</v>
      </c>
      <c r="B2517" s="203">
        <v>19</v>
      </c>
      <c r="C2517" s="208">
        <v>105</v>
      </c>
      <c r="D2517" s="471">
        <v>1.2</v>
      </c>
      <c r="E2517" s="209">
        <v>10</v>
      </c>
      <c r="F2517" s="472">
        <v>3</v>
      </c>
      <c r="H2517" s="205"/>
      <c r="I2517" s="114"/>
    </row>
    <row r="2518" spans="1:9">
      <c r="A2518" s="470">
        <v>44301</v>
      </c>
      <c r="B2518" s="203">
        <v>20</v>
      </c>
      <c r="C2518" s="208">
        <v>120</v>
      </c>
      <c r="D2518" s="471">
        <v>1.3</v>
      </c>
      <c r="E2518" s="209">
        <v>10</v>
      </c>
      <c r="F2518" s="472">
        <v>3.9</v>
      </c>
      <c r="H2518" s="205"/>
      <c r="I2518" s="114"/>
    </row>
    <row r="2519" spans="1:9">
      <c r="A2519" s="470">
        <v>44301</v>
      </c>
      <c r="B2519" s="203">
        <v>21</v>
      </c>
      <c r="C2519" s="208">
        <v>135</v>
      </c>
      <c r="D2519" s="471">
        <v>1.5</v>
      </c>
      <c r="E2519" s="209">
        <v>10</v>
      </c>
      <c r="F2519" s="472">
        <v>4.8</v>
      </c>
      <c r="H2519" s="205"/>
      <c r="I2519" s="114"/>
    </row>
    <row r="2520" spans="1:9">
      <c r="A2520" s="470">
        <v>44301</v>
      </c>
      <c r="B2520" s="203">
        <v>22</v>
      </c>
      <c r="C2520" s="208">
        <v>150</v>
      </c>
      <c r="D2520" s="471">
        <v>1.6</v>
      </c>
      <c r="E2520" s="209">
        <v>10</v>
      </c>
      <c r="F2520" s="472">
        <v>5.7</v>
      </c>
      <c r="H2520" s="205"/>
      <c r="I2520" s="114"/>
    </row>
    <row r="2521" spans="1:9">
      <c r="A2521" s="470">
        <v>44301</v>
      </c>
      <c r="B2521" s="203">
        <v>23</v>
      </c>
      <c r="C2521" s="208">
        <v>165</v>
      </c>
      <c r="D2521" s="471">
        <v>1.8</v>
      </c>
      <c r="E2521" s="209">
        <v>10</v>
      </c>
      <c r="F2521" s="472">
        <v>6.6</v>
      </c>
      <c r="H2521" s="205"/>
      <c r="I2521" s="114"/>
    </row>
    <row r="2522" spans="1:9">
      <c r="A2522" s="470">
        <v>44302</v>
      </c>
      <c r="B2522" s="203">
        <v>0</v>
      </c>
      <c r="C2522" s="208">
        <v>180</v>
      </c>
      <c r="D2522" s="471">
        <v>1.9</v>
      </c>
      <c r="E2522" s="209">
        <v>10</v>
      </c>
      <c r="F2522" s="472">
        <v>7.5</v>
      </c>
      <c r="H2522" s="205"/>
      <c r="I2522" s="114"/>
    </row>
    <row r="2523" spans="1:9">
      <c r="A2523" s="470">
        <v>44302</v>
      </c>
      <c r="B2523" s="203">
        <v>1</v>
      </c>
      <c r="C2523" s="208">
        <v>195</v>
      </c>
      <c r="D2523" s="471">
        <v>2.1</v>
      </c>
      <c r="E2523" s="209">
        <v>10</v>
      </c>
      <c r="F2523" s="472">
        <v>8.4</v>
      </c>
      <c r="H2523" s="205"/>
      <c r="I2523" s="114"/>
    </row>
    <row r="2524" spans="1:9">
      <c r="A2524" s="470">
        <v>44302</v>
      </c>
      <c r="B2524" s="203">
        <v>2</v>
      </c>
      <c r="C2524" s="208">
        <v>210</v>
      </c>
      <c r="D2524" s="471">
        <v>2.2000000000000002</v>
      </c>
      <c r="E2524" s="209">
        <v>10</v>
      </c>
      <c r="F2524" s="472">
        <v>9.3000000000000007</v>
      </c>
      <c r="H2524" s="205"/>
      <c r="I2524" s="114"/>
    </row>
    <row r="2525" spans="1:9">
      <c r="A2525" s="470">
        <v>44302</v>
      </c>
      <c r="B2525" s="203">
        <v>3</v>
      </c>
      <c r="C2525" s="208">
        <v>225</v>
      </c>
      <c r="D2525" s="471">
        <v>2.4</v>
      </c>
      <c r="E2525" s="209">
        <v>10</v>
      </c>
      <c r="F2525" s="472">
        <v>10.1</v>
      </c>
      <c r="H2525" s="205"/>
      <c r="I2525" s="114"/>
    </row>
    <row r="2526" spans="1:9">
      <c r="A2526" s="470">
        <v>44302</v>
      </c>
      <c r="B2526" s="203">
        <v>4</v>
      </c>
      <c r="C2526" s="208">
        <v>240</v>
      </c>
      <c r="D2526" s="471">
        <v>2.5</v>
      </c>
      <c r="E2526" s="209">
        <v>10</v>
      </c>
      <c r="F2526" s="472">
        <v>11</v>
      </c>
      <c r="H2526" s="205"/>
      <c r="I2526" s="114"/>
    </row>
    <row r="2527" spans="1:9">
      <c r="A2527" s="470">
        <v>44302</v>
      </c>
      <c r="B2527" s="203">
        <v>5</v>
      </c>
      <c r="C2527" s="208">
        <v>255</v>
      </c>
      <c r="D2527" s="471">
        <v>2.7</v>
      </c>
      <c r="E2527" s="209">
        <v>10</v>
      </c>
      <c r="F2527" s="472">
        <v>11.9</v>
      </c>
      <c r="H2527" s="205"/>
      <c r="I2527" s="114"/>
    </row>
    <row r="2528" spans="1:9">
      <c r="A2528" s="470">
        <v>44302</v>
      </c>
      <c r="B2528" s="203">
        <v>6</v>
      </c>
      <c r="C2528" s="208">
        <v>270</v>
      </c>
      <c r="D2528" s="471">
        <v>2.8</v>
      </c>
      <c r="E2528" s="209">
        <v>10</v>
      </c>
      <c r="F2528" s="472">
        <v>12.8</v>
      </c>
      <c r="H2528" s="205"/>
      <c r="I2528" s="114"/>
    </row>
    <row r="2529" spans="1:9">
      <c r="A2529" s="470">
        <v>44302</v>
      </c>
      <c r="B2529" s="203">
        <v>7</v>
      </c>
      <c r="C2529" s="208">
        <v>285</v>
      </c>
      <c r="D2529" s="471">
        <v>3</v>
      </c>
      <c r="E2529" s="209">
        <v>10</v>
      </c>
      <c r="F2529" s="472">
        <v>13.7</v>
      </c>
      <c r="H2529" s="205"/>
      <c r="I2529" s="114"/>
    </row>
    <row r="2530" spans="1:9">
      <c r="A2530" s="470">
        <v>44302</v>
      </c>
      <c r="B2530" s="203">
        <v>8</v>
      </c>
      <c r="C2530" s="208">
        <v>300</v>
      </c>
      <c r="D2530" s="471">
        <v>3.1</v>
      </c>
      <c r="E2530" s="209">
        <v>10</v>
      </c>
      <c r="F2530" s="472">
        <v>14.6</v>
      </c>
      <c r="H2530" s="205"/>
      <c r="I2530" s="114"/>
    </row>
    <row r="2531" spans="1:9">
      <c r="A2531" s="470">
        <v>44302</v>
      </c>
      <c r="B2531" s="203">
        <v>9</v>
      </c>
      <c r="C2531" s="208">
        <v>315</v>
      </c>
      <c r="D2531" s="471">
        <v>3.3</v>
      </c>
      <c r="E2531" s="209">
        <v>10</v>
      </c>
      <c r="F2531" s="472">
        <v>15.5</v>
      </c>
      <c r="H2531" s="205"/>
      <c r="I2531" s="114"/>
    </row>
    <row r="2532" spans="1:9">
      <c r="A2532" s="470">
        <v>44302</v>
      </c>
      <c r="B2532" s="203">
        <v>10</v>
      </c>
      <c r="C2532" s="208">
        <v>330</v>
      </c>
      <c r="D2532" s="471">
        <v>3.4</v>
      </c>
      <c r="E2532" s="209">
        <v>10</v>
      </c>
      <c r="F2532" s="472">
        <v>16.3</v>
      </c>
      <c r="H2532" s="205"/>
      <c r="I2532" s="114"/>
    </row>
    <row r="2533" spans="1:9">
      <c r="A2533" s="470">
        <v>44302</v>
      </c>
      <c r="B2533" s="203">
        <v>11</v>
      </c>
      <c r="C2533" s="208">
        <v>345</v>
      </c>
      <c r="D2533" s="471">
        <v>3.5</v>
      </c>
      <c r="E2533" s="209">
        <v>10</v>
      </c>
      <c r="F2533" s="472">
        <v>17.2</v>
      </c>
      <c r="H2533" s="205"/>
      <c r="I2533" s="114"/>
    </row>
    <row r="2534" spans="1:9">
      <c r="A2534" s="470">
        <v>44302</v>
      </c>
      <c r="B2534" s="203">
        <v>12</v>
      </c>
      <c r="C2534" s="208">
        <v>0</v>
      </c>
      <c r="D2534" s="471">
        <v>3.7</v>
      </c>
      <c r="E2534" s="209">
        <v>10</v>
      </c>
      <c r="F2534" s="472">
        <v>18.100000000000001</v>
      </c>
      <c r="H2534" s="205"/>
      <c r="I2534" s="114"/>
    </row>
    <row r="2535" spans="1:9">
      <c r="A2535" s="470">
        <v>44302</v>
      </c>
      <c r="B2535" s="203">
        <v>13</v>
      </c>
      <c r="C2535" s="208">
        <v>15</v>
      </c>
      <c r="D2535" s="471">
        <v>3.8</v>
      </c>
      <c r="E2535" s="209">
        <v>10</v>
      </c>
      <c r="F2535" s="472">
        <v>19</v>
      </c>
      <c r="H2535" s="205"/>
      <c r="I2535" s="114"/>
    </row>
    <row r="2536" spans="1:9">
      <c r="A2536" s="470">
        <v>44302</v>
      </c>
      <c r="B2536" s="203">
        <v>14</v>
      </c>
      <c r="C2536" s="208">
        <v>30</v>
      </c>
      <c r="D2536" s="471">
        <v>4</v>
      </c>
      <c r="E2536" s="209">
        <v>10</v>
      </c>
      <c r="F2536" s="472">
        <v>19.899999999999999</v>
      </c>
      <c r="H2536" s="205"/>
      <c r="I2536" s="114"/>
    </row>
    <row r="2537" spans="1:9">
      <c r="A2537" s="470">
        <v>44302</v>
      </c>
      <c r="B2537" s="203">
        <v>15</v>
      </c>
      <c r="C2537" s="208">
        <v>45</v>
      </c>
      <c r="D2537" s="471">
        <v>4.0999999999999996</v>
      </c>
      <c r="E2537" s="209">
        <v>10</v>
      </c>
      <c r="F2537" s="472">
        <v>20.8</v>
      </c>
      <c r="H2537" s="205"/>
      <c r="I2537" s="114"/>
    </row>
    <row r="2538" spans="1:9">
      <c r="A2538" s="470">
        <v>44302</v>
      </c>
      <c r="B2538" s="203">
        <v>16</v>
      </c>
      <c r="C2538" s="208">
        <v>60</v>
      </c>
      <c r="D2538" s="471">
        <v>4.3</v>
      </c>
      <c r="E2538" s="209">
        <v>10</v>
      </c>
      <c r="F2538" s="472">
        <v>21.6</v>
      </c>
      <c r="H2538" s="205"/>
      <c r="I2538" s="114"/>
    </row>
    <row r="2539" spans="1:9">
      <c r="A2539" s="470">
        <v>44302</v>
      </c>
      <c r="B2539" s="203">
        <v>17</v>
      </c>
      <c r="C2539" s="208">
        <v>75</v>
      </c>
      <c r="D2539" s="471">
        <v>4.4000000000000004</v>
      </c>
      <c r="E2539" s="209">
        <v>10</v>
      </c>
      <c r="F2539" s="472">
        <v>22.5</v>
      </c>
      <c r="H2539" s="205"/>
      <c r="I2539" s="114"/>
    </row>
    <row r="2540" spans="1:9">
      <c r="A2540" s="470">
        <v>44302</v>
      </c>
      <c r="B2540" s="203">
        <v>18</v>
      </c>
      <c r="C2540" s="208">
        <v>90</v>
      </c>
      <c r="D2540" s="471">
        <v>4.5999999999999996</v>
      </c>
      <c r="E2540" s="209">
        <v>10</v>
      </c>
      <c r="F2540" s="472">
        <v>23.4</v>
      </c>
      <c r="H2540" s="205"/>
      <c r="I2540" s="114"/>
    </row>
    <row r="2541" spans="1:9">
      <c r="A2541" s="470">
        <v>44302</v>
      </c>
      <c r="B2541" s="203">
        <v>19</v>
      </c>
      <c r="C2541" s="208">
        <v>105</v>
      </c>
      <c r="D2541" s="471">
        <v>4.7</v>
      </c>
      <c r="E2541" s="209">
        <v>10</v>
      </c>
      <c r="F2541" s="472">
        <v>24.3</v>
      </c>
      <c r="H2541" s="205"/>
      <c r="I2541" s="114"/>
    </row>
    <row r="2542" spans="1:9">
      <c r="A2542" s="470">
        <v>44302</v>
      </c>
      <c r="B2542" s="203">
        <v>20</v>
      </c>
      <c r="C2542" s="208">
        <v>120</v>
      </c>
      <c r="D2542" s="471">
        <v>4.8</v>
      </c>
      <c r="E2542" s="209">
        <v>10</v>
      </c>
      <c r="F2542" s="472">
        <v>25.2</v>
      </c>
      <c r="H2542" s="205"/>
      <c r="I2542" s="114"/>
    </row>
    <row r="2543" spans="1:9">
      <c r="A2543" s="470">
        <v>44302</v>
      </c>
      <c r="B2543" s="203">
        <v>21</v>
      </c>
      <c r="C2543" s="208">
        <v>135</v>
      </c>
      <c r="D2543" s="471">
        <v>5</v>
      </c>
      <c r="E2543" s="209">
        <v>10</v>
      </c>
      <c r="F2543" s="472">
        <v>26</v>
      </c>
      <c r="H2543" s="205"/>
      <c r="I2543" s="114"/>
    </row>
    <row r="2544" spans="1:9">
      <c r="A2544" s="470">
        <v>44302</v>
      </c>
      <c r="B2544" s="203">
        <v>22</v>
      </c>
      <c r="C2544" s="208">
        <v>150</v>
      </c>
      <c r="D2544" s="471">
        <v>5.0999999999999996</v>
      </c>
      <c r="E2544" s="209">
        <v>10</v>
      </c>
      <c r="F2544" s="472">
        <v>26.9</v>
      </c>
      <c r="H2544" s="205"/>
      <c r="I2544" s="114"/>
    </row>
    <row r="2545" spans="1:9">
      <c r="A2545" s="470">
        <v>44302</v>
      </c>
      <c r="B2545" s="203">
        <v>23</v>
      </c>
      <c r="C2545" s="208">
        <v>165</v>
      </c>
      <c r="D2545" s="471">
        <v>5.3</v>
      </c>
      <c r="E2545" s="209">
        <v>10</v>
      </c>
      <c r="F2545" s="472">
        <v>27.8</v>
      </c>
      <c r="H2545" s="205"/>
      <c r="I2545" s="114"/>
    </row>
    <row r="2546" spans="1:9">
      <c r="A2546" s="470">
        <v>44303</v>
      </c>
      <c r="B2546" s="203">
        <v>0</v>
      </c>
      <c r="C2546" s="208">
        <v>180</v>
      </c>
      <c r="D2546" s="471">
        <v>5.4</v>
      </c>
      <c r="E2546" s="209">
        <v>10</v>
      </c>
      <c r="F2546" s="472">
        <v>28.7</v>
      </c>
      <c r="H2546" s="205"/>
      <c r="I2546" s="114"/>
    </row>
    <row r="2547" spans="1:9">
      <c r="A2547" s="470">
        <v>44303</v>
      </c>
      <c r="B2547" s="203">
        <v>1</v>
      </c>
      <c r="C2547" s="208">
        <v>195</v>
      </c>
      <c r="D2547" s="471">
        <v>5.6</v>
      </c>
      <c r="E2547" s="209">
        <v>10</v>
      </c>
      <c r="F2547" s="472">
        <v>29.6</v>
      </c>
      <c r="H2547" s="205"/>
      <c r="I2547" s="114"/>
    </row>
    <row r="2548" spans="1:9">
      <c r="A2548" s="470">
        <v>44303</v>
      </c>
      <c r="B2548" s="203">
        <v>2</v>
      </c>
      <c r="C2548" s="208">
        <v>210</v>
      </c>
      <c r="D2548" s="471">
        <v>5.7</v>
      </c>
      <c r="E2548" s="209">
        <v>10</v>
      </c>
      <c r="F2548" s="472">
        <v>30.4</v>
      </c>
      <c r="H2548" s="205"/>
      <c r="I2548" s="114"/>
    </row>
    <row r="2549" spans="1:9">
      <c r="A2549" s="470">
        <v>44303</v>
      </c>
      <c r="B2549" s="203">
        <v>3</v>
      </c>
      <c r="C2549" s="208">
        <v>225</v>
      </c>
      <c r="D2549" s="471">
        <v>5.8</v>
      </c>
      <c r="E2549" s="209">
        <v>10</v>
      </c>
      <c r="F2549" s="472">
        <v>31.3</v>
      </c>
      <c r="H2549" s="205"/>
      <c r="I2549" s="114"/>
    </row>
    <row r="2550" spans="1:9">
      <c r="A2550" s="470">
        <v>44303</v>
      </c>
      <c r="B2550" s="203">
        <v>4</v>
      </c>
      <c r="C2550" s="208">
        <v>240</v>
      </c>
      <c r="D2550" s="471">
        <v>6</v>
      </c>
      <c r="E2550" s="209">
        <v>10</v>
      </c>
      <c r="F2550" s="472">
        <v>32.200000000000003</v>
      </c>
      <c r="H2550" s="205"/>
      <c r="I2550" s="114"/>
    </row>
    <row r="2551" spans="1:9">
      <c r="A2551" s="470">
        <v>44303</v>
      </c>
      <c r="B2551" s="203">
        <v>5</v>
      </c>
      <c r="C2551" s="208">
        <v>255</v>
      </c>
      <c r="D2551" s="471">
        <v>6.1</v>
      </c>
      <c r="E2551" s="209">
        <v>10</v>
      </c>
      <c r="F2551" s="472">
        <v>33.1</v>
      </c>
      <c r="H2551" s="205"/>
      <c r="I2551" s="114"/>
    </row>
    <row r="2552" spans="1:9">
      <c r="A2552" s="470">
        <v>44303</v>
      </c>
      <c r="B2552" s="203">
        <v>6</v>
      </c>
      <c r="C2552" s="208">
        <v>270</v>
      </c>
      <c r="D2552" s="471">
        <v>6.3</v>
      </c>
      <c r="E2552" s="209">
        <v>10</v>
      </c>
      <c r="F2552" s="472">
        <v>34</v>
      </c>
      <c r="H2552" s="205"/>
      <c r="I2552" s="114"/>
    </row>
    <row r="2553" spans="1:9">
      <c r="A2553" s="470">
        <v>44303</v>
      </c>
      <c r="B2553" s="203">
        <v>7</v>
      </c>
      <c r="C2553" s="208">
        <v>285</v>
      </c>
      <c r="D2553" s="471">
        <v>6.4</v>
      </c>
      <c r="E2553" s="209">
        <v>10</v>
      </c>
      <c r="F2553" s="472">
        <v>34.799999999999997</v>
      </c>
      <c r="H2553" s="205"/>
      <c r="I2553" s="114"/>
    </row>
    <row r="2554" spans="1:9">
      <c r="A2554" s="470">
        <v>44303</v>
      </c>
      <c r="B2554" s="203">
        <v>8</v>
      </c>
      <c r="C2554" s="208">
        <v>300</v>
      </c>
      <c r="D2554" s="471">
        <v>6.6</v>
      </c>
      <c r="E2554" s="209">
        <v>10</v>
      </c>
      <c r="F2554" s="472">
        <v>35.700000000000003</v>
      </c>
      <c r="H2554" s="205"/>
      <c r="I2554" s="114"/>
    </row>
    <row r="2555" spans="1:9">
      <c r="A2555" s="470">
        <v>44303</v>
      </c>
      <c r="B2555" s="203">
        <v>9</v>
      </c>
      <c r="C2555" s="208">
        <v>315</v>
      </c>
      <c r="D2555" s="471">
        <v>6.7</v>
      </c>
      <c r="E2555" s="209">
        <v>10</v>
      </c>
      <c r="F2555" s="472">
        <v>36.6</v>
      </c>
      <c r="H2555" s="205"/>
      <c r="I2555" s="114"/>
    </row>
    <row r="2556" spans="1:9">
      <c r="A2556" s="470">
        <v>44303</v>
      </c>
      <c r="B2556" s="203">
        <v>10</v>
      </c>
      <c r="C2556" s="208">
        <v>330</v>
      </c>
      <c r="D2556" s="471">
        <v>6.8</v>
      </c>
      <c r="E2556" s="209">
        <v>10</v>
      </c>
      <c r="F2556" s="472">
        <v>37.5</v>
      </c>
      <c r="H2556" s="205"/>
      <c r="I2556" s="114"/>
    </row>
    <row r="2557" spans="1:9">
      <c r="A2557" s="470">
        <v>44303</v>
      </c>
      <c r="B2557" s="203">
        <v>11</v>
      </c>
      <c r="C2557" s="208">
        <v>345</v>
      </c>
      <c r="D2557" s="471">
        <v>7</v>
      </c>
      <c r="E2557" s="209">
        <v>10</v>
      </c>
      <c r="F2557" s="472">
        <v>38.299999999999997</v>
      </c>
      <c r="H2557" s="205"/>
      <c r="I2557" s="114"/>
    </row>
    <row r="2558" spans="1:9">
      <c r="A2558" s="470">
        <v>44303</v>
      </c>
      <c r="B2558" s="203">
        <v>12</v>
      </c>
      <c r="C2558" s="208">
        <v>0</v>
      </c>
      <c r="D2558" s="471">
        <v>7.1</v>
      </c>
      <c r="E2558" s="209">
        <v>10</v>
      </c>
      <c r="F2558" s="472">
        <v>39.200000000000003</v>
      </c>
      <c r="H2558" s="205"/>
      <c r="I2558" s="114"/>
    </row>
    <row r="2559" spans="1:9">
      <c r="A2559" s="470">
        <v>44303</v>
      </c>
      <c r="B2559" s="203">
        <v>13</v>
      </c>
      <c r="C2559" s="208">
        <v>15</v>
      </c>
      <c r="D2559" s="471">
        <v>7.3</v>
      </c>
      <c r="E2559" s="209">
        <v>10</v>
      </c>
      <c r="F2559" s="472">
        <v>40.1</v>
      </c>
      <c r="H2559" s="205"/>
      <c r="I2559" s="114"/>
    </row>
    <row r="2560" spans="1:9">
      <c r="A2560" s="470">
        <v>44303</v>
      </c>
      <c r="B2560" s="203">
        <v>14</v>
      </c>
      <c r="C2560" s="208">
        <v>30</v>
      </c>
      <c r="D2560" s="471">
        <v>7.4</v>
      </c>
      <c r="E2560" s="209">
        <v>10</v>
      </c>
      <c r="F2560" s="472">
        <v>41</v>
      </c>
      <c r="H2560" s="205"/>
      <c r="I2560" s="114"/>
    </row>
    <row r="2561" spans="1:9">
      <c r="A2561" s="470">
        <v>44303</v>
      </c>
      <c r="B2561" s="203">
        <v>15</v>
      </c>
      <c r="C2561" s="208">
        <v>45</v>
      </c>
      <c r="D2561" s="471">
        <v>7.6</v>
      </c>
      <c r="E2561" s="209">
        <v>10</v>
      </c>
      <c r="F2561" s="472">
        <v>41.8</v>
      </c>
      <c r="H2561" s="205"/>
      <c r="I2561" s="114"/>
    </row>
    <row r="2562" spans="1:9">
      <c r="A2562" s="470">
        <v>44303</v>
      </c>
      <c r="B2562" s="203">
        <v>16</v>
      </c>
      <c r="C2562" s="208">
        <v>60</v>
      </c>
      <c r="D2562" s="471">
        <v>7.7</v>
      </c>
      <c r="E2562" s="209">
        <v>10</v>
      </c>
      <c r="F2562" s="472">
        <v>42.7</v>
      </c>
      <c r="H2562" s="205"/>
      <c r="I2562" s="114"/>
    </row>
    <row r="2563" spans="1:9">
      <c r="A2563" s="470">
        <v>44303</v>
      </c>
      <c r="B2563" s="203">
        <v>17</v>
      </c>
      <c r="C2563" s="208">
        <v>75</v>
      </c>
      <c r="D2563" s="471">
        <v>7.8</v>
      </c>
      <c r="E2563" s="209">
        <v>10</v>
      </c>
      <c r="F2563" s="472">
        <v>43.6</v>
      </c>
      <c r="H2563" s="205"/>
      <c r="I2563" s="114"/>
    </row>
    <row r="2564" spans="1:9">
      <c r="A2564" s="470">
        <v>44303</v>
      </c>
      <c r="B2564" s="203">
        <v>18</v>
      </c>
      <c r="C2564" s="208">
        <v>90</v>
      </c>
      <c r="D2564" s="471">
        <v>8</v>
      </c>
      <c r="E2564" s="209">
        <v>10</v>
      </c>
      <c r="F2564" s="472">
        <v>44.5</v>
      </c>
      <c r="H2564" s="205"/>
      <c r="I2564" s="114"/>
    </row>
    <row r="2565" spans="1:9">
      <c r="A2565" s="470">
        <v>44303</v>
      </c>
      <c r="B2565" s="203">
        <v>19</v>
      </c>
      <c r="C2565" s="208">
        <v>105</v>
      </c>
      <c r="D2565" s="471">
        <v>8.1</v>
      </c>
      <c r="E2565" s="209">
        <v>10</v>
      </c>
      <c r="F2565" s="472">
        <v>45.3</v>
      </c>
      <c r="H2565" s="205"/>
      <c r="I2565" s="114"/>
    </row>
    <row r="2566" spans="1:9">
      <c r="A2566" s="470">
        <v>44303</v>
      </c>
      <c r="B2566" s="203">
        <v>20</v>
      </c>
      <c r="C2566" s="208">
        <v>120</v>
      </c>
      <c r="D2566" s="471">
        <v>8.3000000000000007</v>
      </c>
      <c r="E2566" s="209">
        <v>10</v>
      </c>
      <c r="F2566" s="472">
        <v>46.2</v>
      </c>
      <c r="H2566" s="205"/>
      <c r="I2566" s="114"/>
    </row>
    <row r="2567" spans="1:9">
      <c r="A2567" s="470">
        <v>44303</v>
      </c>
      <c r="B2567" s="203">
        <v>21</v>
      </c>
      <c r="C2567" s="208">
        <v>135</v>
      </c>
      <c r="D2567" s="471">
        <v>8.4</v>
      </c>
      <c r="E2567" s="209">
        <v>10</v>
      </c>
      <c r="F2567" s="472">
        <v>47.1</v>
      </c>
      <c r="H2567" s="205"/>
      <c r="I2567" s="114"/>
    </row>
    <row r="2568" spans="1:9">
      <c r="A2568" s="470">
        <v>44303</v>
      </c>
      <c r="B2568" s="203">
        <v>22</v>
      </c>
      <c r="C2568" s="208">
        <v>150</v>
      </c>
      <c r="D2568" s="471">
        <v>8.5</v>
      </c>
      <c r="E2568" s="209">
        <v>10</v>
      </c>
      <c r="F2568" s="472">
        <v>48</v>
      </c>
      <c r="H2568" s="205"/>
      <c r="I2568" s="114"/>
    </row>
    <row r="2569" spans="1:9">
      <c r="A2569" s="470">
        <v>44303</v>
      </c>
      <c r="B2569" s="203">
        <v>23</v>
      </c>
      <c r="C2569" s="208">
        <v>165</v>
      </c>
      <c r="D2569" s="471">
        <v>8.6999999999999993</v>
      </c>
      <c r="E2569" s="209">
        <v>10</v>
      </c>
      <c r="F2569" s="472">
        <v>48.8</v>
      </c>
      <c r="H2569" s="205"/>
      <c r="I2569" s="114"/>
    </row>
    <row r="2570" spans="1:9">
      <c r="A2570" s="470">
        <v>44304</v>
      </c>
      <c r="B2570" s="203">
        <v>0</v>
      </c>
      <c r="C2570" s="208">
        <v>180</v>
      </c>
      <c r="D2570" s="471">
        <v>8.8000000000000007</v>
      </c>
      <c r="E2570" s="209">
        <v>10</v>
      </c>
      <c r="F2570" s="472">
        <v>49.7</v>
      </c>
      <c r="H2570" s="205"/>
      <c r="I2570" s="114"/>
    </row>
    <row r="2571" spans="1:9">
      <c r="A2571" s="470">
        <v>44304</v>
      </c>
      <c r="B2571" s="203">
        <v>1</v>
      </c>
      <c r="C2571" s="208">
        <v>195</v>
      </c>
      <c r="D2571" s="471">
        <v>9</v>
      </c>
      <c r="E2571" s="209">
        <v>10</v>
      </c>
      <c r="F2571" s="472">
        <v>50.6</v>
      </c>
      <c r="H2571" s="205"/>
      <c r="I2571" s="114"/>
    </row>
    <row r="2572" spans="1:9">
      <c r="A2572" s="470">
        <v>44304</v>
      </c>
      <c r="B2572" s="203">
        <v>2</v>
      </c>
      <c r="C2572" s="208">
        <v>210</v>
      </c>
      <c r="D2572" s="471">
        <v>9.1</v>
      </c>
      <c r="E2572" s="209">
        <v>10</v>
      </c>
      <c r="F2572" s="472">
        <v>51.5</v>
      </c>
      <c r="H2572" s="205"/>
      <c r="I2572" s="114"/>
    </row>
    <row r="2573" spans="1:9">
      <c r="A2573" s="470">
        <v>44304</v>
      </c>
      <c r="B2573" s="203">
        <v>3</v>
      </c>
      <c r="C2573" s="208">
        <v>225</v>
      </c>
      <c r="D2573" s="471">
        <v>9.1999999999999993</v>
      </c>
      <c r="E2573" s="209">
        <v>10</v>
      </c>
      <c r="F2573" s="472">
        <v>52.3</v>
      </c>
      <c r="H2573" s="205"/>
      <c r="I2573" s="114"/>
    </row>
    <row r="2574" spans="1:9">
      <c r="A2574" s="470">
        <v>44304</v>
      </c>
      <c r="B2574" s="203">
        <v>4</v>
      </c>
      <c r="C2574" s="208">
        <v>240</v>
      </c>
      <c r="D2574" s="471">
        <v>9.4</v>
      </c>
      <c r="E2574" s="209">
        <v>10</v>
      </c>
      <c r="F2574" s="472">
        <v>53.2</v>
      </c>
      <c r="H2574" s="205"/>
      <c r="I2574" s="114"/>
    </row>
    <row r="2575" spans="1:9">
      <c r="A2575" s="470">
        <v>44304</v>
      </c>
      <c r="B2575" s="203">
        <v>5</v>
      </c>
      <c r="C2575" s="208">
        <v>255</v>
      </c>
      <c r="D2575" s="471">
        <v>9.5</v>
      </c>
      <c r="E2575" s="209">
        <v>10</v>
      </c>
      <c r="F2575" s="472">
        <v>54.1</v>
      </c>
      <c r="H2575" s="205"/>
      <c r="I2575" s="114"/>
    </row>
    <row r="2576" spans="1:9">
      <c r="A2576" s="470">
        <v>44304</v>
      </c>
      <c r="B2576" s="203">
        <v>6</v>
      </c>
      <c r="C2576" s="208">
        <v>270</v>
      </c>
      <c r="D2576" s="471">
        <v>9.6</v>
      </c>
      <c r="E2576" s="209">
        <v>10</v>
      </c>
      <c r="F2576" s="472">
        <v>54.9</v>
      </c>
      <c r="H2576" s="205"/>
      <c r="I2576" s="114"/>
    </row>
    <row r="2577" spans="1:9">
      <c r="A2577" s="470">
        <v>44304</v>
      </c>
      <c r="B2577" s="203">
        <v>7</v>
      </c>
      <c r="C2577" s="208">
        <v>285</v>
      </c>
      <c r="D2577" s="471">
        <v>9.8000000000000007</v>
      </c>
      <c r="E2577" s="209">
        <v>10</v>
      </c>
      <c r="F2577" s="472">
        <v>55.8</v>
      </c>
      <c r="H2577" s="205"/>
      <c r="I2577" s="114"/>
    </row>
    <row r="2578" spans="1:9">
      <c r="A2578" s="470">
        <v>44304</v>
      </c>
      <c r="B2578" s="203">
        <v>8</v>
      </c>
      <c r="C2578" s="208">
        <v>300</v>
      </c>
      <c r="D2578" s="471">
        <v>9.9</v>
      </c>
      <c r="E2578" s="209">
        <v>10</v>
      </c>
      <c r="F2578" s="472">
        <v>56.7</v>
      </c>
      <c r="H2578" s="205"/>
      <c r="I2578" s="114"/>
    </row>
    <row r="2579" spans="1:9">
      <c r="A2579" s="470">
        <v>44304</v>
      </c>
      <c r="B2579" s="203">
        <v>9</v>
      </c>
      <c r="C2579" s="208">
        <v>315</v>
      </c>
      <c r="D2579" s="471">
        <v>10.1</v>
      </c>
      <c r="E2579" s="209">
        <v>10</v>
      </c>
      <c r="F2579" s="472">
        <v>57.6</v>
      </c>
      <c r="H2579" s="205"/>
      <c r="I2579" s="114"/>
    </row>
    <row r="2580" spans="1:9">
      <c r="A2580" s="470">
        <v>44304</v>
      </c>
      <c r="B2580" s="203">
        <v>10</v>
      </c>
      <c r="C2580" s="208">
        <v>330</v>
      </c>
      <c r="D2580" s="471">
        <v>10.199999999999999</v>
      </c>
      <c r="E2580" s="209">
        <v>10</v>
      </c>
      <c r="F2580" s="472">
        <v>58.4</v>
      </c>
      <c r="H2580" s="205"/>
      <c r="I2580" s="114"/>
    </row>
    <row r="2581" spans="1:9">
      <c r="A2581" s="470">
        <v>44304</v>
      </c>
      <c r="B2581" s="203">
        <v>11</v>
      </c>
      <c r="C2581" s="208">
        <v>345</v>
      </c>
      <c r="D2581" s="471">
        <v>10.3</v>
      </c>
      <c r="E2581" s="209">
        <v>10</v>
      </c>
      <c r="F2581" s="472">
        <v>59.3</v>
      </c>
      <c r="H2581" s="205"/>
      <c r="I2581" s="114"/>
    </row>
    <row r="2582" spans="1:9">
      <c r="A2582" s="470">
        <v>44304</v>
      </c>
      <c r="B2582" s="203">
        <v>12</v>
      </c>
      <c r="C2582" s="208">
        <v>0</v>
      </c>
      <c r="D2582" s="471">
        <v>10.5</v>
      </c>
      <c r="E2582" s="209">
        <v>11</v>
      </c>
      <c r="F2582" s="472">
        <v>0.2</v>
      </c>
      <c r="H2582" s="205"/>
      <c r="I2582" s="114"/>
    </row>
    <row r="2583" spans="1:9">
      <c r="A2583" s="470">
        <v>44304</v>
      </c>
      <c r="B2583" s="203">
        <v>13</v>
      </c>
      <c r="C2583" s="208">
        <v>15</v>
      </c>
      <c r="D2583" s="471">
        <v>10.6</v>
      </c>
      <c r="E2583" s="209">
        <v>11</v>
      </c>
      <c r="F2583" s="472">
        <v>1</v>
      </c>
      <c r="H2583" s="205"/>
      <c r="I2583" s="114"/>
    </row>
    <row r="2584" spans="1:9">
      <c r="A2584" s="470">
        <v>44304</v>
      </c>
      <c r="B2584" s="203">
        <v>14</v>
      </c>
      <c r="C2584" s="208">
        <v>30</v>
      </c>
      <c r="D2584" s="471">
        <v>10.7</v>
      </c>
      <c r="E2584" s="209">
        <v>11</v>
      </c>
      <c r="F2584" s="472">
        <v>1.9</v>
      </c>
      <c r="H2584" s="205"/>
      <c r="I2584" s="114"/>
    </row>
    <row r="2585" spans="1:9">
      <c r="A2585" s="470">
        <v>44304</v>
      </c>
      <c r="B2585" s="203">
        <v>15</v>
      </c>
      <c r="C2585" s="208">
        <v>45</v>
      </c>
      <c r="D2585" s="471">
        <v>10.9</v>
      </c>
      <c r="E2585" s="209">
        <v>11</v>
      </c>
      <c r="F2585" s="472">
        <v>2.8</v>
      </c>
      <c r="H2585" s="205"/>
      <c r="I2585" s="114"/>
    </row>
    <row r="2586" spans="1:9">
      <c r="A2586" s="470">
        <v>44304</v>
      </c>
      <c r="B2586" s="203">
        <v>16</v>
      </c>
      <c r="C2586" s="208">
        <v>60</v>
      </c>
      <c r="D2586" s="471">
        <v>11</v>
      </c>
      <c r="E2586" s="209">
        <v>11</v>
      </c>
      <c r="F2586" s="472">
        <v>3.6</v>
      </c>
      <c r="H2586" s="205"/>
      <c r="I2586" s="114"/>
    </row>
    <row r="2587" spans="1:9">
      <c r="A2587" s="470">
        <v>44304</v>
      </c>
      <c r="B2587" s="203">
        <v>17</v>
      </c>
      <c r="C2587" s="208">
        <v>75</v>
      </c>
      <c r="D2587" s="471">
        <v>11.2</v>
      </c>
      <c r="E2587" s="209">
        <v>11</v>
      </c>
      <c r="F2587" s="472">
        <v>4.5</v>
      </c>
      <c r="H2587" s="205"/>
      <c r="I2587" s="114"/>
    </row>
    <row r="2588" spans="1:9">
      <c r="A2588" s="470">
        <v>44304</v>
      </c>
      <c r="B2588" s="203">
        <v>18</v>
      </c>
      <c r="C2588" s="208">
        <v>90</v>
      </c>
      <c r="D2588" s="471">
        <v>11.3</v>
      </c>
      <c r="E2588" s="209">
        <v>11</v>
      </c>
      <c r="F2588" s="472">
        <v>5.4</v>
      </c>
      <c r="H2588" s="205"/>
      <c r="I2588" s="114"/>
    </row>
    <row r="2589" spans="1:9">
      <c r="A2589" s="470">
        <v>44304</v>
      </c>
      <c r="B2589" s="203">
        <v>19</v>
      </c>
      <c r="C2589" s="208">
        <v>105</v>
      </c>
      <c r="D2589" s="471">
        <v>11.4</v>
      </c>
      <c r="E2589" s="209">
        <v>11</v>
      </c>
      <c r="F2589" s="472">
        <v>6.2</v>
      </c>
      <c r="H2589" s="205"/>
      <c r="I2589" s="114"/>
    </row>
    <row r="2590" spans="1:9">
      <c r="A2590" s="470">
        <v>44304</v>
      </c>
      <c r="B2590" s="203">
        <v>20</v>
      </c>
      <c r="C2590" s="208">
        <v>120</v>
      </c>
      <c r="D2590" s="471">
        <v>11.6</v>
      </c>
      <c r="E2590" s="209">
        <v>11</v>
      </c>
      <c r="F2590" s="472">
        <v>7.1</v>
      </c>
      <c r="H2590" s="205"/>
      <c r="I2590" s="114"/>
    </row>
    <row r="2591" spans="1:9">
      <c r="A2591" s="470">
        <v>44304</v>
      </c>
      <c r="B2591" s="203">
        <v>21</v>
      </c>
      <c r="C2591" s="208">
        <v>135</v>
      </c>
      <c r="D2591" s="471">
        <v>11.7</v>
      </c>
      <c r="E2591" s="209">
        <v>11</v>
      </c>
      <c r="F2591" s="472">
        <v>8</v>
      </c>
      <c r="H2591" s="205"/>
      <c r="I2591" s="114"/>
    </row>
    <row r="2592" spans="1:9">
      <c r="A2592" s="470">
        <v>44304</v>
      </c>
      <c r="B2592" s="203">
        <v>22</v>
      </c>
      <c r="C2592" s="208">
        <v>150</v>
      </c>
      <c r="D2592" s="471">
        <v>11.8</v>
      </c>
      <c r="E2592" s="209">
        <v>11</v>
      </c>
      <c r="F2592" s="472">
        <v>8.8000000000000007</v>
      </c>
      <c r="H2592" s="205"/>
      <c r="I2592" s="114"/>
    </row>
    <row r="2593" spans="1:9">
      <c r="A2593" s="470">
        <v>44304</v>
      </c>
      <c r="B2593" s="203">
        <v>23</v>
      </c>
      <c r="C2593" s="208">
        <v>165</v>
      </c>
      <c r="D2593" s="471">
        <v>12</v>
      </c>
      <c r="E2593" s="209">
        <v>11</v>
      </c>
      <c r="F2593" s="472">
        <v>9.6999999999999993</v>
      </c>
      <c r="H2593" s="205"/>
      <c r="I2593" s="114"/>
    </row>
    <row r="2594" spans="1:9">
      <c r="A2594" s="470">
        <v>44305</v>
      </c>
      <c r="B2594" s="203">
        <v>0</v>
      </c>
      <c r="C2594" s="208">
        <v>180</v>
      </c>
      <c r="D2594" s="471">
        <v>12.1</v>
      </c>
      <c r="E2594" s="209">
        <v>11</v>
      </c>
      <c r="F2594" s="472">
        <v>10.6</v>
      </c>
      <c r="H2594" s="205"/>
      <c r="I2594" s="114"/>
    </row>
    <row r="2595" spans="1:9">
      <c r="A2595" s="470">
        <v>44305</v>
      </c>
      <c r="B2595" s="203">
        <v>1</v>
      </c>
      <c r="C2595" s="208">
        <v>195</v>
      </c>
      <c r="D2595" s="471">
        <v>12.2</v>
      </c>
      <c r="E2595" s="209">
        <v>11</v>
      </c>
      <c r="F2595" s="472">
        <v>11.4</v>
      </c>
      <c r="H2595" s="205"/>
      <c r="I2595" s="114"/>
    </row>
    <row r="2596" spans="1:9">
      <c r="A2596" s="470">
        <v>44305</v>
      </c>
      <c r="B2596" s="203">
        <v>2</v>
      </c>
      <c r="C2596" s="208">
        <v>210</v>
      </c>
      <c r="D2596" s="471">
        <v>12.4</v>
      </c>
      <c r="E2596" s="209">
        <v>11</v>
      </c>
      <c r="F2596" s="472">
        <v>12.3</v>
      </c>
      <c r="H2596" s="205"/>
      <c r="I2596" s="114"/>
    </row>
    <row r="2597" spans="1:9">
      <c r="A2597" s="470">
        <v>44305</v>
      </c>
      <c r="B2597" s="203">
        <v>3</v>
      </c>
      <c r="C2597" s="208">
        <v>225</v>
      </c>
      <c r="D2597" s="471">
        <v>12.5</v>
      </c>
      <c r="E2597" s="209">
        <v>11</v>
      </c>
      <c r="F2597" s="472">
        <v>13.2</v>
      </c>
      <c r="H2597" s="205"/>
      <c r="I2597" s="114"/>
    </row>
    <row r="2598" spans="1:9">
      <c r="A2598" s="470">
        <v>44305</v>
      </c>
      <c r="B2598" s="203">
        <v>4</v>
      </c>
      <c r="C2598" s="208">
        <v>240</v>
      </c>
      <c r="D2598" s="471">
        <v>12.7</v>
      </c>
      <c r="E2598" s="209">
        <v>11</v>
      </c>
      <c r="F2598" s="472">
        <v>14</v>
      </c>
      <c r="H2598" s="205"/>
      <c r="I2598" s="114"/>
    </row>
    <row r="2599" spans="1:9">
      <c r="A2599" s="470">
        <v>44305</v>
      </c>
      <c r="B2599" s="203">
        <v>5</v>
      </c>
      <c r="C2599" s="208">
        <v>255</v>
      </c>
      <c r="D2599" s="471">
        <v>12.8</v>
      </c>
      <c r="E2599" s="209">
        <v>11</v>
      </c>
      <c r="F2599" s="472">
        <v>14.9</v>
      </c>
      <c r="H2599" s="205"/>
      <c r="I2599" s="114"/>
    </row>
    <row r="2600" spans="1:9">
      <c r="A2600" s="470">
        <v>44305</v>
      </c>
      <c r="B2600" s="203">
        <v>6</v>
      </c>
      <c r="C2600" s="208">
        <v>270</v>
      </c>
      <c r="D2600" s="471">
        <v>12.9</v>
      </c>
      <c r="E2600" s="209">
        <v>11</v>
      </c>
      <c r="F2600" s="472">
        <v>15.7</v>
      </c>
      <c r="H2600" s="205"/>
      <c r="I2600" s="114"/>
    </row>
    <row r="2601" spans="1:9">
      <c r="A2601" s="470">
        <v>44305</v>
      </c>
      <c r="B2601" s="203">
        <v>7</v>
      </c>
      <c r="C2601" s="208">
        <v>285</v>
      </c>
      <c r="D2601" s="471">
        <v>13.1</v>
      </c>
      <c r="E2601" s="209">
        <v>11</v>
      </c>
      <c r="F2601" s="472">
        <v>16.600000000000001</v>
      </c>
      <c r="H2601" s="205"/>
      <c r="I2601" s="114"/>
    </row>
    <row r="2602" spans="1:9">
      <c r="A2602" s="470">
        <v>44305</v>
      </c>
      <c r="B2602" s="203">
        <v>8</v>
      </c>
      <c r="C2602" s="208">
        <v>300</v>
      </c>
      <c r="D2602" s="471">
        <v>13.2</v>
      </c>
      <c r="E2602" s="209">
        <v>11</v>
      </c>
      <c r="F2602" s="472">
        <v>17.5</v>
      </c>
      <c r="H2602" s="205"/>
      <c r="I2602" s="114"/>
    </row>
    <row r="2603" spans="1:9">
      <c r="A2603" s="470">
        <v>44305</v>
      </c>
      <c r="B2603" s="203">
        <v>9</v>
      </c>
      <c r="C2603" s="208">
        <v>315</v>
      </c>
      <c r="D2603" s="471">
        <v>13.3</v>
      </c>
      <c r="E2603" s="209">
        <v>11</v>
      </c>
      <c r="F2603" s="472">
        <v>18.3</v>
      </c>
      <c r="H2603" s="205"/>
      <c r="I2603" s="114"/>
    </row>
    <row r="2604" spans="1:9">
      <c r="A2604" s="470">
        <v>44305</v>
      </c>
      <c r="B2604" s="203">
        <v>10</v>
      </c>
      <c r="C2604" s="208">
        <v>330</v>
      </c>
      <c r="D2604" s="471">
        <v>13.5</v>
      </c>
      <c r="E2604" s="209">
        <v>11</v>
      </c>
      <c r="F2604" s="472">
        <v>19.2</v>
      </c>
      <c r="H2604" s="205"/>
      <c r="I2604" s="114"/>
    </row>
    <row r="2605" spans="1:9">
      <c r="A2605" s="470">
        <v>44305</v>
      </c>
      <c r="B2605" s="203">
        <v>11</v>
      </c>
      <c r="C2605" s="208">
        <v>345</v>
      </c>
      <c r="D2605" s="471">
        <v>13.6</v>
      </c>
      <c r="E2605" s="209">
        <v>11</v>
      </c>
      <c r="F2605" s="472">
        <v>20.100000000000001</v>
      </c>
      <c r="H2605" s="205"/>
      <c r="I2605" s="114"/>
    </row>
    <row r="2606" spans="1:9">
      <c r="A2606" s="470">
        <v>44305</v>
      </c>
      <c r="B2606" s="203">
        <v>12</v>
      </c>
      <c r="C2606" s="208">
        <v>0</v>
      </c>
      <c r="D2606" s="471">
        <v>13.7</v>
      </c>
      <c r="E2606" s="209">
        <v>11</v>
      </c>
      <c r="F2606" s="472">
        <v>20.9</v>
      </c>
      <c r="H2606" s="205"/>
      <c r="I2606" s="114"/>
    </row>
    <row r="2607" spans="1:9">
      <c r="A2607" s="470">
        <v>44305</v>
      </c>
      <c r="B2607" s="203">
        <v>13</v>
      </c>
      <c r="C2607" s="208">
        <v>15</v>
      </c>
      <c r="D2607" s="471">
        <v>13.9</v>
      </c>
      <c r="E2607" s="209">
        <v>11</v>
      </c>
      <c r="F2607" s="472">
        <v>21.8</v>
      </c>
      <c r="H2607" s="205"/>
      <c r="I2607" s="114"/>
    </row>
    <row r="2608" spans="1:9">
      <c r="A2608" s="470">
        <v>44305</v>
      </c>
      <c r="B2608" s="203">
        <v>14</v>
      </c>
      <c r="C2608" s="208">
        <v>30</v>
      </c>
      <c r="D2608" s="471">
        <v>14</v>
      </c>
      <c r="E2608" s="209">
        <v>11</v>
      </c>
      <c r="F2608" s="472">
        <v>22.6</v>
      </c>
      <c r="H2608" s="205"/>
      <c r="I2608" s="114"/>
    </row>
    <row r="2609" spans="1:9">
      <c r="A2609" s="470">
        <v>44305</v>
      </c>
      <c r="B2609" s="203">
        <v>15</v>
      </c>
      <c r="C2609" s="208">
        <v>45</v>
      </c>
      <c r="D2609" s="471">
        <v>14.1</v>
      </c>
      <c r="E2609" s="209">
        <v>11</v>
      </c>
      <c r="F2609" s="472">
        <v>23.5</v>
      </c>
      <c r="H2609" s="205"/>
      <c r="I2609" s="114"/>
    </row>
    <row r="2610" spans="1:9">
      <c r="A2610" s="470">
        <v>44305</v>
      </c>
      <c r="B2610" s="203">
        <v>16</v>
      </c>
      <c r="C2610" s="208">
        <v>60</v>
      </c>
      <c r="D2610" s="471">
        <v>14.3</v>
      </c>
      <c r="E2610" s="209">
        <v>11</v>
      </c>
      <c r="F2610" s="472">
        <v>24.4</v>
      </c>
      <c r="H2610" s="205"/>
      <c r="I2610" s="114"/>
    </row>
    <row r="2611" spans="1:9">
      <c r="A2611" s="470">
        <v>44305</v>
      </c>
      <c r="B2611" s="203">
        <v>17</v>
      </c>
      <c r="C2611" s="208">
        <v>75</v>
      </c>
      <c r="D2611" s="471">
        <v>14.4</v>
      </c>
      <c r="E2611" s="209">
        <v>11</v>
      </c>
      <c r="F2611" s="472">
        <v>25.2</v>
      </c>
      <c r="H2611" s="205"/>
      <c r="I2611" s="114"/>
    </row>
    <row r="2612" spans="1:9">
      <c r="A2612" s="470">
        <v>44305</v>
      </c>
      <c r="B2612" s="203">
        <v>18</v>
      </c>
      <c r="C2612" s="208">
        <v>90</v>
      </c>
      <c r="D2612" s="471">
        <v>14.5</v>
      </c>
      <c r="E2612" s="209">
        <v>11</v>
      </c>
      <c r="F2612" s="472">
        <v>26.1</v>
      </c>
      <c r="H2612" s="205"/>
      <c r="I2612" s="114"/>
    </row>
    <row r="2613" spans="1:9">
      <c r="A2613" s="470">
        <v>44305</v>
      </c>
      <c r="B2613" s="203">
        <v>19</v>
      </c>
      <c r="C2613" s="208">
        <v>105</v>
      </c>
      <c r="D2613" s="471">
        <v>14.7</v>
      </c>
      <c r="E2613" s="209">
        <v>11</v>
      </c>
      <c r="F2613" s="472">
        <v>26.9</v>
      </c>
      <c r="H2613" s="205"/>
      <c r="I2613" s="114"/>
    </row>
    <row r="2614" spans="1:9">
      <c r="A2614" s="470">
        <v>44305</v>
      </c>
      <c r="B2614" s="203">
        <v>20</v>
      </c>
      <c r="C2614" s="208">
        <v>120</v>
      </c>
      <c r="D2614" s="471">
        <v>14.8</v>
      </c>
      <c r="E2614" s="209">
        <v>11</v>
      </c>
      <c r="F2614" s="472">
        <v>27.8</v>
      </c>
      <c r="H2614" s="205"/>
      <c r="I2614" s="114"/>
    </row>
    <row r="2615" spans="1:9">
      <c r="A2615" s="470">
        <v>44305</v>
      </c>
      <c r="B2615" s="203">
        <v>21</v>
      </c>
      <c r="C2615" s="208">
        <v>135</v>
      </c>
      <c r="D2615" s="471">
        <v>14.9</v>
      </c>
      <c r="E2615" s="209">
        <v>11</v>
      </c>
      <c r="F2615" s="472">
        <v>28.7</v>
      </c>
      <c r="H2615" s="205"/>
      <c r="I2615" s="114"/>
    </row>
    <row r="2616" spans="1:9">
      <c r="A2616" s="470">
        <v>44305</v>
      </c>
      <c r="B2616" s="203">
        <v>22</v>
      </c>
      <c r="C2616" s="208">
        <v>150</v>
      </c>
      <c r="D2616" s="471">
        <v>15</v>
      </c>
      <c r="E2616" s="209">
        <v>11</v>
      </c>
      <c r="F2616" s="472">
        <v>29.5</v>
      </c>
      <c r="H2616" s="205"/>
      <c r="I2616" s="114"/>
    </row>
    <row r="2617" spans="1:9">
      <c r="A2617" s="470">
        <v>44305</v>
      </c>
      <c r="B2617" s="203">
        <v>23</v>
      </c>
      <c r="C2617" s="208">
        <v>165</v>
      </c>
      <c r="D2617" s="471">
        <v>15.2</v>
      </c>
      <c r="E2617" s="209">
        <v>11</v>
      </c>
      <c r="F2617" s="472">
        <v>30.4</v>
      </c>
      <c r="H2617" s="205"/>
      <c r="I2617" s="114"/>
    </row>
    <row r="2618" spans="1:9">
      <c r="A2618" s="470">
        <v>44306</v>
      </c>
      <c r="B2618" s="203">
        <v>0</v>
      </c>
      <c r="C2618" s="208">
        <v>180</v>
      </c>
      <c r="D2618" s="471">
        <v>15.3</v>
      </c>
      <c r="E2618" s="209">
        <v>11</v>
      </c>
      <c r="F2618" s="472">
        <v>31.2</v>
      </c>
      <c r="H2618" s="205"/>
      <c r="I2618" s="114"/>
    </row>
    <row r="2619" spans="1:9">
      <c r="A2619" s="470">
        <v>44306</v>
      </c>
      <c r="B2619" s="203">
        <v>1</v>
      </c>
      <c r="C2619" s="208">
        <v>195</v>
      </c>
      <c r="D2619" s="471">
        <v>15.4</v>
      </c>
      <c r="E2619" s="209">
        <v>11</v>
      </c>
      <c r="F2619" s="472">
        <v>32.1</v>
      </c>
      <c r="H2619" s="205"/>
      <c r="I2619" s="114"/>
    </row>
    <row r="2620" spans="1:9">
      <c r="A2620" s="470">
        <v>44306</v>
      </c>
      <c r="B2620" s="203">
        <v>2</v>
      </c>
      <c r="C2620" s="208">
        <v>210</v>
      </c>
      <c r="D2620" s="471">
        <v>15.6</v>
      </c>
      <c r="E2620" s="209">
        <v>11</v>
      </c>
      <c r="F2620" s="472">
        <v>32.9</v>
      </c>
      <c r="H2620" s="205"/>
      <c r="I2620" s="114"/>
    </row>
    <row r="2621" spans="1:9">
      <c r="A2621" s="470">
        <v>44306</v>
      </c>
      <c r="B2621" s="203">
        <v>3</v>
      </c>
      <c r="C2621" s="208">
        <v>225</v>
      </c>
      <c r="D2621" s="471">
        <v>15.7</v>
      </c>
      <c r="E2621" s="209">
        <v>11</v>
      </c>
      <c r="F2621" s="472">
        <v>33.799999999999997</v>
      </c>
      <c r="H2621" s="205"/>
      <c r="I2621" s="114"/>
    </row>
    <row r="2622" spans="1:9">
      <c r="A2622" s="470">
        <v>44306</v>
      </c>
      <c r="B2622" s="203">
        <v>4</v>
      </c>
      <c r="C2622" s="208">
        <v>240</v>
      </c>
      <c r="D2622" s="471">
        <v>15.8</v>
      </c>
      <c r="E2622" s="209">
        <v>11</v>
      </c>
      <c r="F2622" s="472">
        <v>34.700000000000003</v>
      </c>
      <c r="H2622" s="205"/>
      <c r="I2622" s="114"/>
    </row>
    <row r="2623" spans="1:9">
      <c r="A2623" s="470">
        <v>44306</v>
      </c>
      <c r="B2623" s="203">
        <v>5</v>
      </c>
      <c r="C2623" s="208">
        <v>255</v>
      </c>
      <c r="D2623" s="471">
        <v>16</v>
      </c>
      <c r="E2623" s="209">
        <v>11</v>
      </c>
      <c r="F2623" s="472">
        <v>35.5</v>
      </c>
      <c r="H2623" s="205"/>
      <c r="I2623" s="114"/>
    </row>
    <row r="2624" spans="1:9">
      <c r="A2624" s="470">
        <v>44306</v>
      </c>
      <c r="B2624" s="203">
        <v>6</v>
      </c>
      <c r="C2624" s="208">
        <v>270</v>
      </c>
      <c r="D2624" s="471">
        <v>16.100000000000001</v>
      </c>
      <c r="E2624" s="209">
        <v>11</v>
      </c>
      <c r="F2624" s="472">
        <v>36.4</v>
      </c>
      <c r="H2624" s="205"/>
      <c r="I2624" s="114"/>
    </row>
    <row r="2625" spans="1:9">
      <c r="A2625" s="470">
        <v>44306</v>
      </c>
      <c r="B2625" s="203">
        <v>7</v>
      </c>
      <c r="C2625" s="208">
        <v>285</v>
      </c>
      <c r="D2625" s="471">
        <v>16.2</v>
      </c>
      <c r="E2625" s="209">
        <v>11</v>
      </c>
      <c r="F2625" s="472">
        <v>37.200000000000003</v>
      </c>
      <c r="H2625" s="205"/>
      <c r="I2625" s="114"/>
    </row>
    <row r="2626" spans="1:9">
      <c r="A2626" s="470">
        <v>44306</v>
      </c>
      <c r="B2626" s="203">
        <v>8</v>
      </c>
      <c r="C2626" s="208">
        <v>300</v>
      </c>
      <c r="D2626" s="471">
        <v>16.399999999999999</v>
      </c>
      <c r="E2626" s="209">
        <v>11</v>
      </c>
      <c r="F2626" s="472">
        <v>38.1</v>
      </c>
      <c r="H2626" s="205"/>
      <c r="I2626" s="114"/>
    </row>
    <row r="2627" spans="1:9">
      <c r="A2627" s="470">
        <v>44306</v>
      </c>
      <c r="B2627" s="203">
        <v>9</v>
      </c>
      <c r="C2627" s="208">
        <v>315</v>
      </c>
      <c r="D2627" s="471">
        <v>16.5</v>
      </c>
      <c r="E2627" s="209">
        <v>11</v>
      </c>
      <c r="F2627" s="472">
        <v>38.9</v>
      </c>
      <c r="H2627" s="205"/>
      <c r="I2627" s="114"/>
    </row>
    <row r="2628" spans="1:9">
      <c r="A2628" s="470">
        <v>44306</v>
      </c>
      <c r="B2628" s="203">
        <v>10</v>
      </c>
      <c r="C2628" s="208">
        <v>330</v>
      </c>
      <c r="D2628" s="471">
        <v>16.600000000000001</v>
      </c>
      <c r="E2628" s="209">
        <v>11</v>
      </c>
      <c r="F2628" s="472">
        <v>39.799999999999997</v>
      </c>
      <c r="H2628" s="205"/>
      <c r="I2628" s="114"/>
    </row>
    <row r="2629" spans="1:9">
      <c r="A2629" s="470">
        <v>44306</v>
      </c>
      <c r="B2629" s="203">
        <v>11</v>
      </c>
      <c r="C2629" s="208">
        <v>345</v>
      </c>
      <c r="D2629" s="471">
        <v>16.7</v>
      </c>
      <c r="E2629" s="209">
        <v>11</v>
      </c>
      <c r="F2629" s="472">
        <v>40.6</v>
      </c>
      <c r="H2629" s="205"/>
      <c r="I2629" s="114"/>
    </row>
    <row r="2630" spans="1:9">
      <c r="A2630" s="470">
        <v>44306</v>
      </c>
      <c r="B2630" s="203">
        <v>12</v>
      </c>
      <c r="C2630" s="208">
        <v>0</v>
      </c>
      <c r="D2630" s="471">
        <v>16.899999999999999</v>
      </c>
      <c r="E2630" s="209">
        <v>11</v>
      </c>
      <c r="F2630" s="472">
        <v>41.5</v>
      </c>
      <c r="H2630" s="205"/>
      <c r="I2630" s="114"/>
    </row>
    <row r="2631" spans="1:9">
      <c r="A2631" s="470">
        <v>44306</v>
      </c>
      <c r="B2631" s="203">
        <v>13</v>
      </c>
      <c r="C2631" s="208">
        <v>15</v>
      </c>
      <c r="D2631" s="471">
        <v>17</v>
      </c>
      <c r="E2631" s="209">
        <v>11</v>
      </c>
      <c r="F2631" s="472">
        <v>42.3</v>
      </c>
      <c r="H2631" s="205"/>
      <c r="I2631" s="114"/>
    </row>
    <row r="2632" spans="1:9">
      <c r="A2632" s="470">
        <v>44306</v>
      </c>
      <c r="B2632" s="203">
        <v>14</v>
      </c>
      <c r="C2632" s="208">
        <v>30</v>
      </c>
      <c r="D2632" s="471">
        <v>17.100000000000001</v>
      </c>
      <c r="E2632" s="209">
        <v>11</v>
      </c>
      <c r="F2632" s="472">
        <v>43.2</v>
      </c>
      <c r="H2632" s="205"/>
      <c r="I2632" s="114"/>
    </row>
    <row r="2633" spans="1:9">
      <c r="A2633" s="470">
        <v>44306</v>
      </c>
      <c r="B2633" s="203">
        <v>15</v>
      </c>
      <c r="C2633" s="208">
        <v>45</v>
      </c>
      <c r="D2633" s="471">
        <v>17.3</v>
      </c>
      <c r="E2633" s="209">
        <v>11</v>
      </c>
      <c r="F2633" s="472">
        <v>44</v>
      </c>
      <c r="H2633" s="205"/>
      <c r="I2633" s="114"/>
    </row>
    <row r="2634" spans="1:9">
      <c r="A2634" s="470">
        <v>44306</v>
      </c>
      <c r="B2634" s="203">
        <v>16</v>
      </c>
      <c r="C2634" s="208">
        <v>60</v>
      </c>
      <c r="D2634" s="471">
        <v>17.399999999999999</v>
      </c>
      <c r="E2634" s="209">
        <v>11</v>
      </c>
      <c r="F2634" s="472">
        <v>44.9</v>
      </c>
      <c r="H2634" s="205"/>
      <c r="I2634" s="114"/>
    </row>
    <row r="2635" spans="1:9">
      <c r="A2635" s="470">
        <v>44306</v>
      </c>
      <c r="B2635" s="203">
        <v>17</v>
      </c>
      <c r="C2635" s="208">
        <v>75</v>
      </c>
      <c r="D2635" s="471">
        <v>17.5</v>
      </c>
      <c r="E2635" s="209">
        <v>11</v>
      </c>
      <c r="F2635" s="472">
        <v>45.8</v>
      </c>
      <c r="H2635" s="205"/>
      <c r="I2635" s="114"/>
    </row>
    <row r="2636" spans="1:9">
      <c r="A2636" s="470">
        <v>44306</v>
      </c>
      <c r="B2636" s="203">
        <v>18</v>
      </c>
      <c r="C2636" s="208">
        <v>90</v>
      </c>
      <c r="D2636" s="471">
        <v>17.600000000000001</v>
      </c>
      <c r="E2636" s="209">
        <v>11</v>
      </c>
      <c r="F2636" s="472">
        <v>46.6</v>
      </c>
      <c r="H2636" s="205"/>
      <c r="I2636" s="114"/>
    </row>
    <row r="2637" spans="1:9">
      <c r="A2637" s="470">
        <v>44306</v>
      </c>
      <c r="B2637" s="203">
        <v>19</v>
      </c>
      <c r="C2637" s="208">
        <v>105</v>
      </c>
      <c r="D2637" s="471">
        <v>17.8</v>
      </c>
      <c r="E2637" s="209">
        <v>11</v>
      </c>
      <c r="F2637" s="472">
        <v>47.5</v>
      </c>
      <c r="H2637" s="205"/>
      <c r="I2637" s="114"/>
    </row>
    <row r="2638" spans="1:9">
      <c r="A2638" s="470">
        <v>44306</v>
      </c>
      <c r="B2638" s="203">
        <v>20</v>
      </c>
      <c r="C2638" s="208">
        <v>120</v>
      </c>
      <c r="D2638" s="471">
        <v>17.899999999999999</v>
      </c>
      <c r="E2638" s="209">
        <v>11</v>
      </c>
      <c r="F2638" s="472">
        <v>48.3</v>
      </c>
      <c r="H2638" s="205"/>
      <c r="I2638" s="114"/>
    </row>
    <row r="2639" spans="1:9">
      <c r="A2639" s="470">
        <v>44306</v>
      </c>
      <c r="B2639" s="203">
        <v>21</v>
      </c>
      <c r="C2639" s="208">
        <v>135</v>
      </c>
      <c r="D2639" s="471">
        <v>18</v>
      </c>
      <c r="E2639" s="209">
        <v>11</v>
      </c>
      <c r="F2639" s="472">
        <v>49.2</v>
      </c>
      <c r="H2639" s="205"/>
      <c r="I2639" s="114"/>
    </row>
    <row r="2640" spans="1:9">
      <c r="A2640" s="470">
        <v>44306</v>
      </c>
      <c r="B2640" s="203">
        <v>22</v>
      </c>
      <c r="C2640" s="208">
        <v>150</v>
      </c>
      <c r="D2640" s="471">
        <v>18.2</v>
      </c>
      <c r="E2640" s="209">
        <v>11</v>
      </c>
      <c r="F2640" s="472">
        <v>50</v>
      </c>
      <c r="H2640" s="205"/>
      <c r="I2640" s="114"/>
    </row>
    <row r="2641" spans="1:9">
      <c r="A2641" s="470">
        <v>44306</v>
      </c>
      <c r="B2641" s="203">
        <v>23</v>
      </c>
      <c r="C2641" s="208">
        <v>165</v>
      </c>
      <c r="D2641" s="471">
        <v>18.3</v>
      </c>
      <c r="E2641" s="209">
        <v>11</v>
      </c>
      <c r="F2641" s="472">
        <v>50.9</v>
      </c>
      <c r="H2641" s="205"/>
      <c r="I2641" s="114"/>
    </row>
    <row r="2642" spans="1:9">
      <c r="A2642" s="470">
        <v>44307</v>
      </c>
      <c r="B2642" s="203">
        <v>0</v>
      </c>
      <c r="C2642" s="208">
        <v>180</v>
      </c>
      <c r="D2642" s="471">
        <v>18.399999999999999</v>
      </c>
      <c r="E2642" s="209">
        <v>11</v>
      </c>
      <c r="F2642" s="472">
        <v>51.7</v>
      </c>
      <c r="H2642" s="205"/>
      <c r="I2642" s="114"/>
    </row>
    <row r="2643" spans="1:9">
      <c r="A2643" s="470">
        <v>44307</v>
      </c>
      <c r="B2643" s="203">
        <v>1</v>
      </c>
      <c r="C2643" s="208">
        <v>195</v>
      </c>
      <c r="D2643" s="471">
        <v>18.5</v>
      </c>
      <c r="E2643" s="209">
        <v>11</v>
      </c>
      <c r="F2643" s="472">
        <v>52.6</v>
      </c>
      <c r="H2643" s="205"/>
      <c r="I2643" s="114"/>
    </row>
    <row r="2644" spans="1:9">
      <c r="A2644" s="470">
        <v>44307</v>
      </c>
      <c r="B2644" s="203">
        <v>2</v>
      </c>
      <c r="C2644" s="208">
        <v>210</v>
      </c>
      <c r="D2644" s="471">
        <v>18.7</v>
      </c>
      <c r="E2644" s="209">
        <v>11</v>
      </c>
      <c r="F2644" s="472">
        <v>53.4</v>
      </c>
      <c r="H2644" s="205"/>
      <c r="I2644" s="114"/>
    </row>
    <row r="2645" spans="1:9">
      <c r="A2645" s="470">
        <v>44307</v>
      </c>
      <c r="B2645" s="203">
        <v>3</v>
      </c>
      <c r="C2645" s="208">
        <v>225</v>
      </c>
      <c r="D2645" s="471">
        <v>18.8</v>
      </c>
      <c r="E2645" s="209">
        <v>11</v>
      </c>
      <c r="F2645" s="472">
        <v>54.2</v>
      </c>
      <c r="H2645" s="205"/>
      <c r="I2645" s="114"/>
    </row>
    <row r="2646" spans="1:9">
      <c r="A2646" s="470">
        <v>44307</v>
      </c>
      <c r="B2646" s="203">
        <v>4</v>
      </c>
      <c r="C2646" s="208">
        <v>240</v>
      </c>
      <c r="D2646" s="471">
        <v>18.899999999999999</v>
      </c>
      <c r="E2646" s="209">
        <v>11</v>
      </c>
      <c r="F2646" s="472">
        <v>55.1</v>
      </c>
      <c r="H2646" s="205"/>
      <c r="I2646" s="114"/>
    </row>
    <row r="2647" spans="1:9">
      <c r="A2647" s="470">
        <v>44307</v>
      </c>
      <c r="B2647" s="203">
        <v>5</v>
      </c>
      <c r="C2647" s="208">
        <v>255</v>
      </c>
      <c r="D2647" s="471">
        <v>19</v>
      </c>
      <c r="E2647" s="209">
        <v>11</v>
      </c>
      <c r="F2647" s="472">
        <v>55.9</v>
      </c>
      <c r="H2647" s="205"/>
      <c r="I2647" s="114"/>
    </row>
    <row r="2648" spans="1:9">
      <c r="A2648" s="470">
        <v>44307</v>
      </c>
      <c r="B2648" s="203">
        <v>6</v>
      </c>
      <c r="C2648" s="208">
        <v>270</v>
      </c>
      <c r="D2648" s="471">
        <v>19.2</v>
      </c>
      <c r="E2648" s="209">
        <v>11</v>
      </c>
      <c r="F2648" s="472">
        <v>56.8</v>
      </c>
      <c r="H2648" s="205"/>
      <c r="I2648" s="114"/>
    </row>
    <row r="2649" spans="1:9">
      <c r="A2649" s="470">
        <v>44307</v>
      </c>
      <c r="B2649" s="203">
        <v>7</v>
      </c>
      <c r="C2649" s="208">
        <v>285</v>
      </c>
      <c r="D2649" s="471">
        <v>19.3</v>
      </c>
      <c r="E2649" s="209">
        <v>11</v>
      </c>
      <c r="F2649" s="472">
        <v>57.6</v>
      </c>
      <c r="H2649" s="205"/>
      <c r="I2649" s="114"/>
    </row>
    <row r="2650" spans="1:9">
      <c r="A2650" s="470">
        <v>44307</v>
      </c>
      <c r="B2650" s="203">
        <v>8</v>
      </c>
      <c r="C2650" s="208">
        <v>300</v>
      </c>
      <c r="D2650" s="471">
        <v>19.399999999999999</v>
      </c>
      <c r="E2650" s="209">
        <v>11</v>
      </c>
      <c r="F2650" s="472">
        <v>58.5</v>
      </c>
      <c r="H2650" s="205"/>
      <c r="I2650" s="114"/>
    </row>
    <row r="2651" spans="1:9">
      <c r="A2651" s="470">
        <v>44307</v>
      </c>
      <c r="B2651" s="203">
        <v>9</v>
      </c>
      <c r="C2651" s="208">
        <v>315</v>
      </c>
      <c r="D2651" s="471">
        <v>19.5</v>
      </c>
      <c r="E2651" s="209">
        <v>11</v>
      </c>
      <c r="F2651" s="472">
        <v>59.3</v>
      </c>
      <c r="H2651" s="205"/>
      <c r="I2651" s="114"/>
    </row>
    <row r="2652" spans="1:9">
      <c r="A2652" s="470">
        <v>44307</v>
      </c>
      <c r="B2652" s="203">
        <v>10</v>
      </c>
      <c r="C2652" s="208">
        <v>330</v>
      </c>
      <c r="D2652" s="471">
        <v>19.7</v>
      </c>
      <c r="E2652" s="209">
        <v>12</v>
      </c>
      <c r="F2652" s="472">
        <v>0.2</v>
      </c>
      <c r="H2652" s="205"/>
      <c r="I2652" s="114"/>
    </row>
    <row r="2653" spans="1:9">
      <c r="A2653" s="470">
        <v>44307</v>
      </c>
      <c r="B2653" s="203">
        <v>11</v>
      </c>
      <c r="C2653" s="208">
        <v>345</v>
      </c>
      <c r="D2653" s="471">
        <v>19.8</v>
      </c>
      <c r="E2653" s="209">
        <v>12</v>
      </c>
      <c r="F2653" s="472">
        <v>1</v>
      </c>
      <c r="H2653" s="205"/>
      <c r="I2653" s="114"/>
    </row>
    <row r="2654" spans="1:9">
      <c r="A2654" s="470">
        <v>44307</v>
      </c>
      <c r="B2654" s="203">
        <v>12</v>
      </c>
      <c r="C2654" s="208">
        <v>0</v>
      </c>
      <c r="D2654" s="471">
        <v>19.899999999999999</v>
      </c>
      <c r="E2654" s="209">
        <v>12</v>
      </c>
      <c r="F2654" s="472">
        <v>1.9</v>
      </c>
      <c r="H2654" s="205"/>
      <c r="I2654" s="114"/>
    </row>
    <row r="2655" spans="1:9">
      <c r="A2655" s="470">
        <v>44307</v>
      </c>
      <c r="B2655" s="203">
        <v>13</v>
      </c>
      <c r="C2655" s="208">
        <v>15</v>
      </c>
      <c r="D2655" s="471">
        <v>20</v>
      </c>
      <c r="E2655" s="209">
        <v>12</v>
      </c>
      <c r="F2655" s="472">
        <v>2.7</v>
      </c>
      <c r="H2655" s="205"/>
      <c r="I2655" s="114"/>
    </row>
    <row r="2656" spans="1:9">
      <c r="A2656" s="470">
        <v>44307</v>
      </c>
      <c r="B2656" s="203">
        <v>14</v>
      </c>
      <c r="C2656" s="208">
        <v>30</v>
      </c>
      <c r="D2656" s="471">
        <v>20.2</v>
      </c>
      <c r="E2656" s="209">
        <v>12</v>
      </c>
      <c r="F2656" s="472">
        <v>3.6</v>
      </c>
      <c r="H2656" s="205"/>
      <c r="I2656" s="114"/>
    </row>
    <row r="2657" spans="1:9">
      <c r="A2657" s="470">
        <v>44307</v>
      </c>
      <c r="B2657" s="203">
        <v>15</v>
      </c>
      <c r="C2657" s="208">
        <v>45</v>
      </c>
      <c r="D2657" s="471">
        <v>20.3</v>
      </c>
      <c r="E2657" s="209">
        <v>12</v>
      </c>
      <c r="F2657" s="472">
        <v>4.4000000000000004</v>
      </c>
      <c r="H2657" s="205"/>
      <c r="I2657" s="114"/>
    </row>
    <row r="2658" spans="1:9">
      <c r="A2658" s="470">
        <v>44307</v>
      </c>
      <c r="B2658" s="203">
        <v>16</v>
      </c>
      <c r="C2658" s="208">
        <v>60</v>
      </c>
      <c r="D2658" s="471">
        <v>20.399999999999999</v>
      </c>
      <c r="E2658" s="209">
        <v>12</v>
      </c>
      <c r="F2658" s="472">
        <v>5.2</v>
      </c>
      <c r="H2658" s="205"/>
      <c r="I2658" s="114"/>
    </row>
    <row r="2659" spans="1:9">
      <c r="A2659" s="470">
        <v>44307</v>
      </c>
      <c r="B2659" s="203">
        <v>17</v>
      </c>
      <c r="C2659" s="208">
        <v>75</v>
      </c>
      <c r="D2659" s="471">
        <v>20.5</v>
      </c>
      <c r="E2659" s="209">
        <v>12</v>
      </c>
      <c r="F2659" s="472">
        <v>6.1</v>
      </c>
      <c r="H2659" s="205"/>
      <c r="I2659" s="114"/>
    </row>
    <row r="2660" spans="1:9">
      <c r="A2660" s="470">
        <v>44307</v>
      </c>
      <c r="B2660" s="203">
        <v>18</v>
      </c>
      <c r="C2660" s="208">
        <v>90</v>
      </c>
      <c r="D2660" s="471">
        <v>20.7</v>
      </c>
      <c r="E2660" s="209">
        <v>12</v>
      </c>
      <c r="F2660" s="472">
        <v>6.9</v>
      </c>
      <c r="H2660" s="205"/>
      <c r="I2660" s="114"/>
    </row>
    <row r="2661" spans="1:9">
      <c r="A2661" s="470">
        <v>44307</v>
      </c>
      <c r="B2661" s="203">
        <v>19</v>
      </c>
      <c r="C2661" s="208">
        <v>105</v>
      </c>
      <c r="D2661" s="471">
        <v>20.8</v>
      </c>
      <c r="E2661" s="209">
        <v>12</v>
      </c>
      <c r="F2661" s="472">
        <v>7.8</v>
      </c>
      <c r="H2661" s="205"/>
      <c r="I2661" s="114"/>
    </row>
    <row r="2662" spans="1:9">
      <c r="A2662" s="470">
        <v>44307</v>
      </c>
      <c r="B2662" s="203">
        <v>20</v>
      </c>
      <c r="C2662" s="208">
        <v>120</v>
      </c>
      <c r="D2662" s="471">
        <v>20.9</v>
      </c>
      <c r="E2662" s="209">
        <v>12</v>
      </c>
      <c r="F2662" s="472">
        <v>8.6</v>
      </c>
      <c r="H2662" s="205"/>
      <c r="I2662" s="114"/>
    </row>
    <row r="2663" spans="1:9">
      <c r="A2663" s="470">
        <v>44307</v>
      </c>
      <c r="B2663" s="203">
        <v>21</v>
      </c>
      <c r="C2663" s="208">
        <v>135</v>
      </c>
      <c r="D2663" s="471">
        <v>21</v>
      </c>
      <c r="E2663" s="209">
        <v>12</v>
      </c>
      <c r="F2663" s="472">
        <v>9.5</v>
      </c>
      <c r="H2663" s="205"/>
      <c r="I2663" s="114"/>
    </row>
    <row r="2664" spans="1:9">
      <c r="A2664" s="470">
        <v>44307</v>
      </c>
      <c r="B2664" s="203">
        <v>22</v>
      </c>
      <c r="C2664" s="208">
        <v>150</v>
      </c>
      <c r="D2664" s="471">
        <v>21.2</v>
      </c>
      <c r="E2664" s="209">
        <v>12</v>
      </c>
      <c r="F2664" s="472">
        <v>10.3</v>
      </c>
      <c r="H2664" s="205"/>
      <c r="I2664" s="114"/>
    </row>
    <row r="2665" spans="1:9">
      <c r="A2665" s="470">
        <v>44307</v>
      </c>
      <c r="B2665" s="203">
        <v>23</v>
      </c>
      <c r="C2665" s="208">
        <v>165</v>
      </c>
      <c r="D2665" s="471">
        <v>21.3</v>
      </c>
      <c r="E2665" s="209">
        <v>12</v>
      </c>
      <c r="F2665" s="472">
        <v>11.1</v>
      </c>
      <c r="H2665" s="205"/>
      <c r="I2665" s="114"/>
    </row>
    <row r="2666" spans="1:9">
      <c r="A2666" s="470">
        <v>44308</v>
      </c>
      <c r="B2666" s="203">
        <v>0</v>
      </c>
      <c r="C2666" s="208">
        <v>180</v>
      </c>
      <c r="D2666" s="471">
        <v>21.4</v>
      </c>
      <c r="E2666" s="209">
        <v>12</v>
      </c>
      <c r="F2666" s="472">
        <v>12</v>
      </c>
      <c r="H2666" s="205"/>
      <c r="I2666" s="114"/>
    </row>
    <row r="2667" spans="1:9">
      <c r="A2667" s="470">
        <v>44308</v>
      </c>
      <c r="B2667" s="203">
        <v>1</v>
      </c>
      <c r="C2667" s="208">
        <v>195</v>
      </c>
      <c r="D2667" s="471">
        <v>21.5</v>
      </c>
      <c r="E2667" s="209">
        <v>12</v>
      </c>
      <c r="F2667" s="472">
        <v>12.8</v>
      </c>
      <c r="H2667" s="205"/>
      <c r="I2667" s="114"/>
    </row>
    <row r="2668" spans="1:9">
      <c r="A2668" s="470">
        <v>44308</v>
      </c>
      <c r="B2668" s="203">
        <v>2</v>
      </c>
      <c r="C2668" s="208">
        <v>210</v>
      </c>
      <c r="D2668" s="471">
        <v>21.7</v>
      </c>
      <c r="E2668" s="209">
        <v>12</v>
      </c>
      <c r="F2668" s="472">
        <v>13.7</v>
      </c>
      <c r="H2668" s="205"/>
      <c r="I2668" s="114"/>
    </row>
    <row r="2669" spans="1:9">
      <c r="A2669" s="470">
        <v>44308</v>
      </c>
      <c r="B2669" s="203">
        <v>3</v>
      </c>
      <c r="C2669" s="208">
        <v>225</v>
      </c>
      <c r="D2669" s="471">
        <v>21.8</v>
      </c>
      <c r="E2669" s="209">
        <v>12</v>
      </c>
      <c r="F2669" s="472">
        <v>14.5</v>
      </c>
      <c r="H2669" s="205"/>
      <c r="I2669" s="114"/>
    </row>
    <row r="2670" spans="1:9">
      <c r="A2670" s="470">
        <v>44308</v>
      </c>
      <c r="B2670" s="203">
        <v>4</v>
      </c>
      <c r="C2670" s="208">
        <v>240</v>
      </c>
      <c r="D2670" s="471">
        <v>21.9</v>
      </c>
      <c r="E2670" s="209">
        <v>12</v>
      </c>
      <c r="F2670" s="472">
        <v>15.3</v>
      </c>
      <c r="H2670" s="205"/>
      <c r="I2670" s="114"/>
    </row>
    <row r="2671" spans="1:9">
      <c r="A2671" s="470">
        <v>44308</v>
      </c>
      <c r="B2671" s="203">
        <v>5</v>
      </c>
      <c r="C2671" s="208">
        <v>255</v>
      </c>
      <c r="D2671" s="471">
        <v>22</v>
      </c>
      <c r="E2671" s="209">
        <v>12</v>
      </c>
      <c r="F2671" s="472">
        <v>16.2</v>
      </c>
      <c r="H2671" s="205"/>
      <c r="I2671" s="114"/>
    </row>
    <row r="2672" spans="1:9">
      <c r="A2672" s="470">
        <v>44308</v>
      </c>
      <c r="B2672" s="203">
        <v>6</v>
      </c>
      <c r="C2672" s="208">
        <v>270</v>
      </c>
      <c r="D2672" s="471">
        <v>22.1</v>
      </c>
      <c r="E2672" s="209">
        <v>12</v>
      </c>
      <c r="F2672" s="472">
        <v>17</v>
      </c>
      <c r="H2672" s="205"/>
      <c r="I2672" s="114"/>
    </row>
    <row r="2673" spans="1:9">
      <c r="A2673" s="470">
        <v>44308</v>
      </c>
      <c r="B2673" s="203">
        <v>7</v>
      </c>
      <c r="C2673" s="208">
        <v>285</v>
      </c>
      <c r="D2673" s="471">
        <v>22.3</v>
      </c>
      <c r="E2673" s="209">
        <v>12</v>
      </c>
      <c r="F2673" s="472">
        <v>17.899999999999999</v>
      </c>
      <c r="H2673" s="205"/>
      <c r="I2673" s="114"/>
    </row>
    <row r="2674" spans="1:9">
      <c r="A2674" s="470">
        <v>44308</v>
      </c>
      <c r="B2674" s="203">
        <v>8</v>
      </c>
      <c r="C2674" s="208">
        <v>300</v>
      </c>
      <c r="D2674" s="471">
        <v>22.4</v>
      </c>
      <c r="E2674" s="209">
        <v>12</v>
      </c>
      <c r="F2674" s="472">
        <v>18.7</v>
      </c>
      <c r="H2674" s="205"/>
      <c r="I2674" s="114"/>
    </row>
    <row r="2675" spans="1:9">
      <c r="A2675" s="470">
        <v>44308</v>
      </c>
      <c r="B2675" s="203">
        <v>9</v>
      </c>
      <c r="C2675" s="208">
        <v>315</v>
      </c>
      <c r="D2675" s="471">
        <v>22.5</v>
      </c>
      <c r="E2675" s="209">
        <v>12</v>
      </c>
      <c r="F2675" s="472">
        <v>19.5</v>
      </c>
      <c r="H2675" s="205"/>
      <c r="I2675" s="114"/>
    </row>
    <row r="2676" spans="1:9">
      <c r="A2676" s="470">
        <v>44308</v>
      </c>
      <c r="B2676" s="203">
        <v>10</v>
      </c>
      <c r="C2676" s="208">
        <v>330</v>
      </c>
      <c r="D2676" s="471">
        <v>22.6</v>
      </c>
      <c r="E2676" s="209">
        <v>12</v>
      </c>
      <c r="F2676" s="472">
        <v>20.399999999999999</v>
      </c>
      <c r="H2676" s="205"/>
      <c r="I2676" s="114"/>
    </row>
    <row r="2677" spans="1:9">
      <c r="A2677" s="470">
        <v>44308</v>
      </c>
      <c r="B2677" s="203">
        <v>11</v>
      </c>
      <c r="C2677" s="208">
        <v>345</v>
      </c>
      <c r="D2677" s="471">
        <v>22.7</v>
      </c>
      <c r="E2677" s="209">
        <v>12</v>
      </c>
      <c r="F2677" s="472">
        <v>21.2</v>
      </c>
      <c r="H2677" s="205"/>
      <c r="I2677" s="114"/>
    </row>
    <row r="2678" spans="1:9">
      <c r="A2678" s="470">
        <v>44308</v>
      </c>
      <c r="B2678" s="203">
        <v>12</v>
      </c>
      <c r="C2678" s="208">
        <v>0</v>
      </c>
      <c r="D2678" s="471">
        <v>22.9</v>
      </c>
      <c r="E2678" s="209">
        <v>12</v>
      </c>
      <c r="F2678" s="472">
        <v>22</v>
      </c>
      <c r="H2678" s="205"/>
      <c r="I2678" s="114"/>
    </row>
    <row r="2679" spans="1:9">
      <c r="A2679" s="470">
        <v>44308</v>
      </c>
      <c r="B2679" s="203">
        <v>13</v>
      </c>
      <c r="C2679" s="208">
        <v>15</v>
      </c>
      <c r="D2679" s="471">
        <v>23</v>
      </c>
      <c r="E2679" s="209">
        <v>12</v>
      </c>
      <c r="F2679" s="472">
        <v>22.9</v>
      </c>
      <c r="H2679" s="205"/>
      <c r="I2679" s="114"/>
    </row>
    <row r="2680" spans="1:9">
      <c r="A2680" s="470">
        <v>44308</v>
      </c>
      <c r="B2680" s="203">
        <v>14</v>
      </c>
      <c r="C2680" s="208">
        <v>30</v>
      </c>
      <c r="D2680" s="471">
        <v>23.1</v>
      </c>
      <c r="E2680" s="209">
        <v>12</v>
      </c>
      <c r="F2680" s="472">
        <v>23.7</v>
      </c>
      <c r="H2680" s="205"/>
      <c r="I2680" s="114"/>
    </row>
    <row r="2681" spans="1:9">
      <c r="A2681" s="470">
        <v>44308</v>
      </c>
      <c r="B2681" s="203">
        <v>15</v>
      </c>
      <c r="C2681" s="208">
        <v>45</v>
      </c>
      <c r="D2681" s="471">
        <v>23.2</v>
      </c>
      <c r="E2681" s="209">
        <v>12</v>
      </c>
      <c r="F2681" s="472">
        <v>24.5</v>
      </c>
      <c r="H2681" s="205"/>
      <c r="I2681" s="114"/>
    </row>
    <row r="2682" spans="1:9">
      <c r="A2682" s="470">
        <v>44308</v>
      </c>
      <c r="B2682" s="203">
        <v>16</v>
      </c>
      <c r="C2682" s="208">
        <v>60</v>
      </c>
      <c r="D2682" s="471">
        <v>23.3</v>
      </c>
      <c r="E2682" s="209">
        <v>12</v>
      </c>
      <c r="F2682" s="472">
        <v>25.4</v>
      </c>
      <c r="H2682" s="205"/>
      <c r="I2682" s="114"/>
    </row>
    <row r="2683" spans="1:9">
      <c r="A2683" s="470">
        <v>44308</v>
      </c>
      <c r="B2683" s="203">
        <v>17</v>
      </c>
      <c r="C2683" s="208">
        <v>75</v>
      </c>
      <c r="D2683" s="471">
        <v>23.5</v>
      </c>
      <c r="E2683" s="209">
        <v>12</v>
      </c>
      <c r="F2683" s="472">
        <v>26.2</v>
      </c>
      <c r="H2683" s="205"/>
      <c r="I2683" s="114"/>
    </row>
    <row r="2684" spans="1:9">
      <c r="A2684" s="470">
        <v>44308</v>
      </c>
      <c r="B2684" s="203">
        <v>18</v>
      </c>
      <c r="C2684" s="208">
        <v>90</v>
      </c>
      <c r="D2684" s="471">
        <v>23.6</v>
      </c>
      <c r="E2684" s="209">
        <v>12</v>
      </c>
      <c r="F2684" s="472">
        <v>27.1</v>
      </c>
      <c r="H2684" s="205"/>
      <c r="I2684" s="114"/>
    </row>
    <row r="2685" spans="1:9">
      <c r="A2685" s="470">
        <v>44308</v>
      </c>
      <c r="B2685" s="203">
        <v>19</v>
      </c>
      <c r="C2685" s="208">
        <v>105</v>
      </c>
      <c r="D2685" s="471">
        <v>23.7</v>
      </c>
      <c r="E2685" s="209">
        <v>12</v>
      </c>
      <c r="F2685" s="472">
        <v>27.9</v>
      </c>
      <c r="H2685" s="205"/>
      <c r="I2685" s="114"/>
    </row>
    <row r="2686" spans="1:9">
      <c r="A2686" s="470">
        <v>44308</v>
      </c>
      <c r="B2686" s="203">
        <v>20</v>
      </c>
      <c r="C2686" s="208">
        <v>120</v>
      </c>
      <c r="D2686" s="471">
        <v>23.8</v>
      </c>
      <c r="E2686" s="209">
        <v>12</v>
      </c>
      <c r="F2686" s="472">
        <v>28.7</v>
      </c>
      <c r="H2686" s="205"/>
      <c r="I2686" s="114"/>
    </row>
    <row r="2687" spans="1:9">
      <c r="A2687" s="470">
        <v>44308</v>
      </c>
      <c r="B2687" s="203">
        <v>21</v>
      </c>
      <c r="C2687" s="208">
        <v>135</v>
      </c>
      <c r="D2687" s="471">
        <v>23.9</v>
      </c>
      <c r="E2687" s="209">
        <v>12</v>
      </c>
      <c r="F2687" s="472">
        <v>29.6</v>
      </c>
      <c r="H2687" s="205"/>
      <c r="I2687" s="114"/>
    </row>
    <row r="2688" spans="1:9">
      <c r="A2688" s="470">
        <v>44308</v>
      </c>
      <c r="B2688" s="203">
        <v>22</v>
      </c>
      <c r="C2688" s="208">
        <v>150</v>
      </c>
      <c r="D2688" s="471">
        <v>24.1</v>
      </c>
      <c r="E2688" s="209">
        <v>12</v>
      </c>
      <c r="F2688" s="472">
        <v>30.4</v>
      </c>
      <c r="H2688" s="205"/>
      <c r="I2688" s="114"/>
    </row>
    <row r="2689" spans="1:9">
      <c r="A2689" s="470">
        <v>44308</v>
      </c>
      <c r="B2689" s="203">
        <v>23</v>
      </c>
      <c r="C2689" s="208">
        <v>165</v>
      </c>
      <c r="D2689" s="471">
        <v>24.2</v>
      </c>
      <c r="E2689" s="209">
        <v>12</v>
      </c>
      <c r="F2689" s="472">
        <v>31.2</v>
      </c>
      <c r="H2689" s="205"/>
      <c r="I2689" s="114"/>
    </row>
    <row r="2690" spans="1:9">
      <c r="A2690" s="470">
        <v>44309</v>
      </c>
      <c r="B2690" s="203">
        <v>0</v>
      </c>
      <c r="C2690" s="208">
        <v>180</v>
      </c>
      <c r="D2690" s="471">
        <v>24.3</v>
      </c>
      <c r="E2690" s="209">
        <v>12</v>
      </c>
      <c r="F2690" s="472">
        <v>32</v>
      </c>
      <c r="H2690" s="205"/>
      <c r="I2690" s="114"/>
    </row>
    <row r="2691" spans="1:9">
      <c r="A2691" s="470">
        <v>44309</v>
      </c>
      <c r="B2691" s="203">
        <v>1</v>
      </c>
      <c r="C2691" s="208">
        <v>195</v>
      </c>
      <c r="D2691" s="471">
        <v>24.4</v>
      </c>
      <c r="E2691" s="209">
        <v>12</v>
      </c>
      <c r="F2691" s="472">
        <v>32.9</v>
      </c>
      <c r="H2691" s="205"/>
      <c r="I2691" s="114"/>
    </row>
    <row r="2692" spans="1:9">
      <c r="A2692" s="470">
        <v>44309</v>
      </c>
      <c r="B2692" s="203">
        <v>2</v>
      </c>
      <c r="C2692" s="208">
        <v>210</v>
      </c>
      <c r="D2692" s="471">
        <v>24.5</v>
      </c>
      <c r="E2692" s="209">
        <v>12</v>
      </c>
      <c r="F2692" s="472">
        <v>33.700000000000003</v>
      </c>
      <c r="H2692" s="205"/>
      <c r="I2692" s="114"/>
    </row>
    <row r="2693" spans="1:9">
      <c r="A2693" s="470">
        <v>44309</v>
      </c>
      <c r="B2693" s="203">
        <v>3</v>
      </c>
      <c r="C2693" s="208">
        <v>225</v>
      </c>
      <c r="D2693" s="471">
        <v>24.6</v>
      </c>
      <c r="E2693" s="209">
        <v>12</v>
      </c>
      <c r="F2693" s="472">
        <v>34.5</v>
      </c>
      <c r="H2693" s="205"/>
      <c r="I2693" s="114"/>
    </row>
    <row r="2694" spans="1:9">
      <c r="A2694" s="470">
        <v>44309</v>
      </c>
      <c r="B2694" s="203">
        <v>4</v>
      </c>
      <c r="C2694" s="208">
        <v>240</v>
      </c>
      <c r="D2694" s="471">
        <v>24.8</v>
      </c>
      <c r="E2694" s="209">
        <v>12</v>
      </c>
      <c r="F2694" s="472">
        <v>35.4</v>
      </c>
      <c r="H2694" s="205"/>
      <c r="I2694" s="114"/>
    </row>
    <row r="2695" spans="1:9">
      <c r="A2695" s="470">
        <v>44309</v>
      </c>
      <c r="B2695" s="203">
        <v>5</v>
      </c>
      <c r="C2695" s="208">
        <v>255</v>
      </c>
      <c r="D2695" s="471">
        <v>24.9</v>
      </c>
      <c r="E2695" s="209">
        <v>12</v>
      </c>
      <c r="F2695" s="472">
        <v>36.200000000000003</v>
      </c>
      <c r="H2695" s="205"/>
      <c r="I2695" s="114"/>
    </row>
    <row r="2696" spans="1:9">
      <c r="A2696" s="470">
        <v>44309</v>
      </c>
      <c r="B2696" s="203">
        <v>6</v>
      </c>
      <c r="C2696" s="208">
        <v>270</v>
      </c>
      <c r="D2696" s="471">
        <v>25</v>
      </c>
      <c r="E2696" s="209">
        <v>12</v>
      </c>
      <c r="F2696" s="472">
        <v>37</v>
      </c>
      <c r="H2696" s="205"/>
      <c r="I2696" s="114"/>
    </row>
    <row r="2697" spans="1:9">
      <c r="A2697" s="470">
        <v>44309</v>
      </c>
      <c r="B2697" s="203">
        <v>7</v>
      </c>
      <c r="C2697" s="208">
        <v>285</v>
      </c>
      <c r="D2697" s="471">
        <v>25.1</v>
      </c>
      <c r="E2697" s="209">
        <v>12</v>
      </c>
      <c r="F2697" s="472">
        <v>37.9</v>
      </c>
      <c r="H2697" s="205"/>
      <c r="I2697" s="114"/>
    </row>
    <row r="2698" spans="1:9">
      <c r="A2698" s="470">
        <v>44309</v>
      </c>
      <c r="B2698" s="203">
        <v>8</v>
      </c>
      <c r="C2698" s="208">
        <v>300</v>
      </c>
      <c r="D2698" s="471">
        <v>25.2</v>
      </c>
      <c r="E2698" s="209">
        <v>12</v>
      </c>
      <c r="F2698" s="472">
        <v>38.700000000000003</v>
      </c>
      <c r="H2698" s="205"/>
      <c r="I2698" s="114"/>
    </row>
    <row r="2699" spans="1:9">
      <c r="A2699" s="470">
        <v>44309</v>
      </c>
      <c r="B2699" s="203">
        <v>9</v>
      </c>
      <c r="C2699" s="208">
        <v>315</v>
      </c>
      <c r="D2699" s="471">
        <v>25.3</v>
      </c>
      <c r="E2699" s="209">
        <v>12</v>
      </c>
      <c r="F2699" s="472">
        <v>39.5</v>
      </c>
      <c r="H2699" s="205"/>
      <c r="I2699" s="114"/>
    </row>
    <row r="2700" spans="1:9">
      <c r="A2700" s="470">
        <v>44309</v>
      </c>
      <c r="B2700" s="203">
        <v>10</v>
      </c>
      <c r="C2700" s="208">
        <v>330</v>
      </c>
      <c r="D2700" s="471">
        <v>25.5</v>
      </c>
      <c r="E2700" s="209">
        <v>12</v>
      </c>
      <c r="F2700" s="472">
        <v>40.4</v>
      </c>
      <c r="H2700" s="205"/>
      <c r="I2700" s="114"/>
    </row>
    <row r="2701" spans="1:9">
      <c r="A2701" s="470">
        <v>44309</v>
      </c>
      <c r="B2701" s="203">
        <v>11</v>
      </c>
      <c r="C2701" s="208">
        <v>345</v>
      </c>
      <c r="D2701" s="471">
        <v>25.6</v>
      </c>
      <c r="E2701" s="209">
        <v>12</v>
      </c>
      <c r="F2701" s="472">
        <v>41.2</v>
      </c>
      <c r="H2701" s="205"/>
      <c r="I2701" s="114"/>
    </row>
    <row r="2702" spans="1:9">
      <c r="A2702" s="470">
        <v>44309</v>
      </c>
      <c r="B2702" s="203">
        <v>12</v>
      </c>
      <c r="C2702" s="208">
        <v>0</v>
      </c>
      <c r="D2702" s="471">
        <v>25.7</v>
      </c>
      <c r="E2702" s="209">
        <v>12</v>
      </c>
      <c r="F2702" s="472">
        <v>42</v>
      </c>
      <c r="H2702" s="205"/>
      <c r="I2702" s="114"/>
    </row>
    <row r="2703" spans="1:9">
      <c r="A2703" s="470">
        <v>44309</v>
      </c>
      <c r="B2703" s="203">
        <v>13</v>
      </c>
      <c r="C2703" s="208">
        <v>15</v>
      </c>
      <c r="D2703" s="471">
        <v>25.8</v>
      </c>
      <c r="E2703" s="209">
        <v>12</v>
      </c>
      <c r="F2703" s="472">
        <v>42.8</v>
      </c>
      <c r="H2703" s="205"/>
      <c r="I2703" s="114"/>
    </row>
    <row r="2704" spans="1:9">
      <c r="A2704" s="470">
        <v>44309</v>
      </c>
      <c r="B2704" s="203">
        <v>14</v>
      </c>
      <c r="C2704" s="208">
        <v>30</v>
      </c>
      <c r="D2704" s="471">
        <v>25.9</v>
      </c>
      <c r="E2704" s="209">
        <v>12</v>
      </c>
      <c r="F2704" s="472">
        <v>43.7</v>
      </c>
      <c r="H2704" s="205"/>
      <c r="I2704" s="114"/>
    </row>
    <row r="2705" spans="1:9">
      <c r="A2705" s="470">
        <v>44309</v>
      </c>
      <c r="B2705" s="203">
        <v>15</v>
      </c>
      <c r="C2705" s="208">
        <v>45</v>
      </c>
      <c r="D2705" s="471">
        <v>26</v>
      </c>
      <c r="E2705" s="209">
        <v>12</v>
      </c>
      <c r="F2705" s="472">
        <v>44.5</v>
      </c>
      <c r="H2705" s="205"/>
      <c r="I2705" s="114"/>
    </row>
    <row r="2706" spans="1:9">
      <c r="A2706" s="470">
        <v>44309</v>
      </c>
      <c r="B2706" s="203">
        <v>16</v>
      </c>
      <c r="C2706" s="208">
        <v>60</v>
      </c>
      <c r="D2706" s="471">
        <v>26.2</v>
      </c>
      <c r="E2706" s="209">
        <v>12</v>
      </c>
      <c r="F2706" s="472">
        <v>45.3</v>
      </c>
      <c r="H2706" s="205"/>
      <c r="I2706" s="114"/>
    </row>
    <row r="2707" spans="1:9">
      <c r="A2707" s="470">
        <v>44309</v>
      </c>
      <c r="B2707" s="203">
        <v>17</v>
      </c>
      <c r="C2707" s="208">
        <v>75</v>
      </c>
      <c r="D2707" s="471">
        <v>26.3</v>
      </c>
      <c r="E2707" s="209">
        <v>12</v>
      </c>
      <c r="F2707" s="472">
        <v>46.1</v>
      </c>
      <c r="H2707" s="205"/>
      <c r="I2707" s="114"/>
    </row>
    <row r="2708" spans="1:9">
      <c r="A2708" s="470">
        <v>44309</v>
      </c>
      <c r="B2708" s="203">
        <v>18</v>
      </c>
      <c r="C2708" s="208">
        <v>90</v>
      </c>
      <c r="D2708" s="471">
        <v>26.4</v>
      </c>
      <c r="E2708" s="209">
        <v>12</v>
      </c>
      <c r="F2708" s="472">
        <v>47</v>
      </c>
      <c r="H2708" s="205"/>
      <c r="I2708" s="114"/>
    </row>
    <row r="2709" spans="1:9">
      <c r="A2709" s="470">
        <v>44309</v>
      </c>
      <c r="B2709" s="203">
        <v>19</v>
      </c>
      <c r="C2709" s="208">
        <v>105</v>
      </c>
      <c r="D2709" s="471">
        <v>26.5</v>
      </c>
      <c r="E2709" s="209">
        <v>12</v>
      </c>
      <c r="F2709" s="472">
        <v>47.8</v>
      </c>
      <c r="H2709" s="205"/>
      <c r="I2709" s="114"/>
    </row>
    <row r="2710" spans="1:9">
      <c r="A2710" s="470">
        <v>44309</v>
      </c>
      <c r="B2710" s="203">
        <v>20</v>
      </c>
      <c r="C2710" s="208">
        <v>120</v>
      </c>
      <c r="D2710" s="471">
        <v>26.6</v>
      </c>
      <c r="E2710" s="209">
        <v>12</v>
      </c>
      <c r="F2710" s="472">
        <v>48.6</v>
      </c>
      <c r="H2710" s="205"/>
      <c r="I2710" s="114"/>
    </row>
    <row r="2711" spans="1:9">
      <c r="A2711" s="470">
        <v>44309</v>
      </c>
      <c r="B2711" s="203">
        <v>21</v>
      </c>
      <c r="C2711" s="208">
        <v>135</v>
      </c>
      <c r="D2711" s="471">
        <v>26.7</v>
      </c>
      <c r="E2711" s="209">
        <v>12</v>
      </c>
      <c r="F2711" s="472">
        <v>49.4</v>
      </c>
      <c r="H2711" s="205"/>
      <c r="I2711" s="114"/>
    </row>
    <row r="2712" spans="1:9">
      <c r="A2712" s="470">
        <v>44309</v>
      </c>
      <c r="B2712" s="203">
        <v>22</v>
      </c>
      <c r="C2712" s="208">
        <v>150</v>
      </c>
      <c r="D2712" s="471">
        <v>26.8</v>
      </c>
      <c r="E2712" s="209">
        <v>12</v>
      </c>
      <c r="F2712" s="472">
        <v>50.3</v>
      </c>
      <c r="H2712" s="205"/>
      <c r="I2712" s="114"/>
    </row>
    <row r="2713" spans="1:9">
      <c r="A2713" s="470">
        <v>44309</v>
      </c>
      <c r="B2713" s="203">
        <v>23</v>
      </c>
      <c r="C2713" s="208">
        <v>165</v>
      </c>
      <c r="D2713" s="471">
        <v>27</v>
      </c>
      <c r="E2713" s="209">
        <v>12</v>
      </c>
      <c r="F2713" s="472">
        <v>51.1</v>
      </c>
      <c r="H2713" s="205"/>
      <c r="I2713" s="114"/>
    </row>
    <row r="2714" spans="1:9">
      <c r="A2714" s="470">
        <v>44310</v>
      </c>
      <c r="B2714" s="203">
        <v>0</v>
      </c>
      <c r="C2714" s="208">
        <v>180</v>
      </c>
      <c r="D2714" s="471">
        <v>27.1</v>
      </c>
      <c r="E2714" s="209">
        <v>12</v>
      </c>
      <c r="F2714" s="472">
        <v>51.9</v>
      </c>
      <c r="H2714" s="205"/>
      <c r="I2714" s="114"/>
    </row>
    <row r="2715" spans="1:9">
      <c r="A2715" s="470">
        <v>44310</v>
      </c>
      <c r="B2715" s="203">
        <v>1</v>
      </c>
      <c r="C2715" s="208">
        <v>195</v>
      </c>
      <c r="D2715" s="471">
        <v>27.2</v>
      </c>
      <c r="E2715" s="209">
        <v>12</v>
      </c>
      <c r="F2715" s="472">
        <v>52.7</v>
      </c>
      <c r="H2715" s="205"/>
      <c r="I2715" s="114"/>
    </row>
    <row r="2716" spans="1:9">
      <c r="A2716" s="470">
        <v>44310</v>
      </c>
      <c r="B2716" s="203">
        <v>2</v>
      </c>
      <c r="C2716" s="208">
        <v>210</v>
      </c>
      <c r="D2716" s="471">
        <v>27.3</v>
      </c>
      <c r="E2716" s="209">
        <v>12</v>
      </c>
      <c r="F2716" s="472">
        <v>53.6</v>
      </c>
      <c r="H2716" s="205"/>
      <c r="I2716" s="114"/>
    </row>
    <row r="2717" spans="1:9">
      <c r="A2717" s="470">
        <v>44310</v>
      </c>
      <c r="B2717" s="203">
        <v>3</v>
      </c>
      <c r="C2717" s="208">
        <v>225</v>
      </c>
      <c r="D2717" s="471">
        <v>27.4</v>
      </c>
      <c r="E2717" s="209">
        <v>12</v>
      </c>
      <c r="F2717" s="472">
        <v>54.4</v>
      </c>
      <c r="H2717" s="205"/>
      <c r="I2717" s="114"/>
    </row>
    <row r="2718" spans="1:9">
      <c r="A2718" s="470">
        <v>44310</v>
      </c>
      <c r="B2718" s="203">
        <v>4</v>
      </c>
      <c r="C2718" s="208">
        <v>240</v>
      </c>
      <c r="D2718" s="471">
        <v>27.5</v>
      </c>
      <c r="E2718" s="209">
        <v>12</v>
      </c>
      <c r="F2718" s="472">
        <v>55.2</v>
      </c>
      <c r="H2718" s="205"/>
      <c r="I2718" s="114"/>
    </row>
    <row r="2719" spans="1:9">
      <c r="A2719" s="470">
        <v>44310</v>
      </c>
      <c r="B2719" s="203">
        <v>5</v>
      </c>
      <c r="C2719" s="208">
        <v>255</v>
      </c>
      <c r="D2719" s="471">
        <v>27.6</v>
      </c>
      <c r="E2719" s="209">
        <v>12</v>
      </c>
      <c r="F2719" s="472">
        <v>56</v>
      </c>
      <c r="H2719" s="205"/>
      <c r="I2719" s="114"/>
    </row>
    <row r="2720" spans="1:9">
      <c r="A2720" s="470">
        <v>44310</v>
      </c>
      <c r="B2720" s="203">
        <v>6</v>
      </c>
      <c r="C2720" s="208">
        <v>270</v>
      </c>
      <c r="D2720" s="471">
        <v>27.7</v>
      </c>
      <c r="E2720" s="209">
        <v>12</v>
      </c>
      <c r="F2720" s="472">
        <v>56.8</v>
      </c>
      <c r="H2720" s="205"/>
      <c r="I2720" s="114"/>
    </row>
    <row r="2721" spans="1:9">
      <c r="A2721" s="470">
        <v>44310</v>
      </c>
      <c r="B2721" s="203">
        <v>7</v>
      </c>
      <c r="C2721" s="208">
        <v>285</v>
      </c>
      <c r="D2721" s="471">
        <v>27.9</v>
      </c>
      <c r="E2721" s="209">
        <v>12</v>
      </c>
      <c r="F2721" s="472">
        <v>57.7</v>
      </c>
      <c r="H2721" s="205"/>
      <c r="I2721" s="114"/>
    </row>
    <row r="2722" spans="1:9">
      <c r="A2722" s="470">
        <v>44310</v>
      </c>
      <c r="B2722" s="203">
        <v>8</v>
      </c>
      <c r="C2722" s="208">
        <v>300</v>
      </c>
      <c r="D2722" s="471">
        <v>28</v>
      </c>
      <c r="E2722" s="209">
        <v>12</v>
      </c>
      <c r="F2722" s="472">
        <v>58.5</v>
      </c>
      <c r="H2722" s="205"/>
      <c r="I2722" s="114"/>
    </row>
    <row r="2723" spans="1:9">
      <c r="A2723" s="470">
        <v>44310</v>
      </c>
      <c r="B2723" s="203">
        <v>9</v>
      </c>
      <c r="C2723" s="208">
        <v>315</v>
      </c>
      <c r="D2723" s="471">
        <v>28.1</v>
      </c>
      <c r="E2723" s="209">
        <v>12</v>
      </c>
      <c r="F2723" s="472">
        <v>59.3</v>
      </c>
      <c r="H2723" s="205"/>
      <c r="I2723" s="114"/>
    </row>
    <row r="2724" spans="1:9">
      <c r="A2724" s="470">
        <v>44310</v>
      </c>
      <c r="B2724" s="203">
        <v>10</v>
      </c>
      <c r="C2724" s="208">
        <v>330</v>
      </c>
      <c r="D2724" s="471">
        <v>28.2</v>
      </c>
      <c r="E2724" s="209">
        <v>13</v>
      </c>
      <c r="F2724" s="472">
        <v>0.1</v>
      </c>
      <c r="H2724" s="205"/>
      <c r="I2724" s="114"/>
    </row>
    <row r="2725" spans="1:9">
      <c r="A2725" s="470">
        <v>44310</v>
      </c>
      <c r="B2725" s="203">
        <v>11</v>
      </c>
      <c r="C2725" s="208">
        <v>345</v>
      </c>
      <c r="D2725" s="471">
        <v>28.3</v>
      </c>
      <c r="E2725" s="209">
        <v>13</v>
      </c>
      <c r="F2725" s="472">
        <v>0.9</v>
      </c>
      <c r="H2725" s="205"/>
      <c r="I2725" s="114"/>
    </row>
    <row r="2726" spans="1:9">
      <c r="A2726" s="470">
        <v>44310</v>
      </c>
      <c r="B2726" s="203">
        <v>12</v>
      </c>
      <c r="C2726" s="208">
        <v>0</v>
      </c>
      <c r="D2726" s="471">
        <v>28.4</v>
      </c>
      <c r="E2726" s="209">
        <v>13</v>
      </c>
      <c r="F2726" s="472">
        <v>1.8</v>
      </c>
      <c r="H2726" s="205"/>
      <c r="I2726" s="114"/>
    </row>
    <row r="2727" spans="1:9">
      <c r="A2727" s="470">
        <v>44310</v>
      </c>
      <c r="B2727" s="203">
        <v>13</v>
      </c>
      <c r="C2727" s="208">
        <v>15</v>
      </c>
      <c r="D2727" s="471">
        <v>28.5</v>
      </c>
      <c r="E2727" s="209">
        <v>13</v>
      </c>
      <c r="F2727" s="472">
        <v>2.6</v>
      </c>
      <c r="H2727" s="205"/>
      <c r="I2727" s="114"/>
    </row>
    <row r="2728" spans="1:9">
      <c r="A2728" s="470">
        <v>44310</v>
      </c>
      <c r="B2728" s="203">
        <v>14</v>
      </c>
      <c r="C2728" s="208">
        <v>30</v>
      </c>
      <c r="D2728" s="471">
        <v>28.6</v>
      </c>
      <c r="E2728" s="209">
        <v>13</v>
      </c>
      <c r="F2728" s="472">
        <v>3.4</v>
      </c>
      <c r="H2728" s="205"/>
      <c r="I2728" s="114"/>
    </row>
    <row r="2729" spans="1:9">
      <c r="A2729" s="470">
        <v>44310</v>
      </c>
      <c r="B2729" s="203">
        <v>15</v>
      </c>
      <c r="C2729" s="208">
        <v>45</v>
      </c>
      <c r="D2729" s="471">
        <v>28.7</v>
      </c>
      <c r="E2729" s="209">
        <v>13</v>
      </c>
      <c r="F2729" s="472">
        <v>4.2</v>
      </c>
      <c r="H2729" s="205"/>
      <c r="I2729" s="114"/>
    </row>
    <row r="2730" spans="1:9">
      <c r="A2730" s="470">
        <v>44310</v>
      </c>
      <c r="B2730" s="203">
        <v>16</v>
      </c>
      <c r="C2730" s="208">
        <v>60</v>
      </c>
      <c r="D2730" s="471">
        <v>28.9</v>
      </c>
      <c r="E2730" s="209">
        <v>13</v>
      </c>
      <c r="F2730" s="472">
        <v>5</v>
      </c>
      <c r="H2730" s="205"/>
      <c r="I2730" s="114"/>
    </row>
    <row r="2731" spans="1:9">
      <c r="A2731" s="470">
        <v>44310</v>
      </c>
      <c r="B2731" s="203">
        <v>17</v>
      </c>
      <c r="C2731" s="208">
        <v>75</v>
      </c>
      <c r="D2731" s="471">
        <v>29</v>
      </c>
      <c r="E2731" s="209">
        <v>13</v>
      </c>
      <c r="F2731" s="472">
        <v>5.9</v>
      </c>
      <c r="H2731" s="205"/>
      <c r="I2731" s="114"/>
    </row>
    <row r="2732" spans="1:9">
      <c r="A2732" s="470">
        <v>44310</v>
      </c>
      <c r="B2732" s="203">
        <v>18</v>
      </c>
      <c r="C2732" s="208">
        <v>90</v>
      </c>
      <c r="D2732" s="471">
        <v>29.1</v>
      </c>
      <c r="E2732" s="209">
        <v>13</v>
      </c>
      <c r="F2732" s="472">
        <v>6.7</v>
      </c>
      <c r="H2732" s="205"/>
      <c r="I2732" s="114"/>
    </row>
    <row r="2733" spans="1:9">
      <c r="A2733" s="470">
        <v>44310</v>
      </c>
      <c r="B2733" s="203">
        <v>19</v>
      </c>
      <c r="C2733" s="208">
        <v>105</v>
      </c>
      <c r="D2733" s="471">
        <v>29.2</v>
      </c>
      <c r="E2733" s="209">
        <v>13</v>
      </c>
      <c r="F2733" s="472">
        <v>7.5</v>
      </c>
      <c r="H2733" s="205"/>
      <c r="I2733" s="114"/>
    </row>
    <row r="2734" spans="1:9">
      <c r="A2734" s="470">
        <v>44310</v>
      </c>
      <c r="B2734" s="203">
        <v>20</v>
      </c>
      <c r="C2734" s="208">
        <v>120</v>
      </c>
      <c r="D2734" s="471">
        <v>29.3</v>
      </c>
      <c r="E2734" s="209">
        <v>13</v>
      </c>
      <c r="F2734" s="472">
        <v>8.3000000000000007</v>
      </c>
      <c r="H2734" s="205"/>
      <c r="I2734" s="114"/>
    </row>
    <row r="2735" spans="1:9">
      <c r="A2735" s="470">
        <v>44310</v>
      </c>
      <c r="B2735" s="203">
        <v>21</v>
      </c>
      <c r="C2735" s="208">
        <v>135</v>
      </c>
      <c r="D2735" s="471">
        <v>29.4</v>
      </c>
      <c r="E2735" s="209">
        <v>13</v>
      </c>
      <c r="F2735" s="472">
        <v>9.1</v>
      </c>
      <c r="H2735" s="205"/>
      <c r="I2735" s="114"/>
    </row>
    <row r="2736" spans="1:9">
      <c r="A2736" s="470">
        <v>44310</v>
      </c>
      <c r="B2736" s="203">
        <v>22</v>
      </c>
      <c r="C2736" s="208">
        <v>150</v>
      </c>
      <c r="D2736" s="471">
        <v>29.5</v>
      </c>
      <c r="E2736" s="209">
        <v>13</v>
      </c>
      <c r="F2736" s="472">
        <v>9.9</v>
      </c>
      <c r="H2736" s="205"/>
      <c r="I2736" s="114"/>
    </row>
    <row r="2737" spans="1:9">
      <c r="A2737" s="470">
        <v>44310</v>
      </c>
      <c r="B2737" s="203">
        <v>23</v>
      </c>
      <c r="C2737" s="208">
        <v>165</v>
      </c>
      <c r="D2737" s="471">
        <v>29.6</v>
      </c>
      <c r="E2737" s="209">
        <v>13</v>
      </c>
      <c r="F2737" s="472">
        <v>10.7</v>
      </c>
      <c r="H2737" s="205"/>
      <c r="I2737" s="114"/>
    </row>
    <row r="2738" spans="1:9">
      <c r="A2738" s="470">
        <v>44311</v>
      </c>
      <c r="B2738" s="203">
        <v>0</v>
      </c>
      <c r="C2738" s="208">
        <v>180</v>
      </c>
      <c r="D2738" s="471">
        <v>29.7</v>
      </c>
      <c r="E2738" s="209">
        <v>13</v>
      </c>
      <c r="F2738" s="472">
        <v>11.6</v>
      </c>
      <c r="H2738" s="205"/>
      <c r="I2738" s="114"/>
    </row>
    <row r="2739" spans="1:9">
      <c r="A2739" s="470">
        <v>44311</v>
      </c>
      <c r="B2739" s="203">
        <v>1</v>
      </c>
      <c r="C2739" s="208">
        <v>195</v>
      </c>
      <c r="D2739" s="471">
        <v>29.8</v>
      </c>
      <c r="E2739" s="209">
        <v>13</v>
      </c>
      <c r="F2739" s="472">
        <v>12.4</v>
      </c>
      <c r="H2739" s="205"/>
      <c r="I2739" s="114"/>
    </row>
    <row r="2740" spans="1:9">
      <c r="A2740" s="470">
        <v>44311</v>
      </c>
      <c r="B2740" s="203">
        <v>2</v>
      </c>
      <c r="C2740" s="208">
        <v>210</v>
      </c>
      <c r="D2740" s="471">
        <v>29.9</v>
      </c>
      <c r="E2740" s="209">
        <v>13</v>
      </c>
      <c r="F2740" s="472">
        <v>13.2</v>
      </c>
      <c r="H2740" s="205"/>
      <c r="I2740" s="114"/>
    </row>
    <row r="2741" spans="1:9">
      <c r="A2741" s="470">
        <v>44311</v>
      </c>
      <c r="B2741" s="203">
        <v>3</v>
      </c>
      <c r="C2741" s="208">
        <v>225</v>
      </c>
      <c r="D2741" s="471">
        <v>30.1</v>
      </c>
      <c r="E2741" s="209">
        <v>13</v>
      </c>
      <c r="F2741" s="472">
        <v>14</v>
      </c>
      <c r="H2741" s="205"/>
      <c r="I2741" s="114"/>
    </row>
    <row r="2742" spans="1:9">
      <c r="A2742" s="470">
        <v>44311</v>
      </c>
      <c r="B2742" s="203">
        <v>4</v>
      </c>
      <c r="C2742" s="208">
        <v>240</v>
      </c>
      <c r="D2742" s="471">
        <v>30.2</v>
      </c>
      <c r="E2742" s="209">
        <v>13</v>
      </c>
      <c r="F2742" s="472">
        <v>14.8</v>
      </c>
      <c r="H2742" s="205"/>
      <c r="I2742" s="114"/>
    </row>
    <row r="2743" spans="1:9">
      <c r="A2743" s="470">
        <v>44311</v>
      </c>
      <c r="B2743" s="203">
        <v>5</v>
      </c>
      <c r="C2743" s="208">
        <v>255</v>
      </c>
      <c r="D2743" s="471">
        <v>30.3</v>
      </c>
      <c r="E2743" s="209">
        <v>13</v>
      </c>
      <c r="F2743" s="472">
        <v>15.6</v>
      </c>
      <c r="H2743" s="205"/>
      <c r="I2743" s="114"/>
    </row>
    <row r="2744" spans="1:9">
      <c r="A2744" s="470">
        <v>44311</v>
      </c>
      <c r="B2744" s="203">
        <v>6</v>
      </c>
      <c r="C2744" s="208">
        <v>270</v>
      </c>
      <c r="D2744" s="471">
        <v>30.4</v>
      </c>
      <c r="E2744" s="209">
        <v>13</v>
      </c>
      <c r="F2744" s="472">
        <v>16.399999999999999</v>
      </c>
      <c r="H2744" s="205"/>
      <c r="I2744" s="114"/>
    </row>
    <row r="2745" spans="1:9">
      <c r="A2745" s="470">
        <v>44311</v>
      </c>
      <c r="B2745" s="203">
        <v>7</v>
      </c>
      <c r="C2745" s="208">
        <v>285</v>
      </c>
      <c r="D2745" s="471">
        <v>30.5</v>
      </c>
      <c r="E2745" s="209">
        <v>13</v>
      </c>
      <c r="F2745" s="472">
        <v>17.3</v>
      </c>
      <c r="H2745" s="205"/>
      <c r="I2745" s="114"/>
    </row>
    <row r="2746" spans="1:9">
      <c r="A2746" s="470">
        <v>44311</v>
      </c>
      <c r="B2746" s="203">
        <v>8</v>
      </c>
      <c r="C2746" s="208">
        <v>300</v>
      </c>
      <c r="D2746" s="471">
        <v>30.6</v>
      </c>
      <c r="E2746" s="209">
        <v>13</v>
      </c>
      <c r="F2746" s="472">
        <v>18.100000000000001</v>
      </c>
      <c r="H2746" s="205"/>
      <c r="I2746" s="114"/>
    </row>
    <row r="2747" spans="1:9">
      <c r="A2747" s="470">
        <v>44311</v>
      </c>
      <c r="B2747" s="203">
        <v>9</v>
      </c>
      <c r="C2747" s="208">
        <v>315</v>
      </c>
      <c r="D2747" s="471">
        <v>30.7</v>
      </c>
      <c r="E2747" s="209">
        <v>13</v>
      </c>
      <c r="F2747" s="472">
        <v>18.899999999999999</v>
      </c>
      <c r="H2747" s="205"/>
      <c r="I2747" s="114"/>
    </row>
    <row r="2748" spans="1:9">
      <c r="A2748" s="470">
        <v>44311</v>
      </c>
      <c r="B2748" s="203">
        <v>10</v>
      </c>
      <c r="C2748" s="208">
        <v>330</v>
      </c>
      <c r="D2748" s="471">
        <v>30.8</v>
      </c>
      <c r="E2748" s="209">
        <v>13</v>
      </c>
      <c r="F2748" s="472">
        <v>19.7</v>
      </c>
      <c r="H2748" s="205"/>
      <c r="I2748" s="114"/>
    </row>
    <row r="2749" spans="1:9">
      <c r="A2749" s="470">
        <v>44311</v>
      </c>
      <c r="B2749" s="203">
        <v>11</v>
      </c>
      <c r="C2749" s="208">
        <v>345</v>
      </c>
      <c r="D2749" s="471">
        <v>30.9</v>
      </c>
      <c r="E2749" s="209">
        <v>13</v>
      </c>
      <c r="F2749" s="472">
        <v>20.5</v>
      </c>
      <c r="H2749" s="205"/>
      <c r="I2749" s="114"/>
    </row>
    <row r="2750" spans="1:9">
      <c r="A2750" s="470">
        <v>44311</v>
      </c>
      <c r="B2750" s="203">
        <v>12</v>
      </c>
      <c r="C2750" s="208">
        <v>0</v>
      </c>
      <c r="D2750" s="471">
        <v>31</v>
      </c>
      <c r="E2750" s="209">
        <v>13</v>
      </c>
      <c r="F2750" s="472">
        <v>21.3</v>
      </c>
      <c r="H2750" s="205"/>
      <c r="I2750" s="114"/>
    </row>
    <row r="2751" spans="1:9">
      <c r="A2751" s="470">
        <v>44311</v>
      </c>
      <c r="B2751" s="203">
        <v>13</v>
      </c>
      <c r="C2751" s="208">
        <v>15</v>
      </c>
      <c r="D2751" s="471">
        <v>31.1</v>
      </c>
      <c r="E2751" s="209">
        <v>13</v>
      </c>
      <c r="F2751" s="472">
        <v>22.1</v>
      </c>
      <c r="H2751" s="205"/>
      <c r="I2751" s="114"/>
    </row>
    <row r="2752" spans="1:9">
      <c r="A2752" s="470">
        <v>44311</v>
      </c>
      <c r="B2752" s="203">
        <v>14</v>
      </c>
      <c r="C2752" s="208">
        <v>30</v>
      </c>
      <c r="D2752" s="471">
        <v>31.2</v>
      </c>
      <c r="E2752" s="209">
        <v>13</v>
      </c>
      <c r="F2752" s="472">
        <v>22.9</v>
      </c>
      <c r="H2752" s="205"/>
      <c r="I2752" s="114"/>
    </row>
    <row r="2753" spans="1:9">
      <c r="A2753" s="470">
        <v>44311</v>
      </c>
      <c r="B2753" s="203">
        <v>15</v>
      </c>
      <c r="C2753" s="208">
        <v>45</v>
      </c>
      <c r="D2753" s="471">
        <v>31.3</v>
      </c>
      <c r="E2753" s="209">
        <v>13</v>
      </c>
      <c r="F2753" s="472">
        <v>23.7</v>
      </c>
      <c r="H2753" s="205"/>
      <c r="I2753" s="114"/>
    </row>
    <row r="2754" spans="1:9">
      <c r="A2754" s="470">
        <v>44311</v>
      </c>
      <c r="B2754" s="203">
        <v>16</v>
      </c>
      <c r="C2754" s="208">
        <v>60</v>
      </c>
      <c r="D2754" s="471">
        <v>31.4</v>
      </c>
      <c r="E2754" s="209">
        <v>13</v>
      </c>
      <c r="F2754" s="472">
        <v>24.5</v>
      </c>
      <c r="H2754" s="205"/>
      <c r="I2754" s="114"/>
    </row>
    <row r="2755" spans="1:9">
      <c r="A2755" s="470">
        <v>44311</v>
      </c>
      <c r="B2755" s="203">
        <v>17</v>
      </c>
      <c r="C2755" s="208">
        <v>75</v>
      </c>
      <c r="D2755" s="471">
        <v>31.5</v>
      </c>
      <c r="E2755" s="209">
        <v>13</v>
      </c>
      <c r="F2755" s="472">
        <v>25.3</v>
      </c>
      <c r="H2755" s="205"/>
      <c r="I2755" s="114"/>
    </row>
    <row r="2756" spans="1:9">
      <c r="A2756" s="470">
        <v>44311</v>
      </c>
      <c r="B2756" s="203">
        <v>18</v>
      </c>
      <c r="C2756" s="208">
        <v>90</v>
      </c>
      <c r="D2756" s="471">
        <v>31.6</v>
      </c>
      <c r="E2756" s="209">
        <v>13</v>
      </c>
      <c r="F2756" s="472">
        <v>26.2</v>
      </c>
      <c r="H2756" s="205"/>
      <c r="I2756" s="114"/>
    </row>
    <row r="2757" spans="1:9">
      <c r="A2757" s="470">
        <v>44311</v>
      </c>
      <c r="B2757" s="203">
        <v>19</v>
      </c>
      <c r="C2757" s="208">
        <v>105</v>
      </c>
      <c r="D2757" s="471">
        <v>31.8</v>
      </c>
      <c r="E2757" s="209">
        <v>13</v>
      </c>
      <c r="F2757" s="472">
        <v>27</v>
      </c>
      <c r="H2757" s="205"/>
      <c r="I2757" s="114"/>
    </row>
    <row r="2758" spans="1:9">
      <c r="A2758" s="470">
        <v>44311</v>
      </c>
      <c r="B2758" s="203">
        <v>20</v>
      </c>
      <c r="C2758" s="208">
        <v>120</v>
      </c>
      <c r="D2758" s="471">
        <v>31.9</v>
      </c>
      <c r="E2758" s="209">
        <v>13</v>
      </c>
      <c r="F2758" s="472">
        <v>27.8</v>
      </c>
      <c r="H2758" s="205"/>
      <c r="I2758" s="114"/>
    </row>
    <row r="2759" spans="1:9">
      <c r="A2759" s="470">
        <v>44311</v>
      </c>
      <c r="B2759" s="203">
        <v>21</v>
      </c>
      <c r="C2759" s="208">
        <v>135</v>
      </c>
      <c r="D2759" s="471">
        <v>32</v>
      </c>
      <c r="E2759" s="209">
        <v>13</v>
      </c>
      <c r="F2759" s="472">
        <v>28.6</v>
      </c>
      <c r="H2759" s="205"/>
      <c r="I2759" s="114"/>
    </row>
    <row r="2760" spans="1:9">
      <c r="A2760" s="470">
        <v>44311</v>
      </c>
      <c r="B2760" s="203">
        <v>22</v>
      </c>
      <c r="C2760" s="208">
        <v>150</v>
      </c>
      <c r="D2760" s="471">
        <v>32.1</v>
      </c>
      <c r="E2760" s="209">
        <v>13</v>
      </c>
      <c r="F2760" s="472">
        <v>29.4</v>
      </c>
      <c r="H2760" s="205"/>
      <c r="I2760" s="114"/>
    </row>
    <row r="2761" spans="1:9">
      <c r="A2761" s="470">
        <v>44311</v>
      </c>
      <c r="B2761" s="203">
        <v>23</v>
      </c>
      <c r="C2761" s="208">
        <v>165</v>
      </c>
      <c r="D2761" s="471">
        <v>32.200000000000003</v>
      </c>
      <c r="E2761" s="209">
        <v>13</v>
      </c>
      <c r="F2761" s="472">
        <v>30.2</v>
      </c>
      <c r="H2761" s="205"/>
      <c r="I2761" s="114"/>
    </row>
    <row r="2762" spans="1:9">
      <c r="A2762" s="470">
        <v>44312</v>
      </c>
      <c r="B2762" s="203">
        <v>0</v>
      </c>
      <c r="C2762" s="208">
        <v>180</v>
      </c>
      <c r="D2762" s="471">
        <v>32.299999999999997</v>
      </c>
      <c r="E2762" s="209">
        <v>13</v>
      </c>
      <c r="F2762" s="472">
        <v>31</v>
      </c>
      <c r="H2762" s="205"/>
      <c r="I2762" s="114"/>
    </row>
    <row r="2763" spans="1:9">
      <c r="A2763" s="470">
        <v>44312</v>
      </c>
      <c r="B2763" s="203">
        <v>1</v>
      </c>
      <c r="C2763" s="208">
        <v>195</v>
      </c>
      <c r="D2763" s="471">
        <v>32.4</v>
      </c>
      <c r="E2763" s="209">
        <v>13</v>
      </c>
      <c r="F2763" s="472">
        <v>31.8</v>
      </c>
      <c r="H2763" s="205"/>
      <c r="I2763" s="114"/>
    </row>
    <row r="2764" spans="1:9">
      <c r="A2764" s="470">
        <v>44312</v>
      </c>
      <c r="B2764" s="203">
        <v>2</v>
      </c>
      <c r="C2764" s="208">
        <v>210</v>
      </c>
      <c r="D2764" s="471">
        <v>32.5</v>
      </c>
      <c r="E2764" s="209">
        <v>13</v>
      </c>
      <c r="F2764" s="472">
        <v>32.6</v>
      </c>
      <c r="H2764" s="205"/>
      <c r="I2764" s="114"/>
    </row>
    <row r="2765" spans="1:9">
      <c r="A2765" s="470">
        <v>44312</v>
      </c>
      <c r="B2765" s="203">
        <v>3</v>
      </c>
      <c r="C2765" s="208">
        <v>225</v>
      </c>
      <c r="D2765" s="471">
        <v>32.6</v>
      </c>
      <c r="E2765" s="209">
        <v>13</v>
      </c>
      <c r="F2765" s="472">
        <v>33.4</v>
      </c>
      <c r="H2765" s="205"/>
      <c r="I2765" s="114"/>
    </row>
    <row r="2766" spans="1:9">
      <c r="A2766" s="470">
        <v>44312</v>
      </c>
      <c r="B2766" s="203">
        <v>4</v>
      </c>
      <c r="C2766" s="208">
        <v>240</v>
      </c>
      <c r="D2766" s="471">
        <v>32.700000000000003</v>
      </c>
      <c r="E2766" s="209">
        <v>13</v>
      </c>
      <c r="F2766" s="472">
        <v>34.200000000000003</v>
      </c>
      <c r="H2766" s="205"/>
      <c r="I2766" s="114"/>
    </row>
    <row r="2767" spans="1:9">
      <c r="A2767" s="470">
        <v>44312</v>
      </c>
      <c r="B2767" s="203">
        <v>5</v>
      </c>
      <c r="C2767" s="208">
        <v>255</v>
      </c>
      <c r="D2767" s="471">
        <v>32.799999999999997</v>
      </c>
      <c r="E2767" s="209">
        <v>13</v>
      </c>
      <c r="F2767" s="472">
        <v>35</v>
      </c>
      <c r="H2767" s="205"/>
      <c r="I2767" s="114"/>
    </row>
    <row r="2768" spans="1:9">
      <c r="A2768" s="470">
        <v>44312</v>
      </c>
      <c r="B2768" s="203">
        <v>6</v>
      </c>
      <c r="C2768" s="208">
        <v>270</v>
      </c>
      <c r="D2768" s="471">
        <v>32.9</v>
      </c>
      <c r="E2768" s="209">
        <v>13</v>
      </c>
      <c r="F2768" s="472">
        <v>35.799999999999997</v>
      </c>
      <c r="H2768" s="205"/>
      <c r="I2768" s="114"/>
    </row>
    <row r="2769" spans="1:9">
      <c r="A2769" s="470">
        <v>44312</v>
      </c>
      <c r="B2769" s="203">
        <v>7</v>
      </c>
      <c r="C2769" s="208">
        <v>285</v>
      </c>
      <c r="D2769" s="471">
        <v>33</v>
      </c>
      <c r="E2769" s="209">
        <v>13</v>
      </c>
      <c r="F2769" s="472">
        <v>36.6</v>
      </c>
      <c r="H2769" s="205"/>
      <c r="I2769" s="114"/>
    </row>
    <row r="2770" spans="1:9">
      <c r="A2770" s="470">
        <v>44312</v>
      </c>
      <c r="B2770" s="203">
        <v>8</v>
      </c>
      <c r="C2770" s="208">
        <v>300</v>
      </c>
      <c r="D2770" s="471">
        <v>33.1</v>
      </c>
      <c r="E2770" s="209">
        <v>13</v>
      </c>
      <c r="F2770" s="472">
        <v>37.4</v>
      </c>
      <c r="H2770" s="205"/>
      <c r="I2770" s="114"/>
    </row>
    <row r="2771" spans="1:9">
      <c r="A2771" s="470">
        <v>44312</v>
      </c>
      <c r="B2771" s="203">
        <v>9</v>
      </c>
      <c r="C2771" s="208">
        <v>315</v>
      </c>
      <c r="D2771" s="471">
        <v>33.200000000000003</v>
      </c>
      <c r="E2771" s="209">
        <v>13</v>
      </c>
      <c r="F2771" s="472">
        <v>38.200000000000003</v>
      </c>
      <c r="H2771" s="205"/>
      <c r="I2771" s="114"/>
    </row>
    <row r="2772" spans="1:9">
      <c r="A2772" s="470">
        <v>44312</v>
      </c>
      <c r="B2772" s="203">
        <v>10</v>
      </c>
      <c r="C2772" s="208">
        <v>330</v>
      </c>
      <c r="D2772" s="471">
        <v>33.299999999999997</v>
      </c>
      <c r="E2772" s="209">
        <v>13</v>
      </c>
      <c r="F2772" s="472">
        <v>39</v>
      </c>
      <c r="H2772" s="205"/>
      <c r="I2772" s="114"/>
    </row>
    <row r="2773" spans="1:9">
      <c r="A2773" s="470">
        <v>44312</v>
      </c>
      <c r="B2773" s="203">
        <v>11</v>
      </c>
      <c r="C2773" s="208">
        <v>345</v>
      </c>
      <c r="D2773" s="471">
        <v>33.4</v>
      </c>
      <c r="E2773" s="209">
        <v>13</v>
      </c>
      <c r="F2773" s="472">
        <v>39.799999999999997</v>
      </c>
      <c r="H2773" s="205"/>
      <c r="I2773" s="114"/>
    </row>
    <row r="2774" spans="1:9">
      <c r="A2774" s="470">
        <v>44312</v>
      </c>
      <c r="B2774" s="203">
        <v>12</v>
      </c>
      <c r="C2774" s="208">
        <v>0</v>
      </c>
      <c r="D2774" s="471">
        <v>33.5</v>
      </c>
      <c r="E2774" s="209">
        <v>13</v>
      </c>
      <c r="F2774" s="472">
        <v>40.6</v>
      </c>
      <c r="H2774" s="205"/>
      <c r="I2774" s="114"/>
    </row>
    <row r="2775" spans="1:9">
      <c r="A2775" s="470">
        <v>44312</v>
      </c>
      <c r="B2775" s="203">
        <v>13</v>
      </c>
      <c r="C2775" s="208">
        <v>15</v>
      </c>
      <c r="D2775" s="471">
        <v>33.6</v>
      </c>
      <c r="E2775" s="209">
        <v>13</v>
      </c>
      <c r="F2775" s="472">
        <v>41.4</v>
      </c>
      <c r="H2775" s="205"/>
      <c r="I2775" s="114"/>
    </row>
    <row r="2776" spans="1:9">
      <c r="A2776" s="470">
        <v>44312</v>
      </c>
      <c r="B2776" s="203">
        <v>14</v>
      </c>
      <c r="C2776" s="208">
        <v>30</v>
      </c>
      <c r="D2776" s="471">
        <v>33.700000000000003</v>
      </c>
      <c r="E2776" s="209">
        <v>13</v>
      </c>
      <c r="F2776" s="472">
        <v>42.2</v>
      </c>
      <c r="H2776" s="205"/>
      <c r="I2776" s="114"/>
    </row>
    <row r="2777" spans="1:9">
      <c r="A2777" s="470">
        <v>44312</v>
      </c>
      <c r="B2777" s="203">
        <v>15</v>
      </c>
      <c r="C2777" s="208">
        <v>45</v>
      </c>
      <c r="D2777" s="471">
        <v>33.799999999999997</v>
      </c>
      <c r="E2777" s="209">
        <v>13</v>
      </c>
      <c r="F2777" s="472">
        <v>43</v>
      </c>
      <c r="H2777" s="205"/>
      <c r="I2777" s="114"/>
    </row>
    <row r="2778" spans="1:9">
      <c r="A2778" s="470">
        <v>44312</v>
      </c>
      <c r="B2778" s="203">
        <v>16</v>
      </c>
      <c r="C2778" s="208">
        <v>60</v>
      </c>
      <c r="D2778" s="471">
        <v>33.9</v>
      </c>
      <c r="E2778" s="209">
        <v>13</v>
      </c>
      <c r="F2778" s="472">
        <v>43.8</v>
      </c>
      <c r="H2778" s="205"/>
      <c r="I2778" s="114"/>
    </row>
    <row r="2779" spans="1:9">
      <c r="A2779" s="470">
        <v>44312</v>
      </c>
      <c r="B2779" s="203">
        <v>17</v>
      </c>
      <c r="C2779" s="208">
        <v>75</v>
      </c>
      <c r="D2779" s="471">
        <v>34</v>
      </c>
      <c r="E2779" s="209">
        <v>13</v>
      </c>
      <c r="F2779" s="472">
        <v>44.6</v>
      </c>
      <c r="H2779" s="205"/>
      <c r="I2779" s="114"/>
    </row>
    <row r="2780" spans="1:9">
      <c r="A2780" s="470">
        <v>44312</v>
      </c>
      <c r="B2780" s="203">
        <v>18</v>
      </c>
      <c r="C2780" s="208">
        <v>90</v>
      </c>
      <c r="D2780" s="471">
        <v>34.1</v>
      </c>
      <c r="E2780" s="209">
        <v>13</v>
      </c>
      <c r="F2780" s="472">
        <v>45.4</v>
      </c>
      <c r="H2780" s="205"/>
      <c r="I2780" s="114"/>
    </row>
    <row r="2781" spans="1:9">
      <c r="A2781" s="470">
        <v>44312</v>
      </c>
      <c r="B2781" s="203">
        <v>19</v>
      </c>
      <c r="C2781" s="208">
        <v>105</v>
      </c>
      <c r="D2781" s="471">
        <v>34.200000000000003</v>
      </c>
      <c r="E2781" s="209">
        <v>13</v>
      </c>
      <c r="F2781" s="472">
        <v>46.2</v>
      </c>
      <c r="H2781" s="205"/>
      <c r="I2781" s="114"/>
    </row>
    <row r="2782" spans="1:9">
      <c r="A2782" s="470">
        <v>44312</v>
      </c>
      <c r="B2782" s="203">
        <v>20</v>
      </c>
      <c r="C2782" s="208">
        <v>120</v>
      </c>
      <c r="D2782" s="471">
        <v>34.299999999999997</v>
      </c>
      <c r="E2782" s="209">
        <v>13</v>
      </c>
      <c r="F2782" s="472">
        <v>47</v>
      </c>
      <c r="H2782" s="205"/>
      <c r="I2782" s="114"/>
    </row>
    <row r="2783" spans="1:9">
      <c r="A2783" s="470">
        <v>44312</v>
      </c>
      <c r="B2783" s="203">
        <v>21</v>
      </c>
      <c r="C2783" s="208">
        <v>135</v>
      </c>
      <c r="D2783" s="471">
        <v>34.4</v>
      </c>
      <c r="E2783" s="209">
        <v>13</v>
      </c>
      <c r="F2783" s="472">
        <v>47.8</v>
      </c>
      <c r="H2783" s="205"/>
      <c r="I2783" s="114"/>
    </row>
    <row r="2784" spans="1:9">
      <c r="A2784" s="470">
        <v>44312</v>
      </c>
      <c r="B2784" s="203">
        <v>22</v>
      </c>
      <c r="C2784" s="208">
        <v>150</v>
      </c>
      <c r="D2784" s="471">
        <v>34.5</v>
      </c>
      <c r="E2784" s="209">
        <v>13</v>
      </c>
      <c r="F2784" s="472">
        <v>48.6</v>
      </c>
      <c r="H2784" s="205"/>
      <c r="I2784" s="114"/>
    </row>
    <row r="2785" spans="1:9">
      <c r="A2785" s="470">
        <v>44312</v>
      </c>
      <c r="B2785" s="203">
        <v>23</v>
      </c>
      <c r="C2785" s="208">
        <v>165</v>
      </c>
      <c r="D2785" s="471">
        <v>34.6</v>
      </c>
      <c r="E2785" s="209">
        <v>13</v>
      </c>
      <c r="F2785" s="472">
        <v>49.4</v>
      </c>
      <c r="H2785" s="205"/>
      <c r="I2785" s="114"/>
    </row>
    <row r="2786" spans="1:9">
      <c r="A2786" s="470">
        <v>44313</v>
      </c>
      <c r="B2786" s="203">
        <v>0</v>
      </c>
      <c r="C2786" s="208">
        <v>180</v>
      </c>
      <c r="D2786" s="471">
        <v>34.700000000000003</v>
      </c>
      <c r="E2786" s="209">
        <v>13</v>
      </c>
      <c r="F2786" s="472">
        <v>50.2</v>
      </c>
      <c r="H2786" s="205"/>
      <c r="I2786" s="114"/>
    </row>
    <row r="2787" spans="1:9">
      <c r="A2787" s="470">
        <v>44313</v>
      </c>
      <c r="B2787" s="203">
        <v>1</v>
      </c>
      <c r="C2787" s="208">
        <v>195</v>
      </c>
      <c r="D2787" s="471">
        <v>34.799999999999997</v>
      </c>
      <c r="E2787" s="209">
        <v>13</v>
      </c>
      <c r="F2787" s="472">
        <v>51</v>
      </c>
      <c r="H2787" s="205"/>
      <c r="I2787" s="114"/>
    </row>
    <row r="2788" spans="1:9">
      <c r="A2788" s="470">
        <v>44313</v>
      </c>
      <c r="B2788" s="203">
        <v>2</v>
      </c>
      <c r="C2788" s="208">
        <v>210</v>
      </c>
      <c r="D2788" s="471">
        <v>34.9</v>
      </c>
      <c r="E2788" s="209">
        <v>13</v>
      </c>
      <c r="F2788" s="472">
        <v>51.8</v>
      </c>
      <c r="H2788" s="205"/>
      <c r="I2788" s="114"/>
    </row>
    <row r="2789" spans="1:9">
      <c r="A2789" s="470">
        <v>44313</v>
      </c>
      <c r="B2789" s="203">
        <v>3</v>
      </c>
      <c r="C2789" s="208">
        <v>225</v>
      </c>
      <c r="D2789" s="471">
        <v>35</v>
      </c>
      <c r="E2789" s="209">
        <v>13</v>
      </c>
      <c r="F2789" s="472">
        <v>52.6</v>
      </c>
      <c r="H2789" s="205"/>
      <c r="I2789" s="114"/>
    </row>
    <row r="2790" spans="1:9">
      <c r="A2790" s="470">
        <v>44313</v>
      </c>
      <c r="B2790" s="203">
        <v>4</v>
      </c>
      <c r="C2790" s="208">
        <v>240</v>
      </c>
      <c r="D2790" s="471">
        <v>35.1</v>
      </c>
      <c r="E2790" s="209">
        <v>13</v>
      </c>
      <c r="F2790" s="472">
        <v>53.4</v>
      </c>
      <c r="H2790" s="205"/>
      <c r="I2790" s="114"/>
    </row>
    <row r="2791" spans="1:9">
      <c r="A2791" s="470">
        <v>44313</v>
      </c>
      <c r="B2791" s="203">
        <v>5</v>
      </c>
      <c r="C2791" s="208">
        <v>255</v>
      </c>
      <c r="D2791" s="471">
        <v>35.200000000000003</v>
      </c>
      <c r="E2791" s="209">
        <v>13</v>
      </c>
      <c r="F2791" s="472">
        <v>54.2</v>
      </c>
      <c r="H2791" s="205"/>
      <c r="I2791" s="114"/>
    </row>
    <row r="2792" spans="1:9">
      <c r="A2792" s="470">
        <v>44313</v>
      </c>
      <c r="B2792" s="203">
        <v>6</v>
      </c>
      <c r="C2792" s="208">
        <v>270</v>
      </c>
      <c r="D2792" s="471">
        <v>35.299999999999997</v>
      </c>
      <c r="E2792" s="209">
        <v>13</v>
      </c>
      <c r="F2792" s="472">
        <v>55</v>
      </c>
      <c r="H2792" s="205"/>
      <c r="I2792" s="114"/>
    </row>
    <row r="2793" spans="1:9">
      <c r="A2793" s="470">
        <v>44313</v>
      </c>
      <c r="B2793" s="203">
        <v>7</v>
      </c>
      <c r="C2793" s="208">
        <v>285</v>
      </c>
      <c r="D2793" s="471">
        <v>35.4</v>
      </c>
      <c r="E2793" s="209">
        <v>13</v>
      </c>
      <c r="F2793" s="472">
        <v>55.8</v>
      </c>
      <c r="H2793" s="205"/>
      <c r="I2793" s="114"/>
    </row>
    <row r="2794" spans="1:9">
      <c r="A2794" s="470">
        <v>44313</v>
      </c>
      <c r="B2794" s="203">
        <v>8</v>
      </c>
      <c r="C2794" s="208">
        <v>300</v>
      </c>
      <c r="D2794" s="471">
        <v>35.5</v>
      </c>
      <c r="E2794" s="209">
        <v>13</v>
      </c>
      <c r="F2794" s="472">
        <v>56.6</v>
      </c>
      <c r="H2794" s="205"/>
      <c r="I2794" s="114"/>
    </row>
    <row r="2795" spans="1:9">
      <c r="A2795" s="470">
        <v>44313</v>
      </c>
      <c r="B2795" s="203">
        <v>9</v>
      </c>
      <c r="C2795" s="208">
        <v>315</v>
      </c>
      <c r="D2795" s="471">
        <v>35.6</v>
      </c>
      <c r="E2795" s="209">
        <v>13</v>
      </c>
      <c r="F2795" s="472">
        <v>57.3</v>
      </c>
      <c r="H2795" s="205"/>
      <c r="I2795" s="114"/>
    </row>
    <row r="2796" spans="1:9">
      <c r="A2796" s="470">
        <v>44313</v>
      </c>
      <c r="B2796" s="203">
        <v>10</v>
      </c>
      <c r="C2796" s="208">
        <v>330</v>
      </c>
      <c r="D2796" s="471">
        <v>35.700000000000003</v>
      </c>
      <c r="E2796" s="209">
        <v>13</v>
      </c>
      <c r="F2796" s="472">
        <v>58.1</v>
      </c>
      <c r="H2796" s="205"/>
      <c r="I2796" s="114"/>
    </row>
    <row r="2797" spans="1:9">
      <c r="A2797" s="470">
        <v>44313</v>
      </c>
      <c r="B2797" s="203">
        <v>11</v>
      </c>
      <c r="C2797" s="208">
        <v>345</v>
      </c>
      <c r="D2797" s="471">
        <v>35.799999999999997</v>
      </c>
      <c r="E2797" s="209">
        <v>13</v>
      </c>
      <c r="F2797" s="472">
        <v>58.9</v>
      </c>
      <c r="H2797" s="205"/>
      <c r="I2797" s="114"/>
    </row>
    <row r="2798" spans="1:9">
      <c r="A2798" s="470">
        <v>44313</v>
      </c>
      <c r="B2798" s="203">
        <v>12</v>
      </c>
      <c r="C2798" s="208">
        <v>0</v>
      </c>
      <c r="D2798" s="471">
        <v>35.9</v>
      </c>
      <c r="E2798" s="209">
        <v>13</v>
      </c>
      <c r="F2798" s="472">
        <v>59.7</v>
      </c>
      <c r="H2798" s="205"/>
      <c r="I2798" s="114"/>
    </row>
    <row r="2799" spans="1:9">
      <c r="A2799" s="470">
        <v>44313</v>
      </c>
      <c r="B2799" s="203">
        <v>13</v>
      </c>
      <c r="C2799" s="208">
        <v>15</v>
      </c>
      <c r="D2799" s="471">
        <v>36</v>
      </c>
      <c r="E2799" s="209">
        <v>14</v>
      </c>
      <c r="F2799" s="472">
        <v>0.5</v>
      </c>
      <c r="H2799" s="205"/>
      <c r="I2799" s="114"/>
    </row>
    <row r="2800" spans="1:9">
      <c r="A2800" s="470">
        <v>44313</v>
      </c>
      <c r="B2800" s="203">
        <v>14</v>
      </c>
      <c r="C2800" s="208">
        <v>30</v>
      </c>
      <c r="D2800" s="471">
        <v>36</v>
      </c>
      <c r="E2800" s="209">
        <v>14</v>
      </c>
      <c r="F2800" s="472">
        <v>1.3</v>
      </c>
      <c r="H2800" s="205"/>
      <c r="I2800" s="114"/>
    </row>
    <row r="2801" spans="1:9">
      <c r="A2801" s="470">
        <v>44313</v>
      </c>
      <c r="B2801" s="203">
        <v>15</v>
      </c>
      <c r="C2801" s="208">
        <v>45</v>
      </c>
      <c r="D2801" s="471">
        <v>36.1</v>
      </c>
      <c r="E2801" s="209">
        <v>14</v>
      </c>
      <c r="F2801" s="472">
        <v>2.1</v>
      </c>
      <c r="H2801" s="205"/>
      <c r="I2801" s="114"/>
    </row>
    <row r="2802" spans="1:9">
      <c r="A2802" s="470">
        <v>44313</v>
      </c>
      <c r="B2802" s="203">
        <v>16</v>
      </c>
      <c r="C2802" s="208">
        <v>60</v>
      </c>
      <c r="D2802" s="471">
        <v>36.200000000000003</v>
      </c>
      <c r="E2802" s="209">
        <v>14</v>
      </c>
      <c r="F2802" s="472">
        <v>2.9</v>
      </c>
      <c r="H2802" s="205"/>
      <c r="I2802" s="114"/>
    </row>
    <row r="2803" spans="1:9">
      <c r="A2803" s="470">
        <v>44313</v>
      </c>
      <c r="B2803" s="203">
        <v>17</v>
      </c>
      <c r="C2803" s="208">
        <v>75</v>
      </c>
      <c r="D2803" s="471">
        <v>36.299999999999997</v>
      </c>
      <c r="E2803" s="209">
        <v>14</v>
      </c>
      <c r="F2803" s="472">
        <v>3.7</v>
      </c>
      <c r="H2803" s="205"/>
      <c r="I2803" s="114"/>
    </row>
    <row r="2804" spans="1:9">
      <c r="A2804" s="470">
        <v>44313</v>
      </c>
      <c r="B2804" s="203">
        <v>18</v>
      </c>
      <c r="C2804" s="208">
        <v>90</v>
      </c>
      <c r="D2804" s="471">
        <v>36.4</v>
      </c>
      <c r="E2804" s="209">
        <v>14</v>
      </c>
      <c r="F2804" s="472">
        <v>4.5</v>
      </c>
      <c r="H2804" s="205"/>
      <c r="I2804" s="114"/>
    </row>
    <row r="2805" spans="1:9">
      <c r="A2805" s="470">
        <v>44313</v>
      </c>
      <c r="B2805" s="203">
        <v>19</v>
      </c>
      <c r="C2805" s="208">
        <v>105</v>
      </c>
      <c r="D2805" s="471">
        <v>36.5</v>
      </c>
      <c r="E2805" s="209">
        <v>14</v>
      </c>
      <c r="F2805" s="472">
        <v>5.2</v>
      </c>
      <c r="H2805" s="205"/>
      <c r="I2805" s="114"/>
    </row>
    <row r="2806" spans="1:9">
      <c r="A2806" s="470">
        <v>44313</v>
      </c>
      <c r="B2806" s="203">
        <v>20</v>
      </c>
      <c r="C2806" s="208">
        <v>120</v>
      </c>
      <c r="D2806" s="471">
        <v>36.6</v>
      </c>
      <c r="E2806" s="209">
        <v>14</v>
      </c>
      <c r="F2806" s="472">
        <v>6</v>
      </c>
      <c r="H2806" s="205"/>
      <c r="I2806" s="114"/>
    </row>
    <row r="2807" spans="1:9">
      <c r="A2807" s="470">
        <v>44313</v>
      </c>
      <c r="B2807" s="203">
        <v>21</v>
      </c>
      <c r="C2807" s="208">
        <v>135</v>
      </c>
      <c r="D2807" s="471">
        <v>36.700000000000003</v>
      </c>
      <c r="E2807" s="209">
        <v>14</v>
      </c>
      <c r="F2807" s="472">
        <v>6.8</v>
      </c>
      <c r="H2807" s="205"/>
      <c r="I2807" s="114"/>
    </row>
    <row r="2808" spans="1:9">
      <c r="A2808" s="470">
        <v>44313</v>
      </c>
      <c r="B2808" s="203">
        <v>22</v>
      </c>
      <c r="C2808" s="208">
        <v>150</v>
      </c>
      <c r="D2808" s="471">
        <v>36.799999999999997</v>
      </c>
      <c r="E2808" s="209">
        <v>14</v>
      </c>
      <c r="F2808" s="472">
        <v>7.6</v>
      </c>
      <c r="H2808" s="205"/>
      <c r="I2808" s="114"/>
    </row>
    <row r="2809" spans="1:9">
      <c r="A2809" s="470">
        <v>44313</v>
      </c>
      <c r="B2809" s="203">
        <v>23</v>
      </c>
      <c r="C2809" s="208">
        <v>165</v>
      </c>
      <c r="D2809" s="471">
        <v>36.9</v>
      </c>
      <c r="E2809" s="209">
        <v>14</v>
      </c>
      <c r="F2809" s="472">
        <v>8.4</v>
      </c>
      <c r="H2809" s="205"/>
      <c r="I2809" s="114"/>
    </row>
    <row r="2810" spans="1:9">
      <c r="A2810" s="470">
        <v>44314</v>
      </c>
      <c r="B2810" s="203">
        <v>0</v>
      </c>
      <c r="C2810" s="208">
        <v>180</v>
      </c>
      <c r="D2810" s="471">
        <v>37</v>
      </c>
      <c r="E2810" s="209">
        <v>14</v>
      </c>
      <c r="F2810" s="472">
        <v>9.1999999999999993</v>
      </c>
      <c r="H2810" s="205"/>
      <c r="I2810" s="114"/>
    </row>
    <row r="2811" spans="1:9">
      <c r="A2811" s="470">
        <v>44314</v>
      </c>
      <c r="B2811" s="203">
        <v>1</v>
      </c>
      <c r="C2811" s="208">
        <v>195</v>
      </c>
      <c r="D2811" s="471">
        <v>37.1</v>
      </c>
      <c r="E2811" s="209">
        <v>14</v>
      </c>
      <c r="F2811" s="472">
        <v>10</v>
      </c>
      <c r="H2811" s="205"/>
      <c r="I2811" s="114"/>
    </row>
    <row r="2812" spans="1:9">
      <c r="A2812" s="470">
        <v>44314</v>
      </c>
      <c r="B2812" s="203">
        <v>2</v>
      </c>
      <c r="C2812" s="208">
        <v>210</v>
      </c>
      <c r="D2812" s="471">
        <v>37.200000000000003</v>
      </c>
      <c r="E2812" s="209">
        <v>14</v>
      </c>
      <c r="F2812" s="472">
        <v>10.8</v>
      </c>
      <c r="H2812" s="205"/>
      <c r="I2812" s="114"/>
    </row>
    <row r="2813" spans="1:9">
      <c r="A2813" s="470">
        <v>44314</v>
      </c>
      <c r="B2813" s="203">
        <v>3</v>
      </c>
      <c r="C2813" s="208">
        <v>225</v>
      </c>
      <c r="D2813" s="471">
        <v>37.299999999999997</v>
      </c>
      <c r="E2813" s="209">
        <v>14</v>
      </c>
      <c r="F2813" s="472">
        <v>11.5</v>
      </c>
      <c r="H2813" s="205"/>
      <c r="I2813" s="114"/>
    </row>
    <row r="2814" spans="1:9">
      <c r="A2814" s="470">
        <v>44314</v>
      </c>
      <c r="B2814" s="203">
        <v>4</v>
      </c>
      <c r="C2814" s="208">
        <v>240</v>
      </c>
      <c r="D2814" s="471">
        <v>37.4</v>
      </c>
      <c r="E2814" s="209">
        <v>14</v>
      </c>
      <c r="F2814" s="472">
        <v>12.3</v>
      </c>
      <c r="H2814" s="205"/>
      <c r="I2814" s="114"/>
    </row>
    <row r="2815" spans="1:9">
      <c r="A2815" s="470">
        <v>44314</v>
      </c>
      <c r="B2815" s="203">
        <v>5</v>
      </c>
      <c r="C2815" s="208">
        <v>255</v>
      </c>
      <c r="D2815" s="471">
        <v>37.4</v>
      </c>
      <c r="E2815" s="209">
        <v>14</v>
      </c>
      <c r="F2815" s="472">
        <v>13.1</v>
      </c>
      <c r="H2815" s="205"/>
      <c r="I2815" s="114"/>
    </row>
    <row r="2816" spans="1:9">
      <c r="A2816" s="470">
        <v>44314</v>
      </c>
      <c r="B2816" s="203">
        <v>6</v>
      </c>
      <c r="C2816" s="208">
        <v>270</v>
      </c>
      <c r="D2816" s="471">
        <v>37.5</v>
      </c>
      <c r="E2816" s="209">
        <v>14</v>
      </c>
      <c r="F2816" s="472">
        <v>13.9</v>
      </c>
      <c r="H2816" s="205"/>
      <c r="I2816" s="114"/>
    </row>
    <row r="2817" spans="1:9">
      <c r="A2817" s="470">
        <v>44314</v>
      </c>
      <c r="B2817" s="203">
        <v>7</v>
      </c>
      <c r="C2817" s="208">
        <v>285</v>
      </c>
      <c r="D2817" s="471">
        <v>37.6</v>
      </c>
      <c r="E2817" s="209">
        <v>14</v>
      </c>
      <c r="F2817" s="472">
        <v>14.7</v>
      </c>
      <c r="H2817" s="205"/>
      <c r="I2817" s="114"/>
    </row>
    <row r="2818" spans="1:9">
      <c r="A2818" s="470">
        <v>44314</v>
      </c>
      <c r="B2818" s="203">
        <v>8</v>
      </c>
      <c r="C2818" s="208">
        <v>300</v>
      </c>
      <c r="D2818" s="471">
        <v>37.700000000000003</v>
      </c>
      <c r="E2818" s="209">
        <v>14</v>
      </c>
      <c r="F2818" s="472">
        <v>15.5</v>
      </c>
      <c r="H2818" s="205"/>
      <c r="I2818" s="114"/>
    </row>
    <row r="2819" spans="1:9">
      <c r="A2819" s="470">
        <v>44314</v>
      </c>
      <c r="B2819" s="203">
        <v>9</v>
      </c>
      <c r="C2819" s="208">
        <v>315</v>
      </c>
      <c r="D2819" s="471">
        <v>37.799999999999997</v>
      </c>
      <c r="E2819" s="209">
        <v>14</v>
      </c>
      <c r="F2819" s="472">
        <v>16.2</v>
      </c>
      <c r="H2819" s="205"/>
      <c r="I2819" s="114"/>
    </row>
    <row r="2820" spans="1:9">
      <c r="A2820" s="470">
        <v>44314</v>
      </c>
      <c r="B2820" s="203">
        <v>10</v>
      </c>
      <c r="C2820" s="208">
        <v>330</v>
      </c>
      <c r="D2820" s="471">
        <v>37.9</v>
      </c>
      <c r="E2820" s="209">
        <v>14</v>
      </c>
      <c r="F2820" s="472">
        <v>17</v>
      </c>
      <c r="H2820" s="205"/>
      <c r="I2820" s="114"/>
    </row>
    <row r="2821" spans="1:9">
      <c r="A2821" s="470">
        <v>44314</v>
      </c>
      <c r="B2821" s="203">
        <v>11</v>
      </c>
      <c r="C2821" s="208">
        <v>345</v>
      </c>
      <c r="D2821" s="471">
        <v>38</v>
      </c>
      <c r="E2821" s="209">
        <v>14</v>
      </c>
      <c r="F2821" s="472">
        <v>17.8</v>
      </c>
      <c r="H2821" s="205"/>
      <c r="I2821" s="114"/>
    </row>
    <row r="2822" spans="1:9">
      <c r="A2822" s="470">
        <v>44314</v>
      </c>
      <c r="B2822" s="203">
        <v>12</v>
      </c>
      <c r="C2822" s="208">
        <v>0</v>
      </c>
      <c r="D2822" s="471">
        <v>38.1</v>
      </c>
      <c r="E2822" s="209">
        <v>14</v>
      </c>
      <c r="F2822" s="472">
        <v>18.600000000000001</v>
      </c>
      <c r="H2822" s="205"/>
      <c r="I2822" s="114"/>
    </row>
    <row r="2823" spans="1:9">
      <c r="A2823" s="470">
        <v>44314</v>
      </c>
      <c r="B2823" s="203">
        <v>13</v>
      </c>
      <c r="C2823" s="208">
        <v>15</v>
      </c>
      <c r="D2823" s="471">
        <v>38.200000000000003</v>
      </c>
      <c r="E2823" s="209">
        <v>14</v>
      </c>
      <c r="F2823" s="472">
        <v>19.399999999999999</v>
      </c>
      <c r="H2823" s="205"/>
      <c r="I2823" s="114"/>
    </row>
    <row r="2824" spans="1:9">
      <c r="A2824" s="470">
        <v>44314</v>
      </c>
      <c r="B2824" s="203">
        <v>14</v>
      </c>
      <c r="C2824" s="208">
        <v>30</v>
      </c>
      <c r="D2824" s="471">
        <v>38.299999999999997</v>
      </c>
      <c r="E2824" s="209">
        <v>14</v>
      </c>
      <c r="F2824" s="472">
        <v>20.100000000000001</v>
      </c>
      <c r="H2824" s="205"/>
      <c r="I2824" s="114"/>
    </row>
    <row r="2825" spans="1:9">
      <c r="A2825" s="470">
        <v>44314</v>
      </c>
      <c r="B2825" s="203">
        <v>15</v>
      </c>
      <c r="C2825" s="208">
        <v>45</v>
      </c>
      <c r="D2825" s="471">
        <v>38.4</v>
      </c>
      <c r="E2825" s="209">
        <v>14</v>
      </c>
      <c r="F2825" s="472">
        <v>20.9</v>
      </c>
      <c r="H2825" s="205"/>
      <c r="I2825" s="114"/>
    </row>
    <row r="2826" spans="1:9">
      <c r="A2826" s="470">
        <v>44314</v>
      </c>
      <c r="B2826" s="203">
        <v>16</v>
      </c>
      <c r="C2826" s="208">
        <v>60</v>
      </c>
      <c r="D2826" s="471">
        <v>38.4</v>
      </c>
      <c r="E2826" s="209">
        <v>14</v>
      </c>
      <c r="F2826" s="472">
        <v>21.7</v>
      </c>
      <c r="H2826" s="205"/>
      <c r="I2826" s="114"/>
    </row>
    <row r="2827" spans="1:9">
      <c r="A2827" s="470">
        <v>44314</v>
      </c>
      <c r="B2827" s="203">
        <v>17</v>
      </c>
      <c r="C2827" s="208">
        <v>75</v>
      </c>
      <c r="D2827" s="471">
        <v>38.5</v>
      </c>
      <c r="E2827" s="209">
        <v>14</v>
      </c>
      <c r="F2827" s="472">
        <v>22.5</v>
      </c>
      <c r="H2827" s="205"/>
      <c r="I2827" s="114"/>
    </row>
    <row r="2828" spans="1:9">
      <c r="A2828" s="470">
        <v>44314</v>
      </c>
      <c r="B2828" s="203">
        <v>18</v>
      </c>
      <c r="C2828" s="208">
        <v>90</v>
      </c>
      <c r="D2828" s="471">
        <v>38.6</v>
      </c>
      <c r="E2828" s="209">
        <v>14</v>
      </c>
      <c r="F2828" s="472">
        <v>23.3</v>
      </c>
      <c r="H2828" s="205"/>
      <c r="I2828" s="114"/>
    </row>
    <row r="2829" spans="1:9">
      <c r="A2829" s="470">
        <v>44314</v>
      </c>
      <c r="B2829" s="203">
        <v>19</v>
      </c>
      <c r="C2829" s="208">
        <v>105</v>
      </c>
      <c r="D2829" s="471">
        <v>38.700000000000003</v>
      </c>
      <c r="E2829" s="209">
        <v>14</v>
      </c>
      <c r="F2829" s="472">
        <v>24</v>
      </c>
      <c r="H2829" s="205"/>
      <c r="I2829" s="114"/>
    </row>
    <row r="2830" spans="1:9">
      <c r="A2830" s="470">
        <v>44314</v>
      </c>
      <c r="B2830" s="203">
        <v>20</v>
      </c>
      <c r="C2830" s="208">
        <v>120</v>
      </c>
      <c r="D2830" s="471">
        <v>38.799999999999997</v>
      </c>
      <c r="E2830" s="209">
        <v>14</v>
      </c>
      <c r="F2830" s="472">
        <v>24.8</v>
      </c>
      <c r="H2830" s="205"/>
      <c r="I2830" s="114"/>
    </row>
    <row r="2831" spans="1:9">
      <c r="A2831" s="470">
        <v>44314</v>
      </c>
      <c r="B2831" s="203">
        <v>21</v>
      </c>
      <c r="C2831" s="208">
        <v>135</v>
      </c>
      <c r="D2831" s="471">
        <v>38.9</v>
      </c>
      <c r="E2831" s="209">
        <v>14</v>
      </c>
      <c r="F2831" s="472">
        <v>25.6</v>
      </c>
      <c r="H2831" s="205"/>
      <c r="I2831" s="114"/>
    </row>
    <row r="2832" spans="1:9">
      <c r="A2832" s="470">
        <v>44314</v>
      </c>
      <c r="B2832" s="203">
        <v>22</v>
      </c>
      <c r="C2832" s="208">
        <v>150</v>
      </c>
      <c r="D2832" s="471">
        <v>39</v>
      </c>
      <c r="E2832" s="209">
        <v>14</v>
      </c>
      <c r="F2832" s="472">
        <v>26.4</v>
      </c>
      <c r="H2832" s="205"/>
      <c r="I2832" s="114"/>
    </row>
    <row r="2833" spans="1:9">
      <c r="A2833" s="470">
        <v>44314</v>
      </c>
      <c r="B2833" s="203">
        <v>23</v>
      </c>
      <c r="C2833" s="208">
        <v>165</v>
      </c>
      <c r="D2833" s="471">
        <v>39.1</v>
      </c>
      <c r="E2833" s="209">
        <v>14</v>
      </c>
      <c r="F2833" s="472">
        <v>27.2</v>
      </c>
      <c r="H2833" s="205"/>
      <c r="I2833" s="114"/>
    </row>
    <row r="2834" spans="1:9">
      <c r="A2834" s="470">
        <v>44315</v>
      </c>
      <c r="B2834" s="203">
        <v>0</v>
      </c>
      <c r="C2834" s="208">
        <v>180</v>
      </c>
      <c r="D2834" s="471">
        <v>39.200000000000003</v>
      </c>
      <c r="E2834" s="209">
        <v>14</v>
      </c>
      <c r="F2834" s="472">
        <v>27.9</v>
      </c>
      <c r="H2834" s="205"/>
      <c r="I2834" s="114"/>
    </row>
    <row r="2835" spans="1:9">
      <c r="A2835" s="470">
        <v>44315</v>
      </c>
      <c r="B2835" s="203">
        <v>1</v>
      </c>
      <c r="C2835" s="208">
        <v>195</v>
      </c>
      <c r="D2835" s="471">
        <v>39.200000000000003</v>
      </c>
      <c r="E2835" s="209">
        <v>14</v>
      </c>
      <c r="F2835" s="472">
        <v>28.7</v>
      </c>
      <c r="H2835" s="205"/>
      <c r="I2835" s="114"/>
    </row>
    <row r="2836" spans="1:9">
      <c r="A2836" s="470">
        <v>44315</v>
      </c>
      <c r="B2836" s="203">
        <v>2</v>
      </c>
      <c r="C2836" s="208">
        <v>210</v>
      </c>
      <c r="D2836" s="471">
        <v>39.299999999999997</v>
      </c>
      <c r="E2836" s="209">
        <v>14</v>
      </c>
      <c r="F2836" s="472">
        <v>29.5</v>
      </c>
      <c r="H2836" s="205"/>
      <c r="I2836" s="114"/>
    </row>
    <row r="2837" spans="1:9">
      <c r="A2837" s="470">
        <v>44315</v>
      </c>
      <c r="B2837" s="203">
        <v>3</v>
      </c>
      <c r="C2837" s="208">
        <v>225</v>
      </c>
      <c r="D2837" s="471">
        <v>39.4</v>
      </c>
      <c r="E2837" s="209">
        <v>14</v>
      </c>
      <c r="F2837" s="472">
        <v>30.3</v>
      </c>
      <c r="H2837" s="205"/>
      <c r="I2837" s="114"/>
    </row>
    <row r="2838" spans="1:9">
      <c r="A2838" s="470">
        <v>44315</v>
      </c>
      <c r="B2838" s="203">
        <v>4</v>
      </c>
      <c r="C2838" s="208">
        <v>240</v>
      </c>
      <c r="D2838" s="471">
        <v>39.5</v>
      </c>
      <c r="E2838" s="209">
        <v>14</v>
      </c>
      <c r="F2838" s="472">
        <v>31</v>
      </c>
      <c r="H2838" s="205"/>
      <c r="I2838" s="114"/>
    </row>
    <row r="2839" spans="1:9">
      <c r="A2839" s="470">
        <v>44315</v>
      </c>
      <c r="B2839" s="203">
        <v>5</v>
      </c>
      <c r="C2839" s="208">
        <v>255</v>
      </c>
      <c r="D2839" s="471">
        <v>39.6</v>
      </c>
      <c r="E2839" s="209">
        <v>14</v>
      </c>
      <c r="F2839" s="472">
        <v>31.8</v>
      </c>
      <c r="H2839" s="205"/>
      <c r="I2839" s="114"/>
    </row>
    <row r="2840" spans="1:9">
      <c r="A2840" s="470">
        <v>44315</v>
      </c>
      <c r="B2840" s="203">
        <v>6</v>
      </c>
      <c r="C2840" s="208">
        <v>270</v>
      </c>
      <c r="D2840" s="471">
        <v>39.700000000000003</v>
      </c>
      <c r="E2840" s="209">
        <v>14</v>
      </c>
      <c r="F2840" s="472">
        <v>32.6</v>
      </c>
      <c r="H2840" s="205"/>
      <c r="I2840" s="114"/>
    </row>
    <row r="2841" spans="1:9">
      <c r="A2841" s="470">
        <v>44315</v>
      </c>
      <c r="B2841" s="203">
        <v>7</v>
      </c>
      <c r="C2841" s="208">
        <v>285</v>
      </c>
      <c r="D2841" s="471">
        <v>39.799999999999997</v>
      </c>
      <c r="E2841" s="209">
        <v>14</v>
      </c>
      <c r="F2841" s="472">
        <v>33.4</v>
      </c>
      <c r="H2841" s="205"/>
      <c r="I2841" s="114"/>
    </row>
    <row r="2842" spans="1:9">
      <c r="A2842" s="470">
        <v>44315</v>
      </c>
      <c r="B2842" s="203">
        <v>8</v>
      </c>
      <c r="C2842" s="208">
        <v>300</v>
      </c>
      <c r="D2842" s="471">
        <v>39.799999999999997</v>
      </c>
      <c r="E2842" s="209">
        <v>14</v>
      </c>
      <c r="F2842" s="472">
        <v>34.1</v>
      </c>
      <c r="H2842" s="205"/>
      <c r="I2842" s="114"/>
    </row>
    <row r="2843" spans="1:9">
      <c r="A2843" s="470">
        <v>44315</v>
      </c>
      <c r="B2843" s="203">
        <v>9</v>
      </c>
      <c r="C2843" s="208">
        <v>315</v>
      </c>
      <c r="D2843" s="471">
        <v>39.9</v>
      </c>
      <c r="E2843" s="209">
        <v>14</v>
      </c>
      <c r="F2843" s="472">
        <v>34.9</v>
      </c>
      <c r="H2843" s="205"/>
      <c r="I2843" s="114"/>
    </row>
    <row r="2844" spans="1:9">
      <c r="A2844" s="470">
        <v>44315</v>
      </c>
      <c r="B2844" s="203">
        <v>10</v>
      </c>
      <c r="C2844" s="208">
        <v>330</v>
      </c>
      <c r="D2844" s="471">
        <v>40</v>
      </c>
      <c r="E2844" s="209">
        <v>14</v>
      </c>
      <c r="F2844" s="472">
        <v>35.700000000000003</v>
      </c>
      <c r="H2844" s="205"/>
      <c r="I2844" s="114"/>
    </row>
    <row r="2845" spans="1:9">
      <c r="A2845" s="470">
        <v>44315</v>
      </c>
      <c r="B2845" s="203">
        <v>11</v>
      </c>
      <c r="C2845" s="208">
        <v>345</v>
      </c>
      <c r="D2845" s="471">
        <v>40.1</v>
      </c>
      <c r="E2845" s="209">
        <v>14</v>
      </c>
      <c r="F2845" s="472">
        <v>36.4</v>
      </c>
      <c r="H2845" s="205"/>
      <c r="I2845" s="114"/>
    </row>
    <row r="2846" spans="1:9">
      <c r="A2846" s="470">
        <v>44315</v>
      </c>
      <c r="B2846" s="203">
        <v>12</v>
      </c>
      <c r="C2846" s="208">
        <v>0</v>
      </c>
      <c r="D2846" s="471">
        <v>40.200000000000003</v>
      </c>
      <c r="E2846" s="209">
        <v>14</v>
      </c>
      <c r="F2846" s="472">
        <v>37.200000000000003</v>
      </c>
      <c r="H2846" s="205"/>
      <c r="I2846" s="114"/>
    </row>
    <row r="2847" spans="1:9">
      <c r="A2847" s="470">
        <v>44315</v>
      </c>
      <c r="B2847" s="203">
        <v>13</v>
      </c>
      <c r="C2847" s="208">
        <v>15</v>
      </c>
      <c r="D2847" s="471">
        <v>40.299999999999997</v>
      </c>
      <c r="E2847" s="209">
        <v>14</v>
      </c>
      <c r="F2847" s="472">
        <v>38</v>
      </c>
      <c r="H2847" s="205"/>
      <c r="I2847" s="114"/>
    </row>
    <row r="2848" spans="1:9">
      <c r="A2848" s="470">
        <v>44315</v>
      </c>
      <c r="B2848" s="203">
        <v>14</v>
      </c>
      <c r="C2848" s="208">
        <v>30</v>
      </c>
      <c r="D2848" s="471">
        <v>40.4</v>
      </c>
      <c r="E2848" s="209">
        <v>14</v>
      </c>
      <c r="F2848" s="472">
        <v>38.799999999999997</v>
      </c>
      <c r="H2848" s="205"/>
      <c r="I2848" s="114"/>
    </row>
    <row r="2849" spans="1:9">
      <c r="A2849" s="470">
        <v>44315</v>
      </c>
      <c r="B2849" s="203">
        <v>15</v>
      </c>
      <c r="C2849" s="208">
        <v>45</v>
      </c>
      <c r="D2849" s="471">
        <v>40.4</v>
      </c>
      <c r="E2849" s="209">
        <v>14</v>
      </c>
      <c r="F2849" s="472">
        <v>39.5</v>
      </c>
      <c r="H2849" s="205"/>
      <c r="I2849" s="114"/>
    </row>
    <row r="2850" spans="1:9">
      <c r="A2850" s="470">
        <v>44315</v>
      </c>
      <c r="B2850" s="203">
        <v>16</v>
      </c>
      <c r="C2850" s="208">
        <v>60</v>
      </c>
      <c r="D2850" s="471">
        <v>40.5</v>
      </c>
      <c r="E2850" s="209">
        <v>14</v>
      </c>
      <c r="F2850" s="472">
        <v>40.299999999999997</v>
      </c>
      <c r="H2850" s="205"/>
      <c r="I2850" s="114"/>
    </row>
    <row r="2851" spans="1:9">
      <c r="A2851" s="470">
        <v>44315</v>
      </c>
      <c r="B2851" s="203">
        <v>17</v>
      </c>
      <c r="C2851" s="208">
        <v>75</v>
      </c>
      <c r="D2851" s="471">
        <v>40.6</v>
      </c>
      <c r="E2851" s="209">
        <v>14</v>
      </c>
      <c r="F2851" s="472">
        <v>41.1</v>
      </c>
      <c r="H2851" s="205"/>
      <c r="I2851" s="114"/>
    </row>
    <row r="2852" spans="1:9">
      <c r="A2852" s="470">
        <v>44315</v>
      </c>
      <c r="B2852" s="203">
        <v>18</v>
      </c>
      <c r="C2852" s="208">
        <v>90</v>
      </c>
      <c r="D2852" s="471">
        <v>40.700000000000003</v>
      </c>
      <c r="E2852" s="209">
        <v>14</v>
      </c>
      <c r="F2852" s="472">
        <v>41.8</v>
      </c>
      <c r="H2852" s="205"/>
      <c r="I2852" s="114"/>
    </row>
    <row r="2853" spans="1:9">
      <c r="A2853" s="470">
        <v>44315</v>
      </c>
      <c r="B2853" s="203">
        <v>19</v>
      </c>
      <c r="C2853" s="208">
        <v>105</v>
      </c>
      <c r="D2853" s="471">
        <v>40.799999999999997</v>
      </c>
      <c r="E2853" s="209">
        <v>14</v>
      </c>
      <c r="F2853" s="472">
        <v>42.6</v>
      </c>
      <c r="H2853" s="205"/>
      <c r="I2853" s="114"/>
    </row>
    <row r="2854" spans="1:9">
      <c r="A2854" s="470">
        <v>44315</v>
      </c>
      <c r="B2854" s="203">
        <v>20</v>
      </c>
      <c r="C2854" s="208">
        <v>120</v>
      </c>
      <c r="D2854" s="471">
        <v>40.9</v>
      </c>
      <c r="E2854" s="209">
        <v>14</v>
      </c>
      <c r="F2854" s="472">
        <v>43.4</v>
      </c>
      <c r="H2854" s="205"/>
      <c r="I2854" s="114"/>
    </row>
    <row r="2855" spans="1:9">
      <c r="A2855" s="470">
        <v>44315</v>
      </c>
      <c r="B2855" s="203">
        <v>21</v>
      </c>
      <c r="C2855" s="208">
        <v>135</v>
      </c>
      <c r="D2855" s="471">
        <v>40.9</v>
      </c>
      <c r="E2855" s="209">
        <v>14</v>
      </c>
      <c r="F2855" s="472">
        <v>44.1</v>
      </c>
      <c r="H2855" s="205"/>
      <c r="I2855" s="114"/>
    </row>
    <row r="2856" spans="1:9">
      <c r="A2856" s="470">
        <v>44315</v>
      </c>
      <c r="B2856" s="203">
        <v>22</v>
      </c>
      <c r="C2856" s="208">
        <v>150</v>
      </c>
      <c r="D2856" s="471">
        <v>41</v>
      </c>
      <c r="E2856" s="209">
        <v>14</v>
      </c>
      <c r="F2856" s="472">
        <v>44.9</v>
      </c>
      <c r="H2856" s="205"/>
      <c r="I2856" s="114"/>
    </row>
    <row r="2857" spans="1:9">
      <c r="A2857" s="470">
        <v>44315</v>
      </c>
      <c r="B2857" s="203">
        <v>23</v>
      </c>
      <c r="C2857" s="208">
        <v>165</v>
      </c>
      <c r="D2857" s="471">
        <v>41.1</v>
      </c>
      <c r="E2857" s="209">
        <v>14</v>
      </c>
      <c r="F2857" s="472">
        <v>45.7</v>
      </c>
      <c r="H2857" s="205"/>
      <c r="I2857" s="114"/>
    </row>
    <row r="2858" spans="1:9">
      <c r="A2858" s="470">
        <v>44316</v>
      </c>
      <c r="B2858" s="203">
        <v>0</v>
      </c>
      <c r="C2858" s="208">
        <v>180</v>
      </c>
      <c r="D2858" s="471">
        <v>41.2</v>
      </c>
      <c r="E2858" s="209">
        <v>14</v>
      </c>
      <c r="F2858" s="472">
        <v>46.4</v>
      </c>
      <c r="H2858" s="205"/>
      <c r="I2858" s="114"/>
    </row>
    <row r="2859" spans="1:9">
      <c r="A2859" s="470">
        <v>44316</v>
      </c>
      <c r="B2859" s="203">
        <v>1</v>
      </c>
      <c r="C2859" s="208">
        <v>195</v>
      </c>
      <c r="D2859" s="471">
        <v>41.3</v>
      </c>
      <c r="E2859" s="209">
        <v>14</v>
      </c>
      <c r="F2859" s="472">
        <v>47.2</v>
      </c>
      <c r="H2859" s="205"/>
      <c r="I2859" s="114"/>
    </row>
    <row r="2860" spans="1:9">
      <c r="A2860" s="470">
        <v>44316</v>
      </c>
      <c r="B2860" s="203">
        <v>2</v>
      </c>
      <c r="C2860" s="208">
        <v>210</v>
      </c>
      <c r="D2860" s="471">
        <v>41.3</v>
      </c>
      <c r="E2860" s="209">
        <v>14</v>
      </c>
      <c r="F2860" s="472">
        <v>48</v>
      </c>
      <c r="H2860" s="205"/>
      <c r="I2860" s="114"/>
    </row>
    <row r="2861" spans="1:9">
      <c r="A2861" s="470">
        <v>44316</v>
      </c>
      <c r="B2861" s="203">
        <v>3</v>
      </c>
      <c r="C2861" s="208">
        <v>225</v>
      </c>
      <c r="D2861" s="471">
        <v>41.4</v>
      </c>
      <c r="E2861" s="209">
        <v>14</v>
      </c>
      <c r="F2861" s="472">
        <v>48.7</v>
      </c>
      <c r="H2861" s="205"/>
      <c r="I2861" s="114"/>
    </row>
    <row r="2862" spans="1:9">
      <c r="A2862" s="470">
        <v>44316</v>
      </c>
      <c r="B2862" s="203">
        <v>4</v>
      </c>
      <c r="C2862" s="208">
        <v>240</v>
      </c>
      <c r="D2862" s="471">
        <v>41.5</v>
      </c>
      <c r="E2862" s="209">
        <v>14</v>
      </c>
      <c r="F2862" s="472">
        <v>49.5</v>
      </c>
      <c r="H2862" s="205"/>
      <c r="I2862" s="114"/>
    </row>
    <row r="2863" spans="1:9">
      <c r="A2863" s="470">
        <v>44316</v>
      </c>
      <c r="B2863" s="203">
        <v>5</v>
      </c>
      <c r="C2863" s="208">
        <v>255</v>
      </c>
      <c r="D2863" s="471">
        <v>41.6</v>
      </c>
      <c r="E2863" s="209">
        <v>14</v>
      </c>
      <c r="F2863" s="472">
        <v>50.3</v>
      </c>
      <c r="H2863" s="205"/>
      <c r="I2863" s="114"/>
    </row>
    <row r="2864" spans="1:9">
      <c r="A2864" s="470">
        <v>44316</v>
      </c>
      <c r="B2864" s="203">
        <v>6</v>
      </c>
      <c r="C2864" s="208">
        <v>270</v>
      </c>
      <c r="D2864" s="471">
        <v>41.7</v>
      </c>
      <c r="E2864" s="209">
        <v>14</v>
      </c>
      <c r="F2864" s="472">
        <v>51</v>
      </c>
      <c r="H2864" s="205"/>
      <c r="I2864" s="114"/>
    </row>
    <row r="2865" spans="1:9">
      <c r="A2865" s="470">
        <v>44316</v>
      </c>
      <c r="B2865" s="203">
        <v>7</v>
      </c>
      <c r="C2865" s="208">
        <v>285</v>
      </c>
      <c r="D2865" s="471">
        <v>41.8</v>
      </c>
      <c r="E2865" s="209">
        <v>14</v>
      </c>
      <c r="F2865" s="472">
        <v>51.8</v>
      </c>
      <c r="H2865" s="205"/>
      <c r="I2865" s="114"/>
    </row>
    <row r="2866" spans="1:9">
      <c r="A2866" s="470">
        <v>44316</v>
      </c>
      <c r="B2866" s="203">
        <v>8</v>
      </c>
      <c r="C2866" s="208">
        <v>300</v>
      </c>
      <c r="D2866" s="471">
        <v>41.8</v>
      </c>
      <c r="E2866" s="209">
        <v>14</v>
      </c>
      <c r="F2866" s="472">
        <v>52.6</v>
      </c>
      <c r="H2866" s="205"/>
      <c r="I2866" s="114"/>
    </row>
    <row r="2867" spans="1:9">
      <c r="A2867" s="470">
        <v>44316</v>
      </c>
      <c r="B2867" s="203">
        <v>9</v>
      </c>
      <c r="C2867" s="208">
        <v>315</v>
      </c>
      <c r="D2867" s="471">
        <v>41.9</v>
      </c>
      <c r="E2867" s="209">
        <v>14</v>
      </c>
      <c r="F2867" s="472">
        <v>53.3</v>
      </c>
      <c r="H2867" s="205"/>
      <c r="I2867" s="114"/>
    </row>
    <row r="2868" spans="1:9">
      <c r="A2868" s="470">
        <v>44316</v>
      </c>
      <c r="B2868" s="203">
        <v>10</v>
      </c>
      <c r="C2868" s="208">
        <v>330</v>
      </c>
      <c r="D2868" s="471">
        <v>42</v>
      </c>
      <c r="E2868" s="209">
        <v>14</v>
      </c>
      <c r="F2868" s="472">
        <v>54.1</v>
      </c>
      <c r="H2868" s="205"/>
      <c r="I2868" s="114"/>
    </row>
    <row r="2869" spans="1:9">
      <c r="A2869" s="470">
        <v>44316</v>
      </c>
      <c r="B2869" s="203">
        <v>11</v>
      </c>
      <c r="C2869" s="208">
        <v>345</v>
      </c>
      <c r="D2869" s="471">
        <v>42.1</v>
      </c>
      <c r="E2869" s="209">
        <v>14</v>
      </c>
      <c r="F2869" s="472">
        <v>54.8</v>
      </c>
      <c r="H2869" s="205"/>
      <c r="I2869" s="114"/>
    </row>
    <row r="2870" spans="1:9">
      <c r="A2870" s="470">
        <v>44316</v>
      </c>
      <c r="B2870" s="203">
        <v>12</v>
      </c>
      <c r="C2870" s="208">
        <v>0</v>
      </c>
      <c r="D2870" s="471">
        <v>42.2</v>
      </c>
      <c r="E2870" s="209">
        <v>14</v>
      </c>
      <c r="F2870" s="472">
        <v>55.6</v>
      </c>
      <c r="H2870" s="205"/>
      <c r="I2870" s="114"/>
    </row>
    <row r="2871" spans="1:9">
      <c r="A2871" s="470">
        <v>44316</v>
      </c>
      <c r="B2871" s="203">
        <v>13</v>
      </c>
      <c r="C2871" s="208">
        <v>15</v>
      </c>
      <c r="D2871" s="471">
        <v>42.2</v>
      </c>
      <c r="E2871" s="209">
        <v>14</v>
      </c>
      <c r="F2871" s="472">
        <v>56.4</v>
      </c>
      <c r="H2871" s="205"/>
      <c r="I2871" s="114"/>
    </row>
    <row r="2872" spans="1:9">
      <c r="A2872" s="470">
        <v>44316</v>
      </c>
      <c r="B2872" s="203">
        <v>14</v>
      </c>
      <c r="C2872" s="208">
        <v>30</v>
      </c>
      <c r="D2872" s="471">
        <v>42.3</v>
      </c>
      <c r="E2872" s="209">
        <v>14</v>
      </c>
      <c r="F2872" s="472">
        <v>57.1</v>
      </c>
      <c r="H2872" s="205"/>
      <c r="I2872" s="114"/>
    </row>
    <row r="2873" spans="1:9">
      <c r="A2873" s="470">
        <v>44316</v>
      </c>
      <c r="B2873" s="203">
        <v>15</v>
      </c>
      <c r="C2873" s="208">
        <v>45</v>
      </c>
      <c r="D2873" s="471">
        <v>42.4</v>
      </c>
      <c r="E2873" s="209">
        <v>14</v>
      </c>
      <c r="F2873" s="472">
        <v>57.9</v>
      </c>
      <c r="H2873" s="205"/>
      <c r="I2873" s="114"/>
    </row>
    <row r="2874" spans="1:9">
      <c r="A2874" s="470">
        <v>44316</v>
      </c>
      <c r="B2874" s="203">
        <v>16</v>
      </c>
      <c r="C2874" s="208">
        <v>60</v>
      </c>
      <c r="D2874" s="471">
        <v>42.5</v>
      </c>
      <c r="E2874" s="209">
        <v>14</v>
      </c>
      <c r="F2874" s="472">
        <v>58.6</v>
      </c>
      <c r="H2874" s="205"/>
      <c r="I2874" s="114"/>
    </row>
    <row r="2875" spans="1:9">
      <c r="A2875" s="470">
        <v>44316</v>
      </c>
      <c r="B2875" s="203">
        <v>17</v>
      </c>
      <c r="C2875" s="208">
        <v>75</v>
      </c>
      <c r="D2875" s="471">
        <v>42.5</v>
      </c>
      <c r="E2875" s="209">
        <v>14</v>
      </c>
      <c r="F2875" s="472">
        <v>59.4</v>
      </c>
      <c r="H2875" s="205"/>
      <c r="I2875" s="114"/>
    </row>
    <row r="2876" spans="1:9">
      <c r="A2876" s="470">
        <v>44316</v>
      </c>
      <c r="B2876" s="203">
        <v>18</v>
      </c>
      <c r="C2876" s="208">
        <v>90</v>
      </c>
      <c r="D2876" s="471">
        <v>42.6</v>
      </c>
      <c r="E2876" s="209">
        <v>15</v>
      </c>
      <c r="F2876" s="472">
        <v>0.2</v>
      </c>
      <c r="H2876" s="205"/>
      <c r="I2876" s="114"/>
    </row>
    <row r="2877" spans="1:9">
      <c r="A2877" s="470">
        <v>44316</v>
      </c>
      <c r="B2877" s="203">
        <v>19</v>
      </c>
      <c r="C2877" s="208">
        <v>105</v>
      </c>
      <c r="D2877" s="471">
        <v>42.7</v>
      </c>
      <c r="E2877" s="209">
        <v>15</v>
      </c>
      <c r="F2877" s="472">
        <v>0.9</v>
      </c>
      <c r="H2877" s="205"/>
      <c r="I2877" s="114"/>
    </row>
    <row r="2878" spans="1:9">
      <c r="A2878" s="470">
        <v>44316</v>
      </c>
      <c r="B2878" s="203">
        <v>20</v>
      </c>
      <c r="C2878" s="208">
        <v>120</v>
      </c>
      <c r="D2878" s="471">
        <v>42.8</v>
      </c>
      <c r="E2878" s="209">
        <v>15</v>
      </c>
      <c r="F2878" s="472">
        <v>1.7</v>
      </c>
      <c r="H2878" s="205"/>
      <c r="I2878" s="114"/>
    </row>
    <row r="2879" spans="1:9">
      <c r="A2879" s="470">
        <v>44316</v>
      </c>
      <c r="B2879" s="203">
        <v>21</v>
      </c>
      <c r="C2879" s="208">
        <v>135</v>
      </c>
      <c r="D2879" s="471">
        <v>42.9</v>
      </c>
      <c r="E2879" s="209">
        <v>15</v>
      </c>
      <c r="F2879" s="472">
        <v>2.4</v>
      </c>
      <c r="H2879" s="205"/>
      <c r="I2879" s="114"/>
    </row>
    <row r="2880" spans="1:9">
      <c r="A2880" s="470">
        <v>44316</v>
      </c>
      <c r="B2880" s="203">
        <v>22</v>
      </c>
      <c r="C2880" s="208">
        <v>150</v>
      </c>
      <c r="D2880" s="471">
        <v>42.9</v>
      </c>
      <c r="E2880" s="209">
        <v>15</v>
      </c>
      <c r="F2880" s="472">
        <v>3.2</v>
      </c>
      <c r="H2880" s="205"/>
      <c r="I2880" s="114"/>
    </row>
    <row r="2881" spans="1:9">
      <c r="A2881" s="470">
        <v>44316</v>
      </c>
      <c r="B2881" s="203">
        <v>23</v>
      </c>
      <c r="C2881" s="208">
        <v>165</v>
      </c>
      <c r="D2881" s="471">
        <v>43</v>
      </c>
      <c r="E2881" s="209">
        <v>15</v>
      </c>
      <c r="F2881" s="472">
        <v>4</v>
      </c>
      <c r="H2881" s="205"/>
      <c r="I2881" s="114"/>
    </row>
    <row r="2882" spans="1:9">
      <c r="A2882" s="470">
        <v>44317</v>
      </c>
      <c r="B2882" s="203">
        <v>0</v>
      </c>
      <c r="C2882" s="208">
        <v>180</v>
      </c>
      <c r="D2882" s="471">
        <v>43.1</v>
      </c>
      <c r="E2882" s="209">
        <v>15</v>
      </c>
      <c r="F2882" s="472">
        <v>4.7</v>
      </c>
      <c r="H2882" s="205"/>
      <c r="I2882" s="114"/>
    </row>
    <row r="2883" spans="1:9">
      <c r="A2883" s="470">
        <v>44317</v>
      </c>
      <c r="B2883" s="203">
        <v>1</v>
      </c>
      <c r="C2883" s="208">
        <v>195</v>
      </c>
      <c r="D2883" s="471">
        <v>43.2</v>
      </c>
      <c r="E2883" s="209">
        <v>15</v>
      </c>
      <c r="F2883" s="472">
        <v>5.5</v>
      </c>
      <c r="H2883" s="205"/>
      <c r="I2883" s="114"/>
    </row>
    <row r="2884" spans="1:9">
      <c r="A2884" s="470">
        <v>44317</v>
      </c>
      <c r="B2884" s="203">
        <v>2</v>
      </c>
      <c r="C2884" s="208">
        <v>210</v>
      </c>
      <c r="D2884" s="471">
        <v>43.2</v>
      </c>
      <c r="E2884" s="209">
        <v>15</v>
      </c>
      <c r="F2884" s="472">
        <v>6.2</v>
      </c>
      <c r="H2884" s="205"/>
      <c r="I2884" s="114"/>
    </row>
    <row r="2885" spans="1:9">
      <c r="A2885" s="470">
        <v>44317</v>
      </c>
      <c r="B2885" s="203">
        <v>3</v>
      </c>
      <c r="C2885" s="208">
        <v>225</v>
      </c>
      <c r="D2885" s="471">
        <v>43.3</v>
      </c>
      <c r="E2885" s="209">
        <v>15</v>
      </c>
      <c r="F2885" s="472">
        <v>7</v>
      </c>
      <c r="H2885" s="205"/>
      <c r="I2885" s="114"/>
    </row>
    <row r="2886" spans="1:9">
      <c r="A2886" s="470">
        <v>44317</v>
      </c>
      <c r="B2886" s="203">
        <v>4</v>
      </c>
      <c r="C2886" s="208">
        <v>240</v>
      </c>
      <c r="D2886" s="471">
        <v>43.4</v>
      </c>
      <c r="E2886" s="209">
        <v>15</v>
      </c>
      <c r="F2886" s="472">
        <v>7.7</v>
      </c>
      <c r="H2886" s="205"/>
      <c r="I2886" s="114"/>
    </row>
    <row r="2887" spans="1:9">
      <c r="A2887" s="470">
        <v>44317</v>
      </c>
      <c r="B2887" s="203">
        <v>5</v>
      </c>
      <c r="C2887" s="208">
        <v>255</v>
      </c>
      <c r="D2887" s="471">
        <v>43.5</v>
      </c>
      <c r="E2887" s="209">
        <v>15</v>
      </c>
      <c r="F2887" s="472">
        <v>8.5</v>
      </c>
      <c r="H2887" s="205"/>
      <c r="I2887" s="114"/>
    </row>
    <row r="2888" spans="1:9">
      <c r="A2888" s="470">
        <v>44317</v>
      </c>
      <c r="B2888" s="203">
        <v>6</v>
      </c>
      <c r="C2888" s="208">
        <v>270</v>
      </c>
      <c r="D2888" s="471">
        <v>43.5</v>
      </c>
      <c r="E2888" s="209">
        <v>15</v>
      </c>
      <c r="F2888" s="472">
        <v>9.1999999999999993</v>
      </c>
      <c r="H2888" s="205"/>
      <c r="I2888" s="114"/>
    </row>
    <row r="2889" spans="1:9">
      <c r="A2889" s="470">
        <v>44317</v>
      </c>
      <c r="B2889" s="203">
        <v>7</v>
      </c>
      <c r="C2889" s="208">
        <v>285</v>
      </c>
      <c r="D2889" s="471">
        <v>43.6</v>
      </c>
      <c r="E2889" s="209">
        <v>15</v>
      </c>
      <c r="F2889" s="472">
        <v>10</v>
      </c>
      <c r="H2889" s="205"/>
      <c r="I2889" s="114"/>
    </row>
    <row r="2890" spans="1:9">
      <c r="A2890" s="470">
        <v>44317</v>
      </c>
      <c r="B2890" s="203">
        <v>8</v>
      </c>
      <c r="C2890" s="208">
        <v>300</v>
      </c>
      <c r="D2890" s="471">
        <v>43.7</v>
      </c>
      <c r="E2890" s="209">
        <v>15</v>
      </c>
      <c r="F2890" s="472">
        <v>10.7</v>
      </c>
      <c r="H2890" s="205"/>
      <c r="I2890" s="114"/>
    </row>
    <row r="2891" spans="1:9">
      <c r="A2891" s="470">
        <v>44317</v>
      </c>
      <c r="B2891" s="203">
        <v>9</v>
      </c>
      <c r="C2891" s="208">
        <v>315</v>
      </c>
      <c r="D2891" s="471">
        <v>43.8</v>
      </c>
      <c r="E2891" s="209">
        <v>15</v>
      </c>
      <c r="F2891" s="472">
        <v>11.5</v>
      </c>
      <c r="H2891" s="205"/>
      <c r="I2891" s="114"/>
    </row>
    <row r="2892" spans="1:9">
      <c r="A2892" s="470">
        <v>44317</v>
      </c>
      <c r="B2892" s="203">
        <v>10</v>
      </c>
      <c r="C2892" s="208">
        <v>330</v>
      </c>
      <c r="D2892" s="471">
        <v>43.8</v>
      </c>
      <c r="E2892" s="209">
        <v>15</v>
      </c>
      <c r="F2892" s="472">
        <v>12.2</v>
      </c>
      <c r="H2892" s="205"/>
      <c r="I2892" s="114"/>
    </row>
    <row r="2893" spans="1:9">
      <c r="A2893" s="470">
        <v>44317</v>
      </c>
      <c r="B2893" s="203">
        <v>11</v>
      </c>
      <c r="C2893" s="208">
        <v>345</v>
      </c>
      <c r="D2893" s="471">
        <v>43.9</v>
      </c>
      <c r="E2893" s="209">
        <v>15</v>
      </c>
      <c r="F2893" s="472">
        <v>13</v>
      </c>
      <c r="H2893" s="205"/>
      <c r="I2893" s="114"/>
    </row>
    <row r="2894" spans="1:9">
      <c r="A2894" s="470">
        <v>44317</v>
      </c>
      <c r="B2894" s="203">
        <v>12</v>
      </c>
      <c r="C2894" s="208">
        <v>0</v>
      </c>
      <c r="D2894" s="471">
        <v>44</v>
      </c>
      <c r="E2894" s="209">
        <v>15</v>
      </c>
      <c r="F2894" s="472">
        <v>13.7</v>
      </c>
      <c r="H2894" s="205"/>
      <c r="I2894" s="114"/>
    </row>
    <row r="2895" spans="1:9">
      <c r="A2895" s="470">
        <v>44317</v>
      </c>
      <c r="B2895" s="203">
        <v>13</v>
      </c>
      <c r="C2895" s="208">
        <v>15</v>
      </c>
      <c r="D2895" s="471">
        <v>44.1</v>
      </c>
      <c r="E2895" s="209">
        <v>15</v>
      </c>
      <c r="F2895" s="472">
        <v>14.5</v>
      </c>
      <c r="H2895" s="205"/>
      <c r="I2895" s="114"/>
    </row>
    <row r="2896" spans="1:9">
      <c r="A2896" s="470">
        <v>44317</v>
      </c>
      <c r="B2896" s="203">
        <v>14</v>
      </c>
      <c r="C2896" s="208">
        <v>30</v>
      </c>
      <c r="D2896" s="471">
        <v>44.1</v>
      </c>
      <c r="E2896" s="209">
        <v>15</v>
      </c>
      <c r="F2896" s="472">
        <v>15.3</v>
      </c>
      <c r="H2896" s="205"/>
      <c r="I2896" s="114"/>
    </row>
    <row r="2897" spans="1:9">
      <c r="A2897" s="470">
        <v>44317</v>
      </c>
      <c r="B2897" s="203">
        <v>15</v>
      </c>
      <c r="C2897" s="208">
        <v>45</v>
      </c>
      <c r="D2897" s="471">
        <v>44.2</v>
      </c>
      <c r="E2897" s="209">
        <v>15</v>
      </c>
      <c r="F2897" s="472">
        <v>16</v>
      </c>
      <c r="H2897" s="205"/>
      <c r="I2897" s="114"/>
    </row>
    <row r="2898" spans="1:9">
      <c r="A2898" s="470">
        <v>44317</v>
      </c>
      <c r="B2898" s="203">
        <v>16</v>
      </c>
      <c r="C2898" s="208">
        <v>60</v>
      </c>
      <c r="D2898" s="471">
        <v>44.3</v>
      </c>
      <c r="E2898" s="209">
        <v>15</v>
      </c>
      <c r="F2898" s="472">
        <v>16.7</v>
      </c>
      <c r="H2898" s="205"/>
      <c r="I2898" s="114"/>
    </row>
    <row r="2899" spans="1:9">
      <c r="A2899" s="470">
        <v>44317</v>
      </c>
      <c r="B2899" s="203">
        <v>17</v>
      </c>
      <c r="C2899" s="208">
        <v>75</v>
      </c>
      <c r="D2899" s="471">
        <v>44.3</v>
      </c>
      <c r="E2899" s="209">
        <v>15</v>
      </c>
      <c r="F2899" s="472">
        <v>17.5</v>
      </c>
      <c r="H2899" s="205"/>
      <c r="I2899" s="114"/>
    </row>
    <row r="2900" spans="1:9">
      <c r="A2900" s="470">
        <v>44317</v>
      </c>
      <c r="B2900" s="203">
        <v>18</v>
      </c>
      <c r="C2900" s="208">
        <v>90</v>
      </c>
      <c r="D2900" s="471">
        <v>44.4</v>
      </c>
      <c r="E2900" s="209">
        <v>15</v>
      </c>
      <c r="F2900" s="472">
        <v>18.2</v>
      </c>
      <c r="H2900" s="205"/>
      <c r="I2900" s="114"/>
    </row>
    <row r="2901" spans="1:9">
      <c r="A2901" s="470">
        <v>44317</v>
      </c>
      <c r="B2901" s="203">
        <v>19</v>
      </c>
      <c r="C2901" s="208">
        <v>105</v>
      </c>
      <c r="D2901" s="471">
        <v>44.5</v>
      </c>
      <c r="E2901" s="209">
        <v>15</v>
      </c>
      <c r="F2901" s="472">
        <v>19</v>
      </c>
      <c r="H2901" s="205"/>
      <c r="I2901" s="114"/>
    </row>
    <row r="2902" spans="1:9">
      <c r="A2902" s="470">
        <v>44317</v>
      </c>
      <c r="B2902" s="203">
        <v>20</v>
      </c>
      <c r="C2902" s="208">
        <v>120</v>
      </c>
      <c r="D2902" s="471">
        <v>44.6</v>
      </c>
      <c r="E2902" s="209">
        <v>15</v>
      </c>
      <c r="F2902" s="472">
        <v>19.7</v>
      </c>
      <c r="H2902" s="205"/>
      <c r="I2902" s="114"/>
    </row>
    <row r="2903" spans="1:9">
      <c r="A2903" s="470">
        <v>44317</v>
      </c>
      <c r="B2903" s="203">
        <v>21</v>
      </c>
      <c r="C2903" s="208">
        <v>135</v>
      </c>
      <c r="D2903" s="471">
        <v>44.6</v>
      </c>
      <c r="E2903" s="209">
        <v>15</v>
      </c>
      <c r="F2903" s="472">
        <v>20.5</v>
      </c>
      <c r="H2903" s="205"/>
      <c r="I2903" s="114"/>
    </row>
    <row r="2904" spans="1:9">
      <c r="A2904" s="470">
        <v>44317</v>
      </c>
      <c r="B2904" s="203">
        <v>22</v>
      </c>
      <c r="C2904" s="208">
        <v>150</v>
      </c>
      <c r="D2904" s="471">
        <v>44.7</v>
      </c>
      <c r="E2904" s="209">
        <v>15</v>
      </c>
      <c r="F2904" s="472">
        <v>21.2</v>
      </c>
      <c r="H2904" s="205"/>
      <c r="I2904" s="114"/>
    </row>
    <row r="2905" spans="1:9">
      <c r="A2905" s="470">
        <v>44317</v>
      </c>
      <c r="B2905" s="203">
        <v>23</v>
      </c>
      <c r="C2905" s="208">
        <v>165</v>
      </c>
      <c r="D2905" s="471">
        <v>44.8</v>
      </c>
      <c r="E2905" s="209">
        <v>15</v>
      </c>
      <c r="F2905" s="472">
        <v>22</v>
      </c>
      <c r="H2905" s="205"/>
      <c r="I2905" s="114"/>
    </row>
    <row r="2906" spans="1:9">
      <c r="A2906" s="470">
        <v>44318</v>
      </c>
      <c r="B2906" s="203">
        <v>0</v>
      </c>
      <c r="C2906" s="208">
        <v>180</v>
      </c>
      <c r="D2906" s="471">
        <v>44.8</v>
      </c>
      <c r="E2906" s="209">
        <v>15</v>
      </c>
      <c r="F2906" s="472">
        <v>22.7</v>
      </c>
      <c r="H2906" s="205"/>
      <c r="I2906" s="114"/>
    </row>
    <row r="2907" spans="1:9">
      <c r="A2907" s="470">
        <v>44318</v>
      </c>
      <c r="B2907" s="203">
        <v>1</v>
      </c>
      <c r="C2907" s="208">
        <v>195</v>
      </c>
      <c r="D2907" s="471">
        <v>44.9</v>
      </c>
      <c r="E2907" s="209">
        <v>15</v>
      </c>
      <c r="F2907" s="472">
        <v>23.5</v>
      </c>
      <c r="H2907" s="205"/>
      <c r="I2907" s="114"/>
    </row>
    <row r="2908" spans="1:9">
      <c r="A2908" s="470">
        <v>44318</v>
      </c>
      <c r="B2908" s="203">
        <v>2</v>
      </c>
      <c r="C2908" s="208">
        <v>210</v>
      </c>
      <c r="D2908" s="471">
        <v>45</v>
      </c>
      <c r="E2908" s="209">
        <v>15</v>
      </c>
      <c r="F2908" s="472">
        <v>24.2</v>
      </c>
      <c r="H2908" s="205"/>
      <c r="I2908" s="114"/>
    </row>
    <row r="2909" spans="1:9">
      <c r="A2909" s="470">
        <v>44318</v>
      </c>
      <c r="B2909" s="203">
        <v>3</v>
      </c>
      <c r="C2909" s="208">
        <v>225</v>
      </c>
      <c r="D2909" s="471">
        <v>45.1</v>
      </c>
      <c r="E2909" s="209">
        <v>15</v>
      </c>
      <c r="F2909" s="472">
        <v>25</v>
      </c>
      <c r="H2909" s="205"/>
      <c r="I2909" s="114"/>
    </row>
    <row r="2910" spans="1:9">
      <c r="A2910" s="470">
        <v>44318</v>
      </c>
      <c r="B2910" s="203">
        <v>4</v>
      </c>
      <c r="C2910" s="208">
        <v>240</v>
      </c>
      <c r="D2910" s="471">
        <v>45.1</v>
      </c>
      <c r="E2910" s="209">
        <v>15</v>
      </c>
      <c r="F2910" s="472">
        <v>25.7</v>
      </c>
      <c r="H2910" s="205"/>
      <c r="I2910" s="114"/>
    </row>
    <row r="2911" spans="1:9">
      <c r="A2911" s="470">
        <v>44318</v>
      </c>
      <c r="B2911" s="203">
        <v>5</v>
      </c>
      <c r="C2911" s="208">
        <v>255</v>
      </c>
      <c r="D2911" s="471">
        <v>45.2</v>
      </c>
      <c r="E2911" s="209">
        <v>15</v>
      </c>
      <c r="F2911" s="472">
        <v>26.5</v>
      </c>
      <c r="H2911" s="205"/>
      <c r="I2911" s="114"/>
    </row>
    <row r="2912" spans="1:9">
      <c r="A2912" s="470">
        <v>44318</v>
      </c>
      <c r="B2912" s="203">
        <v>6</v>
      </c>
      <c r="C2912" s="208">
        <v>270</v>
      </c>
      <c r="D2912" s="471">
        <v>45.3</v>
      </c>
      <c r="E2912" s="209">
        <v>15</v>
      </c>
      <c r="F2912" s="472">
        <v>27.2</v>
      </c>
      <c r="H2912" s="205"/>
      <c r="I2912" s="114"/>
    </row>
    <row r="2913" spans="1:9">
      <c r="A2913" s="470">
        <v>44318</v>
      </c>
      <c r="B2913" s="203">
        <v>7</v>
      </c>
      <c r="C2913" s="208">
        <v>285</v>
      </c>
      <c r="D2913" s="471">
        <v>45.3</v>
      </c>
      <c r="E2913" s="209">
        <v>15</v>
      </c>
      <c r="F2913" s="472">
        <v>27.9</v>
      </c>
      <c r="H2913" s="205"/>
      <c r="I2913" s="114"/>
    </row>
    <row r="2914" spans="1:9">
      <c r="A2914" s="470">
        <v>44318</v>
      </c>
      <c r="B2914" s="203">
        <v>8</v>
      </c>
      <c r="C2914" s="208">
        <v>300</v>
      </c>
      <c r="D2914" s="471">
        <v>45.4</v>
      </c>
      <c r="E2914" s="209">
        <v>15</v>
      </c>
      <c r="F2914" s="472">
        <v>28.7</v>
      </c>
      <c r="H2914" s="205"/>
      <c r="I2914" s="114"/>
    </row>
    <row r="2915" spans="1:9">
      <c r="A2915" s="470">
        <v>44318</v>
      </c>
      <c r="B2915" s="203">
        <v>9</v>
      </c>
      <c r="C2915" s="208">
        <v>315</v>
      </c>
      <c r="D2915" s="471">
        <v>45.5</v>
      </c>
      <c r="E2915" s="209">
        <v>15</v>
      </c>
      <c r="F2915" s="472">
        <v>29.4</v>
      </c>
      <c r="H2915" s="205"/>
      <c r="I2915" s="114"/>
    </row>
    <row r="2916" spans="1:9">
      <c r="A2916" s="470">
        <v>44318</v>
      </c>
      <c r="B2916" s="203">
        <v>10</v>
      </c>
      <c r="C2916" s="208">
        <v>330</v>
      </c>
      <c r="D2916" s="471">
        <v>45.5</v>
      </c>
      <c r="E2916" s="209">
        <v>15</v>
      </c>
      <c r="F2916" s="472">
        <v>30.2</v>
      </c>
      <c r="H2916" s="205"/>
      <c r="I2916" s="114"/>
    </row>
    <row r="2917" spans="1:9">
      <c r="A2917" s="470">
        <v>44318</v>
      </c>
      <c r="B2917" s="203">
        <v>11</v>
      </c>
      <c r="C2917" s="208">
        <v>345</v>
      </c>
      <c r="D2917" s="471">
        <v>45.6</v>
      </c>
      <c r="E2917" s="209">
        <v>15</v>
      </c>
      <c r="F2917" s="472">
        <v>30.9</v>
      </c>
      <c r="H2917" s="205"/>
      <c r="I2917" s="114"/>
    </row>
    <row r="2918" spans="1:9">
      <c r="A2918" s="470">
        <v>44318</v>
      </c>
      <c r="B2918" s="203">
        <v>12</v>
      </c>
      <c r="C2918" s="208">
        <v>0</v>
      </c>
      <c r="D2918" s="471">
        <v>45.7</v>
      </c>
      <c r="E2918" s="209">
        <v>15</v>
      </c>
      <c r="F2918" s="472">
        <v>31.6</v>
      </c>
      <c r="H2918" s="205"/>
      <c r="I2918" s="114"/>
    </row>
    <row r="2919" spans="1:9">
      <c r="A2919" s="470">
        <v>44318</v>
      </c>
      <c r="B2919" s="203">
        <v>13</v>
      </c>
      <c r="C2919" s="208">
        <v>15</v>
      </c>
      <c r="D2919" s="471">
        <v>45.7</v>
      </c>
      <c r="E2919" s="209">
        <v>15</v>
      </c>
      <c r="F2919" s="472">
        <v>32.4</v>
      </c>
      <c r="H2919" s="205"/>
      <c r="I2919" s="114"/>
    </row>
    <row r="2920" spans="1:9">
      <c r="A2920" s="470">
        <v>44318</v>
      </c>
      <c r="B2920" s="203">
        <v>14</v>
      </c>
      <c r="C2920" s="208">
        <v>30</v>
      </c>
      <c r="D2920" s="471">
        <v>45.8</v>
      </c>
      <c r="E2920" s="209">
        <v>15</v>
      </c>
      <c r="F2920" s="472">
        <v>33.1</v>
      </c>
      <c r="H2920" s="205"/>
      <c r="I2920" s="114"/>
    </row>
    <row r="2921" spans="1:9">
      <c r="A2921" s="470">
        <v>44318</v>
      </c>
      <c r="B2921" s="203">
        <v>15</v>
      </c>
      <c r="C2921" s="208">
        <v>45</v>
      </c>
      <c r="D2921" s="471">
        <v>45.9</v>
      </c>
      <c r="E2921" s="209">
        <v>15</v>
      </c>
      <c r="F2921" s="472">
        <v>33.9</v>
      </c>
      <c r="H2921" s="205"/>
      <c r="I2921" s="114"/>
    </row>
    <row r="2922" spans="1:9">
      <c r="A2922" s="470">
        <v>44318</v>
      </c>
      <c r="B2922" s="203">
        <v>16</v>
      </c>
      <c r="C2922" s="208">
        <v>60</v>
      </c>
      <c r="D2922" s="471">
        <v>45.9</v>
      </c>
      <c r="E2922" s="209">
        <v>15</v>
      </c>
      <c r="F2922" s="472">
        <v>34.6</v>
      </c>
      <c r="H2922" s="205"/>
      <c r="I2922" s="114"/>
    </row>
    <row r="2923" spans="1:9">
      <c r="A2923" s="470">
        <v>44318</v>
      </c>
      <c r="B2923" s="203">
        <v>17</v>
      </c>
      <c r="C2923" s="208">
        <v>75</v>
      </c>
      <c r="D2923" s="471">
        <v>46</v>
      </c>
      <c r="E2923" s="209">
        <v>15</v>
      </c>
      <c r="F2923" s="472">
        <v>35.299999999999997</v>
      </c>
      <c r="H2923" s="205"/>
      <c r="I2923" s="114"/>
    </row>
    <row r="2924" spans="1:9">
      <c r="A2924" s="470">
        <v>44318</v>
      </c>
      <c r="B2924" s="203">
        <v>18</v>
      </c>
      <c r="C2924" s="208">
        <v>90</v>
      </c>
      <c r="D2924" s="471">
        <v>46.1</v>
      </c>
      <c r="E2924" s="209">
        <v>15</v>
      </c>
      <c r="F2924" s="472">
        <v>36.1</v>
      </c>
      <c r="H2924" s="205"/>
      <c r="I2924" s="114"/>
    </row>
    <row r="2925" spans="1:9">
      <c r="A2925" s="470">
        <v>44318</v>
      </c>
      <c r="B2925" s="203">
        <v>19</v>
      </c>
      <c r="C2925" s="208">
        <v>105</v>
      </c>
      <c r="D2925" s="471">
        <v>46.1</v>
      </c>
      <c r="E2925" s="209">
        <v>15</v>
      </c>
      <c r="F2925" s="472">
        <v>36.799999999999997</v>
      </c>
      <c r="H2925" s="205"/>
      <c r="I2925" s="114"/>
    </row>
    <row r="2926" spans="1:9">
      <c r="A2926" s="470">
        <v>44318</v>
      </c>
      <c r="B2926" s="203">
        <v>20</v>
      </c>
      <c r="C2926" s="208">
        <v>120</v>
      </c>
      <c r="D2926" s="471">
        <v>46.2</v>
      </c>
      <c r="E2926" s="209">
        <v>15</v>
      </c>
      <c r="F2926" s="472">
        <v>37.6</v>
      </c>
      <c r="H2926" s="205"/>
      <c r="I2926" s="114"/>
    </row>
    <row r="2927" spans="1:9">
      <c r="A2927" s="470">
        <v>44318</v>
      </c>
      <c r="B2927" s="203">
        <v>21</v>
      </c>
      <c r="C2927" s="208">
        <v>135</v>
      </c>
      <c r="D2927" s="471">
        <v>46.3</v>
      </c>
      <c r="E2927" s="209">
        <v>15</v>
      </c>
      <c r="F2927" s="472">
        <v>38.299999999999997</v>
      </c>
      <c r="H2927" s="205"/>
      <c r="I2927" s="114"/>
    </row>
    <row r="2928" spans="1:9">
      <c r="A2928" s="470">
        <v>44318</v>
      </c>
      <c r="B2928" s="203">
        <v>22</v>
      </c>
      <c r="C2928" s="208">
        <v>150</v>
      </c>
      <c r="D2928" s="471">
        <v>46.3</v>
      </c>
      <c r="E2928" s="209">
        <v>15</v>
      </c>
      <c r="F2928" s="472">
        <v>39</v>
      </c>
      <c r="H2928" s="205"/>
      <c r="I2928" s="114"/>
    </row>
    <row r="2929" spans="1:9">
      <c r="A2929" s="470">
        <v>44318</v>
      </c>
      <c r="B2929" s="203">
        <v>23</v>
      </c>
      <c r="C2929" s="208">
        <v>165</v>
      </c>
      <c r="D2929" s="471">
        <v>46.4</v>
      </c>
      <c r="E2929" s="209">
        <v>15</v>
      </c>
      <c r="F2929" s="472">
        <v>39.799999999999997</v>
      </c>
      <c r="H2929" s="205"/>
      <c r="I2929" s="114"/>
    </row>
    <row r="2930" spans="1:9">
      <c r="A2930" s="470">
        <v>44319</v>
      </c>
      <c r="B2930" s="203">
        <v>0</v>
      </c>
      <c r="C2930" s="208">
        <v>180</v>
      </c>
      <c r="D2930" s="471">
        <v>46.5</v>
      </c>
      <c r="E2930" s="209">
        <v>15</v>
      </c>
      <c r="F2930" s="472">
        <v>40.5</v>
      </c>
      <c r="H2930" s="205"/>
      <c r="I2930" s="114"/>
    </row>
    <row r="2931" spans="1:9">
      <c r="A2931" s="470">
        <v>44319</v>
      </c>
      <c r="B2931" s="203">
        <v>1</v>
      </c>
      <c r="C2931" s="208">
        <v>195</v>
      </c>
      <c r="D2931" s="471">
        <v>46.5</v>
      </c>
      <c r="E2931" s="209">
        <v>15</v>
      </c>
      <c r="F2931" s="472">
        <v>41.2</v>
      </c>
      <c r="H2931" s="205"/>
      <c r="I2931" s="114"/>
    </row>
    <row r="2932" spans="1:9">
      <c r="A2932" s="470">
        <v>44319</v>
      </c>
      <c r="B2932" s="203">
        <v>2</v>
      </c>
      <c r="C2932" s="208">
        <v>210</v>
      </c>
      <c r="D2932" s="471">
        <v>46.6</v>
      </c>
      <c r="E2932" s="209">
        <v>15</v>
      </c>
      <c r="F2932" s="472">
        <v>42</v>
      </c>
      <c r="H2932" s="205"/>
      <c r="I2932" s="114"/>
    </row>
    <row r="2933" spans="1:9">
      <c r="A2933" s="470">
        <v>44319</v>
      </c>
      <c r="B2933" s="203">
        <v>3</v>
      </c>
      <c r="C2933" s="208">
        <v>225</v>
      </c>
      <c r="D2933" s="471">
        <v>46.7</v>
      </c>
      <c r="E2933" s="209">
        <v>15</v>
      </c>
      <c r="F2933" s="472">
        <v>42.7</v>
      </c>
      <c r="H2933" s="205"/>
      <c r="I2933" s="114"/>
    </row>
    <row r="2934" spans="1:9">
      <c r="A2934" s="470">
        <v>44319</v>
      </c>
      <c r="B2934" s="203">
        <v>4</v>
      </c>
      <c r="C2934" s="208">
        <v>240</v>
      </c>
      <c r="D2934" s="471">
        <v>46.7</v>
      </c>
      <c r="E2934" s="209">
        <v>15</v>
      </c>
      <c r="F2934" s="472">
        <v>43.4</v>
      </c>
      <c r="H2934" s="205"/>
      <c r="I2934" s="114"/>
    </row>
    <row r="2935" spans="1:9">
      <c r="A2935" s="470">
        <v>44319</v>
      </c>
      <c r="B2935" s="203">
        <v>5</v>
      </c>
      <c r="C2935" s="208">
        <v>255</v>
      </c>
      <c r="D2935" s="471">
        <v>46.8</v>
      </c>
      <c r="E2935" s="209">
        <v>15</v>
      </c>
      <c r="F2935" s="472">
        <v>44.2</v>
      </c>
      <c r="H2935" s="205"/>
      <c r="I2935" s="114"/>
    </row>
    <row r="2936" spans="1:9">
      <c r="A2936" s="470">
        <v>44319</v>
      </c>
      <c r="B2936" s="203">
        <v>6</v>
      </c>
      <c r="C2936" s="208">
        <v>270</v>
      </c>
      <c r="D2936" s="471">
        <v>46.8</v>
      </c>
      <c r="E2936" s="209">
        <v>15</v>
      </c>
      <c r="F2936" s="472">
        <v>44.9</v>
      </c>
      <c r="H2936" s="205"/>
      <c r="I2936" s="114"/>
    </row>
    <row r="2937" spans="1:9">
      <c r="A2937" s="470">
        <v>44319</v>
      </c>
      <c r="B2937" s="203">
        <v>7</v>
      </c>
      <c r="C2937" s="208">
        <v>285</v>
      </c>
      <c r="D2937" s="471">
        <v>46.9</v>
      </c>
      <c r="E2937" s="209">
        <v>15</v>
      </c>
      <c r="F2937" s="472">
        <v>45.6</v>
      </c>
      <c r="H2937" s="205"/>
      <c r="I2937" s="114"/>
    </row>
    <row r="2938" spans="1:9">
      <c r="A2938" s="470">
        <v>44319</v>
      </c>
      <c r="B2938" s="203">
        <v>8</v>
      </c>
      <c r="C2938" s="208">
        <v>300</v>
      </c>
      <c r="D2938" s="471">
        <v>47</v>
      </c>
      <c r="E2938" s="209">
        <v>15</v>
      </c>
      <c r="F2938" s="472">
        <v>46.4</v>
      </c>
      <c r="H2938" s="205"/>
      <c r="I2938" s="114"/>
    </row>
    <row r="2939" spans="1:9">
      <c r="A2939" s="470">
        <v>44319</v>
      </c>
      <c r="B2939" s="203">
        <v>9</v>
      </c>
      <c r="C2939" s="208">
        <v>315</v>
      </c>
      <c r="D2939" s="471">
        <v>47</v>
      </c>
      <c r="E2939" s="209">
        <v>15</v>
      </c>
      <c r="F2939" s="472">
        <v>47.1</v>
      </c>
      <c r="H2939" s="205"/>
      <c r="I2939" s="114"/>
    </row>
    <row r="2940" spans="1:9">
      <c r="A2940" s="470">
        <v>44319</v>
      </c>
      <c r="B2940" s="203">
        <v>10</v>
      </c>
      <c r="C2940" s="208">
        <v>330</v>
      </c>
      <c r="D2940" s="471">
        <v>47.1</v>
      </c>
      <c r="E2940" s="209">
        <v>15</v>
      </c>
      <c r="F2940" s="472">
        <v>47.8</v>
      </c>
      <c r="H2940" s="205"/>
      <c r="I2940" s="114"/>
    </row>
    <row r="2941" spans="1:9">
      <c r="A2941" s="470">
        <v>44319</v>
      </c>
      <c r="B2941" s="203">
        <v>11</v>
      </c>
      <c r="C2941" s="208">
        <v>345</v>
      </c>
      <c r="D2941" s="471">
        <v>47.2</v>
      </c>
      <c r="E2941" s="209">
        <v>15</v>
      </c>
      <c r="F2941" s="472">
        <v>48.6</v>
      </c>
      <c r="H2941" s="205"/>
      <c r="I2941" s="114"/>
    </row>
    <row r="2942" spans="1:9">
      <c r="A2942" s="470">
        <v>44319</v>
      </c>
      <c r="B2942" s="203">
        <v>12</v>
      </c>
      <c r="C2942" s="208">
        <v>0</v>
      </c>
      <c r="D2942" s="471">
        <v>47.2</v>
      </c>
      <c r="E2942" s="209">
        <v>15</v>
      </c>
      <c r="F2942" s="472">
        <v>49.3</v>
      </c>
      <c r="H2942" s="205"/>
      <c r="I2942" s="114"/>
    </row>
    <row r="2943" spans="1:9">
      <c r="A2943" s="470">
        <v>44319</v>
      </c>
      <c r="B2943" s="203">
        <v>13</v>
      </c>
      <c r="C2943" s="208">
        <v>15</v>
      </c>
      <c r="D2943" s="471">
        <v>47.3</v>
      </c>
      <c r="E2943" s="209">
        <v>15</v>
      </c>
      <c r="F2943" s="472">
        <v>50</v>
      </c>
      <c r="H2943" s="205"/>
      <c r="I2943" s="114"/>
    </row>
    <row r="2944" spans="1:9">
      <c r="A2944" s="470">
        <v>44319</v>
      </c>
      <c r="B2944" s="203">
        <v>14</v>
      </c>
      <c r="C2944" s="208">
        <v>30</v>
      </c>
      <c r="D2944" s="471">
        <v>47.3</v>
      </c>
      <c r="E2944" s="209">
        <v>15</v>
      </c>
      <c r="F2944" s="472">
        <v>50.7</v>
      </c>
      <c r="H2944" s="205"/>
      <c r="I2944" s="114"/>
    </row>
    <row r="2945" spans="1:9">
      <c r="A2945" s="470">
        <v>44319</v>
      </c>
      <c r="B2945" s="203">
        <v>15</v>
      </c>
      <c r="C2945" s="208">
        <v>45</v>
      </c>
      <c r="D2945" s="471">
        <v>47.4</v>
      </c>
      <c r="E2945" s="209">
        <v>15</v>
      </c>
      <c r="F2945" s="472">
        <v>51.5</v>
      </c>
      <c r="H2945" s="205"/>
      <c r="I2945" s="114"/>
    </row>
    <row r="2946" spans="1:9">
      <c r="A2946" s="470">
        <v>44319</v>
      </c>
      <c r="B2946" s="203">
        <v>16</v>
      </c>
      <c r="C2946" s="208">
        <v>60</v>
      </c>
      <c r="D2946" s="471">
        <v>47.5</v>
      </c>
      <c r="E2946" s="209">
        <v>15</v>
      </c>
      <c r="F2946" s="472">
        <v>52.2</v>
      </c>
      <c r="H2946" s="205"/>
      <c r="I2946" s="114"/>
    </row>
    <row r="2947" spans="1:9">
      <c r="A2947" s="470">
        <v>44319</v>
      </c>
      <c r="B2947" s="203">
        <v>17</v>
      </c>
      <c r="C2947" s="208">
        <v>75</v>
      </c>
      <c r="D2947" s="471">
        <v>47.5</v>
      </c>
      <c r="E2947" s="209">
        <v>15</v>
      </c>
      <c r="F2947" s="472">
        <v>52.9</v>
      </c>
      <c r="H2947" s="205"/>
      <c r="I2947" s="114"/>
    </row>
    <row r="2948" spans="1:9">
      <c r="A2948" s="470">
        <v>44319</v>
      </c>
      <c r="B2948" s="203">
        <v>18</v>
      </c>
      <c r="C2948" s="208">
        <v>90</v>
      </c>
      <c r="D2948" s="471">
        <v>47.6</v>
      </c>
      <c r="E2948" s="209">
        <v>15</v>
      </c>
      <c r="F2948" s="472">
        <v>53.7</v>
      </c>
      <c r="H2948" s="205"/>
      <c r="I2948" s="114"/>
    </row>
    <row r="2949" spans="1:9">
      <c r="A2949" s="470">
        <v>44319</v>
      </c>
      <c r="B2949" s="203">
        <v>19</v>
      </c>
      <c r="C2949" s="208">
        <v>105</v>
      </c>
      <c r="D2949" s="471">
        <v>47.6</v>
      </c>
      <c r="E2949" s="209">
        <v>15</v>
      </c>
      <c r="F2949" s="472">
        <v>54.4</v>
      </c>
      <c r="H2949" s="205"/>
      <c r="I2949" s="114"/>
    </row>
    <row r="2950" spans="1:9">
      <c r="A2950" s="470">
        <v>44319</v>
      </c>
      <c r="B2950" s="203">
        <v>20</v>
      </c>
      <c r="C2950" s="208">
        <v>120</v>
      </c>
      <c r="D2950" s="471">
        <v>47.7</v>
      </c>
      <c r="E2950" s="209">
        <v>15</v>
      </c>
      <c r="F2950" s="472">
        <v>55.1</v>
      </c>
      <c r="H2950" s="205"/>
      <c r="I2950" s="114"/>
    </row>
    <row r="2951" spans="1:9">
      <c r="A2951" s="470">
        <v>44319</v>
      </c>
      <c r="B2951" s="203">
        <v>21</v>
      </c>
      <c r="C2951" s="208">
        <v>135</v>
      </c>
      <c r="D2951" s="471">
        <v>47.8</v>
      </c>
      <c r="E2951" s="209">
        <v>15</v>
      </c>
      <c r="F2951" s="472">
        <v>55.8</v>
      </c>
      <c r="H2951" s="205"/>
      <c r="I2951" s="114"/>
    </row>
    <row r="2952" spans="1:9">
      <c r="A2952" s="470">
        <v>44319</v>
      </c>
      <c r="B2952" s="203">
        <v>22</v>
      </c>
      <c r="C2952" s="208">
        <v>150</v>
      </c>
      <c r="D2952" s="471">
        <v>47.8</v>
      </c>
      <c r="E2952" s="209">
        <v>15</v>
      </c>
      <c r="F2952" s="472">
        <v>56.6</v>
      </c>
      <c r="H2952" s="205"/>
      <c r="I2952" s="114"/>
    </row>
    <row r="2953" spans="1:9">
      <c r="A2953" s="470">
        <v>44319</v>
      </c>
      <c r="B2953" s="203">
        <v>23</v>
      </c>
      <c r="C2953" s="208">
        <v>165</v>
      </c>
      <c r="D2953" s="471">
        <v>47.9</v>
      </c>
      <c r="E2953" s="209">
        <v>15</v>
      </c>
      <c r="F2953" s="472">
        <v>57.3</v>
      </c>
      <c r="H2953" s="205"/>
      <c r="I2953" s="114"/>
    </row>
    <row r="2954" spans="1:9">
      <c r="A2954" s="470">
        <v>44320</v>
      </c>
      <c r="B2954" s="203">
        <v>0</v>
      </c>
      <c r="C2954" s="208">
        <v>180</v>
      </c>
      <c r="D2954" s="471">
        <v>47.9</v>
      </c>
      <c r="E2954" s="209">
        <v>15</v>
      </c>
      <c r="F2954" s="472">
        <v>58</v>
      </c>
      <c r="H2954" s="205"/>
      <c r="I2954" s="114"/>
    </row>
    <row r="2955" spans="1:9">
      <c r="A2955" s="470">
        <v>44320</v>
      </c>
      <c r="B2955" s="203">
        <v>1</v>
      </c>
      <c r="C2955" s="208">
        <v>195</v>
      </c>
      <c r="D2955" s="471">
        <v>48</v>
      </c>
      <c r="E2955" s="209">
        <v>15</v>
      </c>
      <c r="F2955" s="472">
        <v>58.7</v>
      </c>
      <c r="H2955" s="205"/>
      <c r="I2955" s="114"/>
    </row>
    <row r="2956" spans="1:9">
      <c r="A2956" s="470">
        <v>44320</v>
      </c>
      <c r="B2956" s="203">
        <v>2</v>
      </c>
      <c r="C2956" s="208">
        <v>210</v>
      </c>
      <c r="D2956" s="471">
        <v>48.1</v>
      </c>
      <c r="E2956" s="209">
        <v>15</v>
      </c>
      <c r="F2956" s="472">
        <v>59.5</v>
      </c>
      <c r="H2956" s="205"/>
      <c r="I2956" s="114"/>
    </row>
    <row r="2957" spans="1:9">
      <c r="A2957" s="470">
        <v>44320</v>
      </c>
      <c r="B2957" s="203">
        <v>3</v>
      </c>
      <c r="C2957" s="208">
        <v>225</v>
      </c>
      <c r="D2957" s="471">
        <v>48.1</v>
      </c>
      <c r="E2957" s="209">
        <v>16</v>
      </c>
      <c r="F2957" s="472">
        <v>0.2</v>
      </c>
      <c r="H2957" s="205"/>
      <c r="I2957" s="114"/>
    </row>
    <row r="2958" spans="1:9">
      <c r="A2958" s="470">
        <v>44320</v>
      </c>
      <c r="B2958" s="203">
        <v>4</v>
      </c>
      <c r="C2958" s="208">
        <v>240</v>
      </c>
      <c r="D2958" s="471">
        <v>48.2</v>
      </c>
      <c r="E2958" s="209">
        <v>16</v>
      </c>
      <c r="F2958" s="472">
        <v>0.9</v>
      </c>
      <c r="H2958" s="205"/>
      <c r="I2958" s="114"/>
    </row>
    <row r="2959" spans="1:9">
      <c r="A2959" s="470">
        <v>44320</v>
      </c>
      <c r="B2959" s="203">
        <v>5</v>
      </c>
      <c r="C2959" s="208">
        <v>255</v>
      </c>
      <c r="D2959" s="471">
        <v>48.2</v>
      </c>
      <c r="E2959" s="209">
        <v>16</v>
      </c>
      <c r="F2959" s="472">
        <v>1.6</v>
      </c>
      <c r="H2959" s="205"/>
      <c r="I2959" s="114"/>
    </row>
    <row r="2960" spans="1:9">
      <c r="A2960" s="470">
        <v>44320</v>
      </c>
      <c r="B2960" s="203">
        <v>6</v>
      </c>
      <c r="C2960" s="208">
        <v>270</v>
      </c>
      <c r="D2960" s="471">
        <v>48.3</v>
      </c>
      <c r="E2960" s="209">
        <v>16</v>
      </c>
      <c r="F2960" s="472">
        <v>2.2999999999999998</v>
      </c>
      <c r="H2960" s="205"/>
      <c r="I2960" s="114"/>
    </row>
    <row r="2961" spans="1:9">
      <c r="A2961" s="470">
        <v>44320</v>
      </c>
      <c r="B2961" s="203">
        <v>7</v>
      </c>
      <c r="C2961" s="208">
        <v>285</v>
      </c>
      <c r="D2961" s="471">
        <v>48.3</v>
      </c>
      <c r="E2961" s="209">
        <v>16</v>
      </c>
      <c r="F2961" s="472">
        <v>3.1</v>
      </c>
      <c r="H2961" s="205"/>
      <c r="I2961" s="114"/>
    </row>
    <row r="2962" spans="1:9">
      <c r="A2962" s="470">
        <v>44320</v>
      </c>
      <c r="B2962" s="203">
        <v>8</v>
      </c>
      <c r="C2962" s="208">
        <v>300</v>
      </c>
      <c r="D2962" s="471">
        <v>48.4</v>
      </c>
      <c r="E2962" s="209">
        <v>16</v>
      </c>
      <c r="F2962" s="472">
        <v>3.8</v>
      </c>
      <c r="H2962" s="205"/>
      <c r="I2962" s="114"/>
    </row>
    <row r="2963" spans="1:9">
      <c r="A2963" s="470">
        <v>44320</v>
      </c>
      <c r="B2963" s="203">
        <v>9</v>
      </c>
      <c r="C2963" s="208">
        <v>315</v>
      </c>
      <c r="D2963" s="471">
        <v>48.5</v>
      </c>
      <c r="E2963" s="209">
        <v>16</v>
      </c>
      <c r="F2963" s="472">
        <v>4.5</v>
      </c>
      <c r="H2963" s="205"/>
      <c r="I2963" s="114"/>
    </row>
    <row r="2964" spans="1:9">
      <c r="A2964" s="470">
        <v>44320</v>
      </c>
      <c r="B2964" s="203">
        <v>10</v>
      </c>
      <c r="C2964" s="208">
        <v>330</v>
      </c>
      <c r="D2964" s="471">
        <v>48.5</v>
      </c>
      <c r="E2964" s="209">
        <v>16</v>
      </c>
      <c r="F2964" s="472">
        <v>5.2</v>
      </c>
      <c r="H2964" s="205"/>
      <c r="I2964" s="114"/>
    </row>
    <row r="2965" spans="1:9">
      <c r="A2965" s="470">
        <v>44320</v>
      </c>
      <c r="B2965" s="203">
        <v>11</v>
      </c>
      <c r="C2965" s="208">
        <v>345</v>
      </c>
      <c r="D2965" s="471">
        <v>48.6</v>
      </c>
      <c r="E2965" s="209">
        <v>16</v>
      </c>
      <c r="F2965" s="472">
        <v>5.9</v>
      </c>
      <c r="H2965" s="205"/>
      <c r="I2965" s="114"/>
    </row>
    <row r="2966" spans="1:9">
      <c r="A2966" s="470">
        <v>44320</v>
      </c>
      <c r="B2966" s="203">
        <v>12</v>
      </c>
      <c r="C2966" s="208">
        <v>0</v>
      </c>
      <c r="D2966" s="471">
        <v>48.6</v>
      </c>
      <c r="E2966" s="209">
        <v>16</v>
      </c>
      <c r="F2966" s="472">
        <v>6.7</v>
      </c>
      <c r="H2966" s="205"/>
      <c r="I2966" s="114"/>
    </row>
    <row r="2967" spans="1:9">
      <c r="A2967" s="470">
        <v>44320</v>
      </c>
      <c r="B2967" s="203">
        <v>13</v>
      </c>
      <c r="C2967" s="208">
        <v>15</v>
      </c>
      <c r="D2967" s="471">
        <v>48.7</v>
      </c>
      <c r="E2967" s="209">
        <v>16</v>
      </c>
      <c r="F2967" s="472">
        <v>7.4</v>
      </c>
      <c r="H2967" s="205"/>
      <c r="I2967" s="114"/>
    </row>
    <row r="2968" spans="1:9">
      <c r="A2968" s="470">
        <v>44320</v>
      </c>
      <c r="B2968" s="203">
        <v>14</v>
      </c>
      <c r="C2968" s="208">
        <v>30</v>
      </c>
      <c r="D2968" s="471">
        <v>48.7</v>
      </c>
      <c r="E2968" s="209">
        <v>16</v>
      </c>
      <c r="F2968" s="472">
        <v>8.1</v>
      </c>
      <c r="H2968" s="205"/>
      <c r="I2968" s="114"/>
    </row>
    <row r="2969" spans="1:9">
      <c r="A2969" s="470">
        <v>44320</v>
      </c>
      <c r="B2969" s="203">
        <v>15</v>
      </c>
      <c r="C2969" s="208">
        <v>45</v>
      </c>
      <c r="D2969" s="471">
        <v>48.8</v>
      </c>
      <c r="E2969" s="209">
        <v>16</v>
      </c>
      <c r="F2969" s="472">
        <v>8.8000000000000007</v>
      </c>
      <c r="H2969" s="205"/>
      <c r="I2969" s="114"/>
    </row>
    <row r="2970" spans="1:9">
      <c r="A2970" s="470">
        <v>44320</v>
      </c>
      <c r="B2970" s="203">
        <v>16</v>
      </c>
      <c r="C2970" s="208">
        <v>60</v>
      </c>
      <c r="D2970" s="471">
        <v>48.8</v>
      </c>
      <c r="E2970" s="209">
        <v>16</v>
      </c>
      <c r="F2970" s="472">
        <v>9.5</v>
      </c>
      <c r="H2970" s="205"/>
      <c r="I2970" s="114"/>
    </row>
    <row r="2971" spans="1:9">
      <c r="A2971" s="470">
        <v>44320</v>
      </c>
      <c r="B2971" s="203">
        <v>17</v>
      </c>
      <c r="C2971" s="208">
        <v>75</v>
      </c>
      <c r="D2971" s="471">
        <v>48.9</v>
      </c>
      <c r="E2971" s="209">
        <v>16</v>
      </c>
      <c r="F2971" s="472">
        <v>10.3</v>
      </c>
      <c r="H2971" s="205"/>
      <c r="I2971" s="114"/>
    </row>
    <row r="2972" spans="1:9">
      <c r="A2972" s="470">
        <v>44320</v>
      </c>
      <c r="B2972" s="203">
        <v>18</v>
      </c>
      <c r="C2972" s="208">
        <v>90</v>
      </c>
      <c r="D2972" s="471">
        <v>49</v>
      </c>
      <c r="E2972" s="209">
        <v>16</v>
      </c>
      <c r="F2972" s="472">
        <v>11</v>
      </c>
      <c r="H2972" s="205"/>
      <c r="I2972" s="114"/>
    </row>
    <row r="2973" spans="1:9">
      <c r="A2973" s="470">
        <v>44320</v>
      </c>
      <c r="B2973" s="203">
        <v>19</v>
      </c>
      <c r="C2973" s="208">
        <v>105</v>
      </c>
      <c r="D2973" s="471">
        <v>49</v>
      </c>
      <c r="E2973" s="209">
        <v>16</v>
      </c>
      <c r="F2973" s="472">
        <v>11.7</v>
      </c>
      <c r="H2973" s="205"/>
      <c r="I2973" s="114"/>
    </row>
    <row r="2974" spans="1:9">
      <c r="A2974" s="470">
        <v>44320</v>
      </c>
      <c r="B2974" s="203">
        <v>20</v>
      </c>
      <c r="C2974" s="208">
        <v>120</v>
      </c>
      <c r="D2974" s="471">
        <v>49.1</v>
      </c>
      <c r="E2974" s="209">
        <v>16</v>
      </c>
      <c r="F2974" s="472">
        <v>12.4</v>
      </c>
      <c r="H2974" s="205"/>
      <c r="I2974" s="114"/>
    </row>
    <row r="2975" spans="1:9">
      <c r="A2975" s="470">
        <v>44320</v>
      </c>
      <c r="B2975" s="203">
        <v>21</v>
      </c>
      <c r="C2975" s="208">
        <v>135</v>
      </c>
      <c r="D2975" s="471">
        <v>49.1</v>
      </c>
      <c r="E2975" s="209">
        <v>16</v>
      </c>
      <c r="F2975" s="472">
        <v>13.1</v>
      </c>
      <c r="H2975" s="205"/>
      <c r="I2975" s="114"/>
    </row>
    <row r="2976" spans="1:9">
      <c r="A2976" s="470">
        <v>44320</v>
      </c>
      <c r="B2976" s="203">
        <v>22</v>
      </c>
      <c r="C2976" s="208">
        <v>150</v>
      </c>
      <c r="D2976" s="471">
        <v>49.2</v>
      </c>
      <c r="E2976" s="209">
        <v>16</v>
      </c>
      <c r="F2976" s="472">
        <v>13.8</v>
      </c>
      <c r="H2976" s="205"/>
      <c r="I2976" s="114"/>
    </row>
    <row r="2977" spans="1:9">
      <c r="A2977" s="470">
        <v>44320</v>
      </c>
      <c r="B2977" s="203">
        <v>23</v>
      </c>
      <c r="C2977" s="208">
        <v>165</v>
      </c>
      <c r="D2977" s="471">
        <v>49.2</v>
      </c>
      <c r="E2977" s="209">
        <v>16</v>
      </c>
      <c r="F2977" s="472">
        <v>14.5</v>
      </c>
      <c r="H2977" s="205"/>
      <c r="I2977" s="114"/>
    </row>
    <row r="2978" spans="1:9">
      <c r="A2978" s="470">
        <v>44321</v>
      </c>
      <c r="B2978" s="203">
        <v>0</v>
      </c>
      <c r="C2978" s="208">
        <v>180</v>
      </c>
      <c r="D2978" s="471">
        <v>49.3</v>
      </c>
      <c r="E2978" s="209">
        <v>16</v>
      </c>
      <c r="F2978" s="472">
        <v>15.3</v>
      </c>
      <c r="H2978" s="205"/>
      <c r="I2978" s="114"/>
    </row>
    <row r="2979" spans="1:9">
      <c r="A2979" s="470">
        <v>44321</v>
      </c>
      <c r="B2979" s="203">
        <v>1</v>
      </c>
      <c r="C2979" s="208">
        <v>195</v>
      </c>
      <c r="D2979" s="471">
        <v>49.3</v>
      </c>
      <c r="E2979" s="209">
        <v>16</v>
      </c>
      <c r="F2979" s="472">
        <v>16</v>
      </c>
      <c r="H2979" s="205"/>
      <c r="I2979" s="114"/>
    </row>
    <row r="2980" spans="1:9">
      <c r="A2980" s="470">
        <v>44321</v>
      </c>
      <c r="B2980" s="203">
        <v>2</v>
      </c>
      <c r="C2980" s="208">
        <v>210</v>
      </c>
      <c r="D2980" s="471">
        <v>49.4</v>
      </c>
      <c r="E2980" s="209">
        <v>16</v>
      </c>
      <c r="F2980" s="472">
        <v>16.7</v>
      </c>
      <c r="H2980" s="205"/>
      <c r="I2980" s="114"/>
    </row>
    <row r="2981" spans="1:9">
      <c r="A2981" s="470">
        <v>44321</v>
      </c>
      <c r="B2981" s="203">
        <v>3</v>
      </c>
      <c r="C2981" s="208">
        <v>225</v>
      </c>
      <c r="D2981" s="471">
        <v>49.4</v>
      </c>
      <c r="E2981" s="209">
        <v>16</v>
      </c>
      <c r="F2981" s="472">
        <v>17.399999999999999</v>
      </c>
      <c r="H2981" s="205"/>
      <c r="I2981" s="114"/>
    </row>
    <row r="2982" spans="1:9">
      <c r="A2982" s="470">
        <v>44321</v>
      </c>
      <c r="B2982" s="203">
        <v>4</v>
      </c>
      <c r="C2982" s="208">
        <v>240</v>
      </c>
      <c r="D2982" s="471">
        <v>49.5</v>
      </c>
      <c r="E2982" s="209">
        <v>16</v>
      </c>
      <c r="F2982" s="472">
        <v>18.100000000000001</v>
      </c>
      <c r="H2982" s="205"/>
      <c r="I2982" s="114"/>
    </row>
    <row r="2983" spans="1:9">
      <c r="A2983" s="470">
        <v>44321</v>
      </c>
      <c r="B2983" s="203">
        <v>5</v>
      </c>
      <c r="C2983" s="208">
        <v>255</v>
      </c>
      <c r="D2983" s="471">
        <v>49.5</v>
      </c>
      <c r="E2983" s="209">
        <v>16</v>
      </c>
      <c r="F2983" s="472">
        <v>18.8</v>
      </c>
      <c r="H2983" s="205"/>
      <c r="I2983" s="114"/>
    </row>
    <row r="2984" spans="1:9">
      <c r="A2984" s="470">
        <v>44321</v>
      </c>
      <c r="B2984" s="203">
        <v>6</v>
      </c>
      <c r="C2984" s="208">
        <v>270</v>
      </c>
      <c r="D2984" s="471">
        <v>49.6</v>
      </c>
      <c r="E2984" s="209">
        <v>16</v>
      </c>
      <c r="F2984" s="472">
        <v>19.5</v>
      </c>
      <c r="H2984" s="205"/>
      <c r="I2984" s="114"/>
    </row>
    <row r="2985" spans="1:9">
      <c r="A2985" s="470">
        <v>44321</v>
      </c>
      <c r="B2985" s="203">
        <v>7</v>
      </c>
      <c r="C2985" s="208">
        <v>285</v>
      </c>
      <c r="D2985" s="471">
        <v>49.6</v>
      </c>
      <c r="E2985" s="209">
        <v>16</v>
      </c>
      <c r="F2985" s="472">
        <v>20.2</v>
      </c>
      <c r="H2985" s="205"/>
      <c r="I2985" s="114"/>
    </row>
    <row r="2986" spans="1:9">
      <c r="A2986" s="470">
        <v>44321</v>
      </c>
      <c r="B2986" s="203">
        <v>8</v>
      </c>
      <c r="C2986" s="208">
        <v>300</v>
      </c>
      <c r="D2986" s="471">
        <v>49.7</v>
      </c>
      <c r="E2986" s="209">
        <v>16</v>
      </c>
      <c r="F2986" s="472">
        <v>20.9</v>
      </c>
      <c r="H2986" s="205"/>
      <c r="I2986" s="114"/>
    </row>
    <row r="2987" spans="1:9">
      <c r="A2987" s="470">
        <v>44321</v>
      </c>
      <c r="B2987" s="203">
        <v>9</v>
      </c>
      <c r="C2987" s="208">
        <v>315</v>
      </c>
      <c r="D2987" s="471">
        <v>49.7</v>
      </c>
      <c r="E2987" s="209">
        <v>16</v>
      </c>
      <c r="F2987" s="472">
        <v>21.7</v>
      </c>
      <c r="H2987" s="205"/>
      <c r="I2987" s="114"/>
    </row>
    <row r="2988" spans="1:9">
      <c r="A2988" s="470">
        <v>44321</v>
      </c>
      <c r="B2988" s="203">
        <v>10</v>
      </c>
      <c r="C2988" s="208">
        <v>330</v>
      </c>
      <c r="D2988" s="471">
        <v>49.8</v>
      </c>
      <c r="E2988" s="209">
        <v>16</v>
      </c>
      <c r="F2988" s="472">
        <v>22.4</v>
      </c>
      <c r="H2988" s="205"/>
      <c r="I2988" s="114"/>
    </row>
    <row r="2989" spans="1:9">
      <c r="A2989" s="470">
        <v>44321</v>
      </c>
      <c r="B2989" s="203">
        <v>11</v>
      </c>
      <c r="C2989" s="208">
        <v>345</v>
      </c>
      <c r="D2989" s="471">
        <v>49.8</v>
      </c>
      <c r="E2989" s="209">
        <v>16</v>
      </c>
      <c r="F2989" s="472">
        <v>23.1</v>
      </c>
      <c r="H2989" s="205"/>
      <c r="I2989" s="114"/>
    </row>
    <row r="2990" spans="1:9">
      <c r="A2990" s="470">
        <v>44321</v>
      </c>
      <c r="B2990" s="203">
        <v>12</v>
      </c>
      <c r="C2990" s="208">
        <v>0</v>
      </c>
      <c r="D2990" s="471">
        <v>49.9</v>
      </c>
      <c r="E2990" s="209">
        <v>16</v>
      </c>
      <c r="F2990" s="472">
        <v>23.8</v>
      </c>
      <c r="H2990" s="205"/>
      <c r="I2990" s="114"/>
    </row>
    <row r="2991" spans="1:9">
      <c r="A2991" s="470">
        <v>44321</v>
      </c>
      <c r="B2991" s="203">
        <v>13</v>
      </c>
      <c r="C2991" s="208">
        <v>15</v>
      </c>
      <c r="D2991" s="471">
        <v>49.9</v>
      </c>
      <c r="E2991" s="209">
        <v>16</v>
      </c>
      <c r="F2991" s="472">
        <v>24.5</v>
      </c>
      <c r="H2991" s="205"/>
      <c r="I2991" s="114"/>
    </row>
    <row r="2992" spans="1:9">
      <c r="A2992" s="470">
        <v>44321</v>
      </c>
      <c r="B2992" s="203">
        <v>14</v>
      </c>
      <c r="C2992" s="208">
        <v>30</v>
      </c>
      <c r="D2992" s="471">
        <v>50</v>
      </c>
      <c r="E2992" s="209">
        <v>16</v>
      </c>
      <c r="F2992" s="472">
        <v>25.2</v>
      </c>
      <c r="H2992" s="205"/>
      <c r="I2992" s="114"/>
    </row>
    <row r="2993" spans="1:9">
      <c r="A2993" s="470">
        <v>44321</v>
      </c>
      <c r="B2993" s="203">
        <v>15</v>
      </c>
      <c r="C2993" s="208">
        <v>45</v>
      </c>
      <c r="D2993" s="471">
        <v>50</v>
      </c>
      <c r="E2993" s="209">
        <v>16</v>
      </c>
      <c r="F2993" s="472">
        <v>25.9</v>
      </c>
      <c r="H2993" s="205"/>
      <c r="I2993" s="114"/>
    </row>
    <row r="2994" spans="1:9">
      <c r="A2994" s="470">
        <v>44321</v>
      </c>
      <c r="B2994" s="203">
        <v>16</v>
      </c>
      <c r="C2994" s="208">
        <v>60</v>
      </c>
      <c r="D2994" s="471">
        <v>50.1</v>
      </c>
      <c r="E2994" s="209">
        <v>16</v>
      </c>
      <c r="F2994" s="472">
        <v>26.6</v>
      </c>
      <c r="H2994" s="205"/>
      <c r="I2994" s="114"/>
    </row>
    <row r="2995" spans="1:9">
      <c r="A2995" s="470">
        <v>44321</v>
      </c>
      <c r="B2995" s="203">
        <v>17</v>
      </c>
      <c r="C2995" s="208">
        <v>75</v>
      </c>
      <c r="D2995" s="471">
        <v>50.1</v>
      </c>
      <c r="E2995" s="209">
        <v>16</v>
      </c>
      <c r="F2995" s="472">
        <v>27.3</v>
      </c>
      <c r="H2995" s="205"/>
      <c r="I2995" s="114"/>
    </row>
    <row r="2996" spans="1:9">
      <c r="A2996" s="470">
        <v>44321</v>
      </c>
      <c r="B2996" s="203">
        <v>18</v>
      </c>
      <c r="C2996" s="208">
        <v>90</v>
      </c>
      <c r="D2996" s="471">
        <v>50.2</v>
      </c>
      <c r="E2996" s="209">
        <v>16</v>
      </c>
      <c r="F2996" s="472">
        <v>28</v>
      </c>
      <c r="H2996" s="205"/>
      <c r="I2996" s="114"/>
    </row>
    <row r="2997" spans="1:9">
      <c r="A2997" s="470">
        <v>44321</v>
      </c>
      <c r="B2997" s="203">
        <v>19</v>
      </c>
      <c r="C2997" s="208">
        <v>105</v>
      </c>
      <c r="D2997" s="471">
        <v>50.2</v>
      </c>
      <c r="E2997" s="209">
        <v>16</v>
      </c>
      <c r="F2997" s="472">
        <v>28.7</v>
      </c>
      <c r="H2997" s="205"/>
      <c r="I2997" s="114"/>
    </row>
    <row r="2998" spans="1:9">
      <c r="A2998" s="470">
        <v>44321</v>
      </c>
      <c r="B2998" s="203">
        <v>20</v>
      </c>
      <c r="C2998" s="208">
        <v>120</v>
      </c>
      <c r="D2998" s="471">
        <v>50.3</v>
      </c>
      <c r="E2998" s="209">
        <v>16</v>
      </c>
      <c r="F2998" s="472">
        <v>29.4</v>
      </c>
      <c r="H2998" s="205"/>
      <c r="I2998" s="114"/>
    </row>
    <row r="2999" spans="1:9">
      <c r="A2999" s="470">
        <v>44321</v>
      </c>
      <c r="B2999" s="203">
        <v>21</v>
      </c>
      <c r="C2999" s="208">
        <v>135</v>
      </c>
      <c r="D2999" s="471">
        <v>50.3</v>
      </c>
      <c r="E2999" s="209">
        <v>16</v>
      </c>
      <c r="F2999" s="472">
        <v>30.1</v>
      </c>
      <c r="H2999" s="205"/>
      <c r="I2999" s="114"/>
    </row>
    <row r="3000" spans="1:9">
      <c r="A3000" s="470">
        <v>44321</v>
      </c>
      <c r="B3000" s="203">
        <v>22</v>
      </c>
      <c r="C3000" s="208">
        <v>150</v>
      </c>
      <c r="D3000" s="471">
        <v>50.4</v>
      </c>
      <c r="E3000" s="209">
        <v>16</v>
      </c>
      <c r="F3000" s="472">
        <v>30.8</v>
      </c>
      <c r="H3000" s="205"/>
      <c r="I3000" s="114"/>
    </row>
    <row r="3001" spans="1:9">
      <c r="A3001" s="470">
        <v>44321</v>
      </c>
      <c r="B3001" s="203">
        <v>23</v>
      </c>
      <c r="C3001" s="208">
        <v>165</v>
      </c>
      <c r="D3001" s="471">
        <v>50.4</v>
      </c>
      <c r="E3001" s="209">
        <v>16</v>
      </c>
      <c r="F3001" s="472">
        <v>31.5</v>
      </c>
      <c r="H3001" s="205"/>
      <c r="I3001" s="114"/>
    </row>
    <row r="3002" spans="1:9">
      <c r="A3002" s="470">
        <v>44322</v>
      </c>
      <c r="B3002" s="203">
        <v>0</v>
      </c>
      <c r="C3002" s="208">
        <v>180</v>
      </c>
      <c r="D3002" s="471">
        <v>50.5</v>
      </c>
      <c r="E3002" s="209">
        <v>16</v>
      </c>
      <c r="F3002" s="472">
        <v>32.200000000000003</v>
      </c>
      <c r="H3002" s="205"/>
      <c r="I3002" s="114"/>
    </row>
    <row r="3003" spans="1:9">
      <c r="A3003" s="470">
        <v>44322</v>
      </c>
      <c r="B3003" s="203">
        <v>1</v>
      </c>
      <c r="C3003" s="208">
        <v>195</v>
      </c>
      <c r="D3003" s="471">
        <v>50.5</v>
      </c>
      <c r="E3003" s="209">
        <v>16</v>
      </c>
      <c r="F3003" s="472">
        <v>32.9</v>
      </c>
      <c r="H3003" s="205"/>
      <c r="I3003" s="114"/>
    </row>
    <row r="3004" spans="1:9">
      <c r="A3004" s="470">
        <v>44322</v>
      </c>
      <c r="B3004" s="203">
        <v>2</v>
      </c>
      <c r="C3004" s="208">
        <v>210</v>
      </c>
      <c r="D3004" s="471">
        <v>50.6</v>
      </c>
      <c r="E3004" s="209">
        <v>16</v>
      </c>
      <c r="F3004" s="472">
        <v>33.6</v>
      </c>
      <c r="H3004" s="205"/>
      <c r="I3004" s="114"/>
    </row>
    <row r="3005" spans="1:9">
      <c r="A3005" s="470">
        <v>44322</v>
      </c>
      <c r="B3005" s="203">
        <v>3</v>
      </c>
      <c r="C3005" s="208">
        <v>225</v>
      </c>
      <c r="D3005" s="471">
        <v>50.6</v>
      </c>
      <c r="E3005" s="209">
        <v>16</v>
      </c>
      <c r="F3005" s="472">
        <v>34.299999999999997</v>
      </c>
      <c r="H3005" s="205"/>
      <c r="I3005" s="114"/>
    </row>
    <row r="3006" spans="1:9">
      <c r="A3006" s="470">
        <v>44322</v>
      </c>
      <c r="B3006" s="203">
        <v>4</v>
      </c>
      <c r="C3006" s="208">
        <v>240</v>
      </c>
      <c r="D3006" s="471">
        <v>50.6</v>
      </c>
      <c r="E3006" s="209">
        <v>16</v>
      </c>
      <c r="F3006" s="472">
        <v>35</v>
      </c>
      <c r="H3006" s="205"/>
      <c r="I3006" s="114"/>
    </row>
    <row r="3007" spans="1:9">
      <c r="A3007" s="470">
        <v>44322</v>
      </c>
      <c r="B3007" s="203">
        <v>5</v>
      </c>
      <c r="C3007" s="208">
        <v>255</v>
      </c>
      <c r="D3007" s="471">
        <v>50.7</v>
      </c>
      <c r="E3007" s="209">
        <v>16</v>
      </c>
      <c r="F3007" s="472">
        <v>35.700000000000003</v>
      </c>
      <c r="H3007" s="205"/>
      <c r="I3007" s="114"/>
    </row>
    <row r="3008" spans="1:9">
      <c r="A3008" s="470">
        <v>44322</v>
      </c>
      <c r="B3008" s="203">
        <v>6</v>
      </c>
      <c r="C3008" s="208">
        <v>270</v>
      </c>
      <c r="D3008" s="471">
        <v>50.7</v>
      </c>
      <c r="E3008" s="209">
        <v>16</v>
      </c>
      <c r="F3008" s="472">
        <v>36.4</v>
      </c>
      <c r="H3008" s="205"/>
      <c r="I3008" s="114"/>
    </row>
    <row r="3009" spans="1:9">
      <c r="A3009" s="470">
        <v>44322</v>
      </c>
      <c r="B3009" s="203">
        <v>7</v>
      </c>
      <c r="C3009" s="208">
        <v>285</v>
      </c>
      <c r="D3009" s="471">
        <v>50.8</v>
      </c>
      <c r="E3009" s="209">
        <v>16</v>
      </c>
      <c r="F3009" s="472">
        <v>37.1</v>
      </c>
      <c r="H3009" s="205"/>
      <c r="I3009" s="114"/>
    </row>
    <row r="3010" spans="1:9">
      <c r="A3010" s="470">
        <v>44322</v>
      </c>
      <c r="B3010" s="203">
        <v>8</v>
      </c>
      <c r="C3010" s="208">
        <v>300</v>
      </c>
      <c r="D3010" s="471">
        <v>50.8</v>
      </c>
      <c r="E3010" s="209">
        <v>16</v>
      </c>
      <c r="F3010" s="472">
        <v>37.799999999999997</v>
      </c>
      <c r="H3010" s="205"/>
      <c r="I3010" s="114"/>
    </row>
    <row r="3011" spans="1:9">
      <c r="A3011" s="470">
        <v>44322</v>
      </c>
      <c r="B3011" s="203">
        <v>9</v>
      </c>
      <c r="C3011" s="208">
        <v>315</v>
      </c>
      <c r="D3011" s="471">
        <v>50.9</v>
      </c>
      <c r="E3011" s="209">
        <v>16</v>
      </c>
      <c r="F3011" s="472">
        <v>38.5</v>
      </c>
      <c r="H3011" s="205"/>
      <c r="I3011" s="114"/>
    </row>
    <row r="3012" spans="1:9">
      <c r="A3012" s="470">
        <v>44322</v>
      </c>
      <c r="B3012" s="203">
        <v>10</v>
      </c>
      <c r="C3012" s="208">
        <v>330</v>
      </c>
      <c r="D3012" s="471">
        <v>50.9</v>
      </c>
      <c r="E3012" s="209">
        <v>16</v>
      </c>
      <c r="F3012" s="472">
        <v>39.200000000000003</v>
      </c>
      <c r="H3012" s="205"/>
      <c r="I3012" s="114"/>
    </row>
    <row r="3013" spans="1:9">
      <c r="A3013" s="470">
        <v>44322</v>
      </c>
      <c r="B3013" s="203">
        <v>11</v>
      </c>
      <c r="C3013" s="208">
        <v>345</v>
      </c>
      <c r="D3013" s="471">
        <v>51</v>
      </c>
      <c r="E3013" s="209">
        <v>16</v>
      </c>
      <c r="F3013" s="472">
        <v>39.9</v>
      </c>
      <c r="H3013" s="205"/>
      <c r="I3013" s="114"/>
    </row>
    <row r="3014" spans="1:9">
      <c r="A3014" s="470">
        <v>44322</v>
      </c>
      <c r="B3014" s="203">
        <v>12</v>
      </c>
      <c r="C3014" s="208">
        <v>0</v>
      </c>
      <c r="D3014" s="471">
        <v>51</v>
      </c>
      <c r="E3014" s="209">
        <v>16</v>
      </c>
      <c r="F3014" s="472">
        <v>40.6</v>
      </c>
      <c r="H3014" s="205"/>
      <c r="I3014" s="114"/>
    </row>
    <row r="3015" spans="1:9">
      <c r="A3015" s="470">
        <v>44322</v>
      </c>
      <c r="B3015" s="203">
        <v>13</v>
      </c>
      <c r="C3015" s="208">
        <v>15</v>
      </c>
      <c r="D3015" s="471">
        <v>51</v>
      </c>
      <c r="E3015" s="209">
        <v>16</v>
      </c>
      <c r="F3015" s="472">
        <v>41.3</v>
      </c>
      <c r="H3015" s="205"/>
      <c r="I3015" s="114"/>
    </row>
    <row r="3016" spans="1:9">
      <c r="A3016" s="470">
        <v>44322</v>
      </c>
      <c r="B3016" s="203">
        <v>14</v>
      </c>
      <c r="C3016" s="208">
        <v>30</v>
      </c>
      <c r="D3016" s="471">
        <v>51.1</v>
      </c>
      <c r="E3016" s="209">
        <v>16</v>
      </c>
      <c r="F3016" s="472">
        <v>42</v>
      </c>
      <c r="H3016" s="205"/>
      <c r="I3016" s="114"/>
    </row>
    <row r="3017" spans="1:9">
      <c r="A3017" s="470">
        <v>44322</v>
      </c>
      <c r="B3017" s="203">
        <v>15</v>
      </c>
      <c r="C3017" s="208">
        <v>45</v>
      </c>
      <c r="D3017" s="471">
        <v>51.1</v>
      </c>
      <c r="E3017" s="209">
        <v>16</v>
      </c>
      <c r="F3017" s="472">
        <v>42.7</v>
      </c>
      <c r="H3017" s="205"/>
      <c r="I3017" s="114"/>
    </row>
    <row r="3018" spans="1:9">
      <c r="A3018" s="470">
        <v>44322</v>
      </c>
      <c r="B3018" s="203">
        <v>16</v>
      </c>
      <c r="C3018" s="208">
        <v>60</v>
      </c>
      <c r="D3018" s="471">
        <v>51.2</v>
      </c>
      <c r="E3018" s="209">
        <v>16</v>
      </c>
      <c r="F3018" s="472">
        <v>43.4</v>
      </c>
      <c r="H3018" s="205"/>
      <c r="I3018" s="114"/>
    </row>
    <row r="3019" spans="1:9">
      <c r="A3019" s="470">
        <v>44322</v>
      </c>
      <c r="B3019" s="203">
        <v>17</v>
      </c>
      <c r="C3019" s="208">
        <v>75</v>
      </c>
      <c r="D3019" s="471">
        <v>51.2</v>
      </c>
      <c r="E3019" s="209">
        <v>16</v>
      </c>
      <c r="F3019" s="472">
        <v>44.1</v>
      </c>
      <c r="H3019" s="205"/>
      <c r="I3019" s="114"/>
    </row>
    <row r="3020" spans="1:9">
      <c r="A3020" s="470">
        <v>44322</v>
      </c>
      <c r="B3020" s="203">
        <v>18</v>
      </c>
      <c r="C3020" s="208">
        <v>90</v>
      </c>
      <c r="D3020" s="471">
        <v>51.3</v>
      </c>
      <c r="E3020" s="209">
        <v>16</v>
      </c>
      <c r="F3020" s="472">
        <v>44.8</v>
      </c>
      <c r="H3020" s="205"/>
      <c r="I3020" s="114"/>
    </row>
    <row r="3021" spans="1:9">
      <c r="A3021" s="470">
        <v>44322</v>
      </c>
      <c r="B3021" s="203">
        <v>19</v>
      </c>
      <c r="C3021" s="208">
        <v>105</v>
      </c>
      <c r="D3021" s="471">
        <v>51.3</v>
      </c>
      <c r="E3021" s="209">
        <v>16</v>
      </c>
      <c r="F3021" s="472">
        <v>45.5</v>
      </c>
      <c r="H3021" s="205"/>
      <c r="I3021" s="114"/>
    </row>
    <row r="3022" spans="1:9">
      <c r="A3022" s="470">
        <v>44322</v>
      </c>
      <c r="B3022" s="203">
        <v>20</v>
      </c>
      <c r="C3022" s="208">
        <v>120</v>
      </c>
      <c r="D3022" s="471">
        <v>51.3</v>
      </c>
      <c r="E3022" s="209">
        <v>16</v>
      </c>
      <c r="F3022" s="472">
        <v>46.2</v>
      </c>
      <c r="H3022" s="205"/>
      <c r="I3022" s="114"/>
    </row>
    <row r="3023" spans="1:9">
      <c r="A3023" s="470">
        <v>44322</v>
      </c>
      <c r="B3023" s="203">
        <v>21</v>
      </c>
      <c r="C3023" s="208">
        <v>135</v>
      </c>
      <c r="D3023" s="471">
        <v>51.4</v>
      </c>
      <c r="E3023" s="209">
        <v>16</v>
      </c>
      <c r="F3023" s="472">
        <v>46.9</v>
      </c>
      <c r="H3023" s="205"/>
      <c r="I3023" s="114"/>
    </row>
    <row r="3024" spans="1:9">
      <c r="A3024" s="470">
        <v>44322</v>
      </c>
      <c r="B3024" s="203">
        <v>22</v>
      </c>
      <c r="C3024" s="208">
        <v>150</v>
      </c>
      <c r="D3024" s="471">
        <v>51.4</v>
      </c>
      <c r="E3024" s="209">
        <v>16</v>
      </c>
      <c r="F3024" s="472">
        <v>47.6</v>
      </c>
      <c r="H3024" s="205"/>
      <c r="I3024" s="114"/>
    </row>
    <row r="3025" spans="1:9">
      <c r="A3025" s="470">
        <v>44322</v>
      </c>
      <c r="B3025" s="203">
        <v>23</v>
      </c>
      <c r="C3025" s="208">
        <v>165</v>
      </c>
      <c r="D3025" s="471">
        <v>51.5</v>
      </c>
      <c r="E3025" s="209">
        <v>16</v>
      </c>
      <c r="F3025" s="472">
        <v>48.2</v>
      </c>
      <c r="H3025" s="205"/>
      <c r="I3025" s="114"/>
    </row>
    <row r="3026" spans="1:9">
      <c r="A3026" s="470">
        <v>44323</v>
      </c>
      <c r="B3026" s="203">
        <v>0</v>
      </c>
      <c r="C3026" s="208">
        <v>180</v>
      </c>
      <c r="D3026" s="471">
        <v>51.5</v>
      </c>
      <c r="E3026" s="209">
        <v>16</v>
      </c>
      <c r="F3026" s="472">
        <v>48.9</v>
      </c>
      <c r="H3026" s="205"/>
      <c r="I3026" s="114"/>
    </row>
    <row r="3027" spans="1:9">
      <c r="A3027" s="470">
        <v>44323</v>
      </c>
      <c r="B3027" s="203">
        <v>1</v>
      </c>
      <c r="C3027" s="208">
        <v>195</v>
      </c>
      <c r="D3027" s="471">
        <v>51.6</v>
      </c>
      <c r="E3027" s="209">
        <v>16</v>
      </c>
      <c r="F3027" s="472">
        <v>49.6</v>
      </c>
      <c r="H3027" s="205"/>
      <c r="I3027" s="114"/>
    </row>
    <row r="3028" spans="1:9">
      <c r="A3028" s="470">
        <v>44323</v>
      </c>
      <c r="B3028" s="203">
        <v>2</v>
      </c>
      <c r="C3028" s="208">
        <v>210</v>
      </c>
      <c r="D3028" s="471">
        <v>51.6</v>
      </c>
      <c r="E3028" s="209">
        <v>16</v>
      </c>
      <c r="F3028" s="472">
        <v>50.3</v>
      </c>
      <c r="H3028" s="205"/>
      <c r="I3028" s="114"/>
    </row>
    <row r="3029" spans="1:9">
      <c r="A3029" s="470">
        <v>44323</v>
      </c>
      <c r="B3029" s="203">
        <v>3</v>
      </c>
      <c r="C3029" s="208">
        <v>225</v>
      </c>
      <c r="D3029" s="471">
        <v>51.6</v>
      </c>
      <c r="E3029" s="209">
        <v>16</v>
      </c>
      <c r="F3029" s="472">
        <v>51</v>
      </c>
      <c r="H3029" s="205"/>
      <c r="I3029" s="114"/>
    </row>
    <row r="3030" spans="1:9">
      <c r="A3030" s="470">
        <v>44323</v>
      </c>
      <c r="B3030" s="203">
        <v>4</v>
      </c>
      <c r="C3030" s="208">
        <v>240</v>
      </c>
      <c r="D3030" s="471">
        <v>51.7</v>
      </c>
      <c r="E3030" s="209">
        <v>16</v>
      </c>
      <c r="F3030" s="472">
        <v>51.7</v>
      </c>
      <c r="H3030" s="205"/>
      <c r="I3030" s="114"/>
    </row>
    <row r="3031" spans="1:9">
      <c r="A3031" s="470">
        <v>44323</v>
      </c>
      <c r="B3031" s="203">
        <v>5</v>
      </c>
      <c r="C3031" s="208">
        <v>255</v>
      </c>
      <c r="D3031" s="471">
        <v>51.7</v>
      </c>
      <c r="E3031" s="209">
        <v>16</v>
      </c>
      <c r="F3031" s="472">
        <v>52.4</v>
      </c>
      <c r="H3031" s="205"/>
      <c r="I3031" s="114"/>
    </row>
    <row r="3032" spans="1:9">
      <c r="A3032" s="470">
        <v>44323</v>
      </c>
      <c r="B3032" s="203">
        <v>6</v>
      </c>
      <c r="C3032" s="208">
        <v>270</v>
      </c>
      <c r="D3032" s="471">
        <v>51.7</v>
      </c>
      <c r="E3032" s="209">
        <v>16</v>
      </c>
      <c r="F3032" s="472">
        <v>53.1</v>
      </c>
      <c r="H3032" s="205"/>
      <c r="I3032" s="114"/>
    </row>
    <row r="3033" spans="1:9">
      <c r="A3033" s="470">
        <v>44323</v>
      </c>
      <c r="B3033" s="203">
        <v>7</v>
      </c>
      <c r="C3033" s="208">
        <v>285</v>
      </c>
      <c r="D3033" s="471">
        <v>51.8</v>
      </c>
      <c r="E3033" s="209">
        <v>16</v>
      </c>
      <c r="F3033" s="472">
        <v>53.8</v>
      </c>
      <c r="H3033" s="205"/>
      <c r="I3033" s="114"/>
    </row>
    <row r="3034" spans="1:9">
      <c r="A3034" s="470">
        <v>44323</v>
      </c>
      <c r="B3034" s="203">
        <v>8</v>
      </c>
      <c r="C3034" s="208">
        <v>300</v>
      </c>
      <c r="D3034" s="471">
        <v>51.8</v>
      </c>
      <c r="E3034" s="209">
        <v>16</v>
      </c>
      <c r="F3034" s="472">
        <v>54.4</v>
      </c>
      <c r="H3034" s="205"/>
      <c r="I3034" s="114"/>
    </row>
    <row r="3035" spans="1:9">
      <c r="A3035" s="470">
        <v>44323</v>
      </c>
      <c r="B3035" s="203">
        <v>9</v>
      </c>
      <c r="C3035" s="208">
        <v>315</v>
      </c>
      <c r="D3035" s="471">
        <v>51.9</v>
      </c>
      <c r="E3035" s="209">
        <v>16</v>
      </c>
      <c r="F3035" s="472">
        <v>55.1</v>
      </c>
      <c r="H3035" s="205"/>
      <c r="I3035" s="114"/>
    </row>
    <row r="3036" spans="1:9">
      <c r="A3036" s="470">
        <v>44323</v>
      </c>
      <c r="B3036" s="203">
        <v>10</v>
      </c>
      <c r="C3036" s="208">
        <v>330</v>
      </c>
      <c r="D3036" s="471">
        <v>51.9</v>
      </c>
      <c r="E3036" s="209">
        <v>16</v>
      </c>
      <c r="F3036" s="472">
        <v>55.8</v>
      </c>
      <c r="H3036" s="205"/>
      <c r="I3036" s="114"/>
    </row>
    <row r="3037" spans="1:9">
      <c r="A3037" s="470">
        <v>44323</v>
      </c>
      <c r="B3037" s="203">
        <v>11</v>
      </c>
      <c r="C3037" s="208">
        <v>345</v>
      </c>
      <c r="D3037" s="471">
        <v>51.9</v>
      </c>
      <c r="E3037" s="209">
        <v>16</v>
      </c>
      <c r="F3037" s="472">
        <v>56.5</v>
      </c>
      <c r="H3037" s="205"/>
      <c r="I3037" s="114"/>
    </row>
    <row r="3038" spans="1:9">
      <c r="A3038" s="470">
        <v>44323</v>
      </c>
      <c r="B3038" s="203">
        <v>12</v>
      </c>
      <c r="C3038" s="208">
        <v>0</v>
      </c>
      <c r="D3038" s="471">
        <v>52</v>
      </c>
      <c r="E3038" s="209">
        <v>16</v>
      </c>
      <c r="F3038" s="472">
        <v>57.2</v>
      </c>
      <c r="H3038" s="205"/>
      <c r="I3038" s="114"/>
    </row>
    <row r="3039" spans="1:9">
      <c r="A3039" s="470">
        <v>44323</v>
      </c>
      <c r="B3039" s="203">
        <v>13</v>
      </c>
      <c r="C3039" s="208">
        <v>15</v>
      </c>
      <c r="D3039" s="471">
        <v>52</v>
      </c>
      <c r="E3039" s="209">
        <v>16</v>
      </c>
      <c r="F3039" s="472">
        <v>57.9</v>
      </c>
      <c r="H3039" s="205"/>
      <c r="I3039" s="114"/>
    </row>
    <row r="3040" spans="1:9">
      <c r="A3040" s="470">
        <v>44323</v>
      </c>
      <c r="B3040" s="203">
        <v>14</v>
      </c>
      <c r="C3040" s="208">
        <v>30</v>
      </c>
      <c r="D3040" s="471">
        <v>52.1</v>
      </c>
      <c r="E3040" s="209">
        <v>16</v>
      </c>
      <c r="F3040" s="472">
        <v>58.6</v>
      </c>
      <c r="H3040" s="205"/>
      <c r="I3040" s="114"/>
    </row>
    <row r="3041" spans="1:9">
      <c r="A3041" s="470">
        <v>44323</v>
      </c>
      <c r="B3041" s="203">
        <v>15</v>
      </c>
      <c r="C3041" s="208">
        <v>45</v>
      </c>
      <c r="D3041" s="471">
        <v>52.1</v>
      </c>
      <c r="E3041" s="209">
        <v>16</v>
      </c>
      <c r="F3041" s="472">
        <v>59.2</v>
      </c>
      <c r="H3041" s="205"/>
      <c r="I3041" s="114"/>
    </row>
    <row r="3042" spans="1:9">
      <c r="A3042" s="470">
        <v>44323</v>
      </c>
      <c r="B3042" s="203">
        <v>16</v>
      </c>
      <c r="C3042" s="208">
        <v>60</v>
      </c>
      <c r="D3042" s="471">
        <v>52.1</v>
      </c>
      <c r="E3042" s="209">
        <v>16</v>
      </c>
      <c r="F3042" s="472">
        <v>59.9</v>
      </c>
      <c r="H3042" s="205"/>
      <c r="I3042" s="114"/>
    </row>
    <row r="3043" spans="1:9">
      <c r="A3043" s="470">
        <v>44323</v>
      </c>
      <c r="B3043" s="203">
        <v>17</v>
      </c>
      <c r="C3043" s="208">
        <v>75</v>
      </c>
      <c r="D3043" s="471">
        <v>52.2</v>
      </c>
      <c r="E3043" s="209">
        <v>17</v>
      </c>
      <c r="F3043" s="472">
        <v>0.6</v>
      </c>
      <c r="H3043" s="205"/>
      <c r="I3043" s="114"/>
    </row>
    <row r="3044" spans="1:9">
      <c r="A3044" s="470">
        <v>44323</v>
      </c>
      <c r="B3044" s="203">
        <v>18</v>
      </c>
      <c r="C3044" s="208">
        <v>90</v>
      </c>
      <c r="D3044" s="471">
        <v>52.2</v>
      </c>
      <c r="E3044" s="209">
        <v>17</v>
      </c>
      <c r="F3044" s="472">
        <v>1.3</v>
      </c>
      <c r="H3044" s="205"/>
      <c r="I3044" s="114"/>
    </row>
    <row r="3045" spans="1:9">
      <c r="A3045" s="470">
        <v>44323</v>
      </c>
      <c r="B3045" s="203">
        <v>19</v>
      </c>
      <c r="C3045" s="208">
        <v>105</v>
      </c>
      <c r="D3045" s="471">
        <v>52.2</v>
      </c>
      <c r="E3045" s="209">
        <v>17</v>
      </c>
      <c r="F3045" s="472">
        <v>2</v>
      </c>
      <c r="H3045" s="205"/>
      <c r="I3045" s="114"/>
    </row>
    <row r="3046" spans="1:9">
      <c r="A3046" s="470">
        <v>44323</v>
      </c>
      <c r="B3046" s="203">
        <v>20</v>
      </c>
      <c r="C3046" s="208">
        <v>120</v>
      </c>
      <c r="D3046" s="471">
        <v>52.3</v>
      </c>
      <c r="E3046" s="209">
        <v>17</v>
      </c>
      <c r="F3046" s="472">
        <v>2.6</v>
      </c>
      <c r="H3046" s="205"/>
      <c r="I3046" s="114"/>
    </row>
    <row r="3047" spans="1:9">
      <c r="A3047" s="470">
        <v>44323</v>
      </c>
      <c r="B3047" s="203">
        <v>21</v>
      </c>
      <c r="C3047" s="208">
        <v>135</v>
      </c>
      <c r="D3047" s="471">
        <v>52.3</v>
      </c>
      <c r="E3047" s="209">
        <v>17</v>
      </c>
      <c r="F3047" s="472">
        <v>3.3</v>
      </c>
      <c r="H3047" s="205"/>
      <c r="I3047" s="114"/>
    </row>
    <row r="3048" spans="1:9">
      <c r="A3048" s="470">
        <v>44323</v>
      </c>
      <c r="B3048" s="203">
        <v>22</v>
      </c>
      <c r="C3048" s="208">
        <v>150</v>
      </c>
      <c r="D3048" s="471">
        <v>52.3</v>
      </c>
      <c r="E3048" s="209">
        <v>17</v>
      </c>
      <c r="F3048" s="472">
        <v>4</v>
      </c>
      <c r="H3048" s="205"/>
      <c r="I3048" s="114"/>
    </row>
    <row r="3049" spans="1:9">
      <c r="A3049" s="470">
        <v>44323</v>
      </c>
      <c r="B3049" s="203">
        <v>23</v>
      </c>
      <c r="C3049" s="208">
        <v>165</v>
      </c>
      <c r="D3049" s="471">
        <v>52.4</v>
      </c>
      <c r="E3049" s="209">
        <v>17</v>
      </c>
      <c r="F3049" s="472">
        <v>4.7</v>
      </c>
      <c r="H3049" s="205"/>
      <c r="I3049" s="114"/>
    </row>
    <row r="3050" spans="1:9">
      <c r="A3050" s="470">
        <v>44324</v>
      </c>
      <c r="B3050" s="203">
        <v>0</v>
      </c>
      <c r="C3050" s="208">
        <v>180</v>
      </c>
      <c r="D3050" s="471">
        <v>52.4</v>
      </c>
      <c r="E3050" s="209">
        <v>17</v>
      </c>
      <c r="F3050" s="472">
        <v>5.4</v>
      </c>
      <c r="H3050" s="205"/>
      <c r="I3050" s="114"/>
    </row>
    <row r="3051" spans="1:9">
      <c r="A3051" s="470">
        <v>44324</v>
      </c>
      <c r="B3051" s="203">
        <v>1</v>
      </c>
      <c r="C3051" s="208">
        <v>195</v>
      </c>
      <c r="D3051" s="471">
        <v>52.4</v>
      </c>
      <c r="E3051" s="209">
        <v>17</v>
      </c>
      <c r="F3051" s="472">
        <v>6</v>
      </c>
      <c r="H3051" s="205"/>
      <c r="I3051" s="114"/>
    </row>
    <row r="3052" spans="1:9">
      <c r="A3052" s="470">
        <v>44324</v>
      </c>
      <c r="B3052" s="203">
        <v>2</v>
      </c>
      <c r="C3052" s="208">
        <v>210</v>
      </c>
      <c r="D3052" s="471">
        <v>52.5</v>
      </c>
      <c r="E3052" s="209">
        <v>17</v>
      </c>
      <c r="F3052" s="472">
        <v>6.7</v>
      </c>
      <c r="H3052" s="205"/>
      <c r="I3052" s="114"/>
    </row>
    <row r="3053" spans="1:9">
      <c r="A3053" s="470">
        <v>44324</v>
      </c>
      <c r="B3053" s="203">
        <v>3</v>
      </c>
      <c r="C3053" s="208">
        <v>225</v>
      </c>
      <c r="D3053" s="471">
        <v>52.5</v>
      </c>
      <c r="E3053" s="209">
        <v>17</v>
      </c>
      <c r="F3053" s="472">
        <v>7.4</v>
      </c>
      <c r="H3053" s="205"/>
      <c r="I3053" s="114"/>
    </row>
    <row r="3054" spans="1:9">
      <c r="A3054" s="470">
        <v>44324</v>
      </c>
      <c r="B3054" s="203">
        <v>4</v>
      </c>
      <c r="C3054" s="208">
        <v>240</v>
      </c>
      <c r="D3054" s="471">
        <v>52.5</v>
      </c>
      <c r="E3054" s="209">
        <v>17</v>
      </c>
      <c r="F3054" s="472">
        <v>8.1</v>
      </c>
      <c r="H3054" s="205"/>
      <c r="I3054" s="114"/>
    </row>
    <row r="3055" spans="1:9">
      <c r="A3055" s="470">
        <v>44324</v>
      </c>
      <c r="B3055" s="203">
        <v>5</v>
      </c>
      <c r="C3055" s="208">
        <v>255</v>
      </c>
      <c r="D3055" s="471">
        <v>52.6</v>
      </c>
      <c r="E3055" s="209">
        <v>17</v>
      </c>
      <c r="F3055" s="472">
        <v>8.6999999999999993</v>
      </c>
      <c r="H3055" s="205"/>
      <c r="I3055" s="114"/>
    </row>
    <row r="3056" spans="1:9">
      <c r="A3056" s="470">
        <v>44324</v>
      </c>
      <c r="B3056" s="203">
        <v>6</v>
      </c>
      <c r="C3056" s="208">
        <v>270</v>
      </c>
      <c r="D3056" s="471">
        <v>52.6</v>
      </c>
      <c r="E3056" s="209">
        <v>17</v>
      </c>
      <c r="F3056" s="472">
        <v>9.4</v>
      </c>
      <c r="H3056" s="205"/>
      <c r="I3056" s="114"/>
    </row>
    <row r="3057" spans="1:9">
      <c r="A3057" s="470">
        <v>44324</v>
      </c>
      <c r="B3057" s="203">
        <v>7</v>
      </c>
      <c r="C3057" s="208">
        <v>285</v>
      </c>
      <c r="D3057" s="471">
        <v>52.6</v>
      </c>
      <c r="E3057" s="209">
        <v>17</v>
      </c>
      <c r="F3057" s="472">
        <v>10.1</v>
      </c>
      <c r="H3057" s="205"/>
      <c r="I3057" s="114"/>
    </row>
    <row r="3058" spans="1:9">
      <c r="A3058" s="470">
        <v>44324</v>
      </c>
      <c r="B3058" s="203">
        <v>8</v>
      </c>
      <c r="C3058" s="208">
        <v>300</v>
      </c>
      <c r="D3058" s="471">
        <v>52.7</v>
      </c>
      <c r="E3058" s="209">
        <v>17</v>
      </c>
      <c r="F3058" s="472">
        <v>10.8</v>
      </c>
      <c r="H3058" s="205"/>
      <c r="I3058" s="114"/>
    </row>
    <row r="3059" spans="1:9">
      <c r="A3059" s="470">
        <v>44324</v>
      </c>
      <c r="B3059" s="203">
        <v>9</v>
      </c>
      <c r="C3059" s="208">
        <v>315</v>
      </c>
      <c r="D3059" s="471">
        <v>52.7</v>
      </c>
      <c r="E3059" s="209">
        <v>17</v>
      </c>
      <c r="F3059" s="472">
        <v>11.4</v>
      </c>
      <c r="H3059" s="205"/>
      <c r="I3059" s="114"/>
    </row>
    <row r="3060" spans="1:9">
      <c r="A3060" s="470">
        <v>44324</v>
      </c>
      <c r="B3060" s="203">
        <v>10</v>
      </c>
      <c r="C3060" s="208">
        <v>330</v>
      </c>
      <c r="D3060" s="471">
        <v>52.7</v>
      </c>
      <c r="E3060" s="209">
        <v>17</v>
      </c>
      <c r="F3060" s="472">
        <v>12.1</v>
      </c>
      <c r="H3060" s="205"/>
      <c r="I3060" s="114"/>
    </row>
    <row r="3061" spans="1:9">
      <c r="A3061" s="470">
        <v>44324</v>
      </c>
      <c r="B3061" s="203">
        <v>11</v>
      </c>
      <c r="C3061" s="208">
        <v>345</v>
      </c>
      <c r="D3061" s="471">
        <v>52.8</v>
      </c>
      <c r="E3061" s="209">
        <v>17</v>
      </c>
      <c r="F3061" s="472">
        <v>12.8</v>
      </c>
      <c r="H3061" s="205"/>
      <c r="I3061" s="114"/>
    </row>
    <row r="3062" spans="1:9">
      <c r="A3062" s="470">
        <v>44324</v>
      </c>
      <c r="B3062" s="203">
        <v>12</v>
      </c>
      <c r="C3062" s="208">
        <v>0</v>
      </c>
      <c r="D3062" s="471">
        <v>52.8</v>
      </c>
      <c r="E3062" s="209">
        <v>17</v>
      </c>
      <c r="F3062" s="472">
        <v>13.5</v>
      </c>
      <c r="H3062" s="205"/>
      <c r="I3062" s="114"/>
    </row>
    <row r="3063" spans="1:9">
      <c r="A3063" s="470">
        <v>44324</v>
      </c>
      <c r="B3063" s="203">
        <v>13</v>
      </c>
      <c r="C3063" s="208">
        <v>15</v>
      </c>
      <c r="D3063" s="471">
        <v>52.8</v>
      </c>
      <c r="E3063" s="209">
        <v>17</v>
      </c>
      <c r="F3063" s="472">
        <v>14.1</v>
      </c>
      <c r="H3063" s="205"/>
      <c r="I3063" s="114"/>
    </row>
    <row r="3064" spans="1:9">
      <c r="A3064" s="470">
        <v>44324</v>
      </c>
      <c r="B3064" s="203">
        <v>14</v>
      </c>
      <c r="C3064" s="208">
        <v>30</v>
      </c>
      <c r="D3064" s="471">
        <v>52.9</v>
      </c>
      <c r="E3064" s="209">
        <v>17</v>
      </c>
      <c r="F3064" s="472">
        <v>14.8</v>
      </c>
      <c r="H3064" s="205"/>
      <c r="I3064" s="114"/>
    </row>
    <row r="3065" spans="1:9">
      <c r="A3065" s="470">
        <v>44324</v>
      </c>
      <c r="B3065" s="203">
        <v>15</v>
      </c>
      <c r="C3065" s="208">
        <v>45</v>
      </c>
      <c r="D3065" s="471">
        <v>52.9</v>
      </c>
      <c r="E3065" s="209">
        <v>17</v>
      </c>
      <c r="F3065" s="472">
        <v>15.5</v>
      </c>
      <c r="H3065" s="205"/>
      <c r="I3065" s="114"/>
    </row>
    <row r="3066" spans="1:9">
      <c r="A3066" s="470">
        <v>44324</v>
      </c>
      <c r="B3066" s="203">
        <v>16</v>
      </c>
      <c r="C3066" s="208">
        <v>60</v>
      </c>
      <c r="D3066" s="471">
        <v>52.9</v>
      </c>
      <c r="E3066" s="209">
        <v>17</v>
      </c>
      <c r="F3066" s="472">
        <v>16.2</v>
      </c>
      <c r="H3066" s="205"/>
      <c r="I3066" s="114"/>
    </row>
    <row r="3067" spans="1:9">
      <c r="A3067" s="470">
        <v>44324</v>
      </c>
      <c r="B3067" s="203">
        <v>17</v>
      </c>
      <c r="C3067" s="208">
        <v>75</v>
      </c>
      <c r="D3067" s="471">
        <v>53</v>
      </c>
      <c r="E3067" s="209">
        <v>17</v>
      </c>
      <c r="F3067" s="472">
        <v>16.8</v>
      </c>
      <c r="H3067" s="205"/>
      <c r="I3067" s="114"/>
    </row>
    <row r="3068" spans="1:9">
      <c r="A3068" s="470">
        <v>44324</v>
      </c>
      <c r="B3068" s="203">
        <v>18</v>
      </c>
      <c r="C3068" s="208">
        <v>90</v>
      </c>
      <c r="D3068" s="471">
        <v>53</v>
      </c>
      <c r="E3068" s="209">
        <v>17</v>
      </c>
      <c r="F3068" s="472">
        <v>17.5</v>
      </c>
      <c r="H3068" s="205"/>
      <c r="I3068" s="114"/>
    </row>
    <row r="3069" spans="1:9">
      <c r="A3069" s="470">
        <v>44324</v>
      </c>
      <c r="B3069" s="203">
        <v>19</v>
      </c>
      <c r="C3069" s="208">
        <v>105</v>
      </c>
      <c r="D3069" s="471">
        <v>53</v>
      </c>
      <c r="E3069" s="209">
        <v>17</v>
      </c>
      <c r="F3069" s="472">
        <v>18.2</v>
      </c>
      <c r="H3069" s="205"/>
      <c r="I3069" s="114"/>
    </row>
    <row r="3070" spans="1:9">
      <c r="A3070" s="470">
        <v>44324</v>
      </c>
      <c r="B3070" s="203">
        <v>20</v>
      </c>
      <c r="C3070" s="208">
        <v>120</v>
      </c>
      <c r="D3070" s="471">
        <v>53</v>
      </c>
      <c r="E3070" s="209">
        <v>17</v>
      </c>
      <c r="F3070" s="472">
        <v>18.8</v>
      </c>
      <c r="H3070" s="205"/>
      <c r="I3070" s="114"/>
    </row>
    <row r="3071" spans="1:9">
      <c r="A3071" s="470">
        <v>44324</v>
      </c>
      <c r="B3071" s="203">
        <v>21</v>
      </c>
      <c r="C3071" s="208">
        <v>135</v>
      </c>
      <c r="D3071" s="471">
        <v>53.1</v>
      </c>
      <c r="E3071" s="209">
        <v>17</v>
      </c>
      <c r="F3071" s="472">
        <v>19.5</v>
      </c>
      <c r="H3071" s="205"/>
      <c r="I3071" s="114"/>
    </row>
    <row r="3072" spans="1:9">
      <c r="A3072" s="470">
        <v>44324</v>
      </c>
      <c r="B3072" s="203">
        <v>22</v>
      </c>
      <c r="C3072" s="208">
        <v>150</v>
      </c>
      <c r="D3072" s="471">
        <v>53.1</v>
      </c>
      <c r="E3072" s="209">
        <v>17</v>
      </c>
      <c r="F3072" s="472">
        <v>20.2</v>
      </c>
      <c r="H3072" s="205"/>
      <c r="I3072" s="114"/>
    </row>
    <row r="3073" spans="1:9">
      <c r="A3073" s="470">
        <v>44324</v>
      </c>
      <c r="B3073" s="203">
        <v>23</v>
      </c>
      <c r="C3073" s="208">
        <v>165</v>
      </c>
      <c r="D3073" s="471">
        <v>53.1</v>
      </c>
      <c r="E3073" s="209">
        <v>17</v>
      </c>
      <c r="F3073" s="472">
        <v>20.8</v>
      </c>
      <c r="H3073" s="205"/>
      <c r="I3073" s="114"/>
    </row>
    <row r="3074" spans="1:9">
      <c r="A3074" s="470">
        <v>44325</v>
      </c>
      <c r="B3074" s="203">
        <v>0</v>
      </c>
      <c r="C3074" s="208">
        <v>180</v>
      </c>
      <c r="D3074" s="471">
        <v>53.2</v>
      </c>
      <c r="E3074" s="209">
        <v>17</v>
      </c>
      <c r="F3074" s="472">
        <v>21.5</v>
      </c>
      <c r="H3074" s="205"/>
      <c r="I3074" s="114"/>
    </row>
    <row r="3075" spans="1:9">
      <c r="A3075" s="470">
        <v>44325</v>
      </c>
      <c r="B3075" s="203">
        <v>1</v>
      </c>
      <c r="C3075" s="208">
        <v>195</v>
      </c>
      <c r="D3075" s="471">
        <v>53.2</v>
      </c>
      <c r="E3075" s="209">
        <v>17</v>
      </c>
      <c r="F3075" s="472">
        <v>22.2</v>
      </c>
      <c r="H3075" s="205"/>
      <c r="I3075" s="114"/>
    </row>
    <row r="3076" spans="1:9">
      <c r="A3076" s="470">
        <v>44325</v>
      </c>
      <c r="B3076" s="203">
        <v>2</v>
      </c>
      <c r="C3076" s="208">
        <v>210</v>
      </c>
      <c r="D3076" s="471">
        <v>53.2</v>
      </c>
      <c r="E3076" s="209">
        <v>17</v>
      </c>
      <c r="F3076" s="472">
        <v>22.8</v>
      </c>
      <c r="H3076" s="205"/>
      <c r="I3076" s="114"/>
    </row>
    <row r="3077" spans="1:9">
      <c r="A3077" s="470">
        <v>44325</v>
      </c>
      <c r="B3077" s="203">
        <v>3</v>
      </c>
      <c r="C3077" s="208">
        <v>225</v>
      </c>
      <c r="D3077" s="471">
        <v>53.2</v>
      </c>
      <c r="E3077" s="209">
        <v>17</v>
      </c>
      <c r="F3077" s="472">
        <v>23.5</v>
      </c>
      <c r="H3077" s="205"/>
      <c r="I3077" s="114"/>
    </row>
    <row r="3078" spans="1:9">
      <c r="A3078" s="470">
        <v>44325</v>
      </c>
      <c r="B3078" s="203">
        <v>4</v>
      </c>
      <c r="C3078" s="208">
        <v>240</v>
      </c>
      <c r="D3078" s="471">
        <v>53.3</v>
      </c>
      <c r="E3078" s="209">
        <v>17</v>
      </c>
      <c r="F3078" s="472">
        <v>24.2</v>
      </c>
      <c r="H3078" s="205"/>
      <c r="I3078" s="114"/>
    </row>
    <row r="3079" spans="1:9">
      <c r="A3079" s="470">
        <v>44325</v>
      </c>
      <c r="B3079" s="203">
        <v>5</v>
      </c>
      <c r="C3079" s="208">
        <v>255</v>
      </c>
      <c r="D3079" s="471">
        <v>53.3</v>
      </c>
      <c r="E3079" s="209">
        <v>17</v>
      </c>
      <c r="F3079" s="472">
        <v>24.8</v>
      </c>
      <c r="H3079" s="205"/>
      <c r="I3079" s="114"/>
    </row>
    <row r="3080" spans="1:9">
      <c r="A3080" s="470">
        <v>44325</v>
      </c>
      <c r="B3080" s="203">
        <v>6</v>
      </c>
      <c r="C3080" s="208">
        <v>270</v>
      </c>
      <c r="D3080" s="471">
        <v>53.3</v>
      </c>
      <c r="E3080" s="209">
        <v>17</v>
      </c>
      <c r="F3080" s="472">
        <v>25.5</v>
      </c>
      <c r="H3080" s="205"/>
      <c r="I3080" s="114"/>
    </row>
    <row r="3081" spans="1:9">
      <c r="A3081" s="470">
        <v>44325</v>
      </c>
      <c r="B3081" s="203">
        <v>7</v>
      </c>
      <c r="C3081" s="208">
        <v>285</v>
      </c>
      <c r="D3081" s="471">
        <v>53.4</v>
      </c>
      <c r="E3081" s="209">
        <v>17</v>
      </c>
      <c r="F3081" s="472">
        <v>26.2</v>
      </c>
      <c r="H3081" s="205"/>
      <c r="I3081" s="114"/>
    </row>
    <row r="3082" spans="1:9">
      <c r="A3082" s="470">
        <v>44325</v>
      </c>
      <c r="B3082" s="203">
        <v>8</v>
      </c>
      <c r="C3082" s="208">
        <v>300</v>
      </c>
      <c r="D3082" s="471">
        <v>53.4</v>
      </c>
      <c r="E3082" s="209">
        <v>17</v>
      </c>
      <c r="F3082" s="472">
        <v>26.8</v>
      </c>
      <c r="H3082" s="205"/>
      <c r="I3082" s="114"/>
    </row>
    <row r="3083" spans="1:9">
      <c r="A3083" s="470">
        <v>44325</v>
      </c>
      <c r="B3083" s="203">
        <v>9</v>
      </c>
      <c r="C3083" s="208">
        <v>315</v>
      </c>
      <c r="D3083" s="471">
        <v>53.4</v>
      </c>
      <c r="E3083" s="209">
        <v>17</v>
      </c>
      <c r="F3083" s="472">
        <v>27.5</v>
      </c>
      <c r="H3083" s="205"/>
      <c r="I3083" s="114"/>
    </row>
    <row r="3084" spans="1:9">
      <c r="A3084" s="470">
        <v>44325</v>
      </c>
      <c r="B3084" s="203">
        <v>10</v>
      </c>
      <c r="C3084" s="208">
        <v>330</v>
      </c>
      <c r="D3084" s="471">
        <v>53.4</v>
      </c>
      <c r="E3084" s="209">
        <v>17</v>
      </c>
      <c r="F3084" s="472">
        <v>28.1</v>
      </c>
      <c r="H3084" s="205"/>
      <c r="I3084" s="114"/>
    </row>
    <row r="3085" spans="1:9">
      <c r="A3085" s="470">
        <v>44325</v>
      </c>
      <c r="B3085" s="203">
        <v>11</v>
      </c>
      <c r="C3085" s="208">
        <v>345</v>
      </c>
      <c r="D3085" s="471">
        <v>53.5</v>
      </c>
      <c r="E3085" s="209">
        <v>17</v>
      </c>
      <c r="F3085" s="472">
        <v>28.8</v>
      </c>
      <c r="H3085" s="205"/>
      <c r="I3085" s="114"/>
    </row>
    <row r="3086" spans="1:9">
      <c r="A3086" s="470">
        <v>44325</v>
      </c>
      <c r="B3086" s="203">
        <v>12</v>
      </c>
      <c r="C3086" s="208">
        <v>0</v>
      </c>
      <c r="D3086" s="471">
        <v>53.5</v>
      </c>
      <c r="E3086" s="209">
        <v>17</v>
      </c>
      <c r="F3086" s="472">
        <v>29.5</v>
      </c>
      <c r="H3086" s="205"/>
      <c r="I3086" s="114"/>
    </row>
    <row r="3087" spans="1:9">
      <c r="A3087" s="470">
        <v>44325</v>
      </c>
      <c r="B3087" s="203">
        <v>13</v>
      </c>
      <c r="C3087" s="208">
        <v>15</v>
      </c>
      <c r="D3087" s="471">
        <v>53.5</v>
      </c>
      <c r="E3087" s="209">
        <v>17</v>
      </c>
      <c r="F3087" s="472">
        <v>30.1</v>
      </c>
      <c r="H3087" s="205"/>
      <c r="I3087" s="114"/>
    </row>
    <row r="3088" spans="1:9">
      <c r="A3088" s="470">
        <v>44325</v>
      </c>
      <c r="B3088" s="203">
        <v>14</v>
      </c>
      <c r="C3088" s="208">
        <v>30</v>
      </c>
      <c r="D3088" s="471">
        <v>53.5</v>
      </c>
      <c r="E3088" s="209">
        <v>17</v>
      </c>
      <c r="F3088" s="472">
        <v>30.8</v>
      </c>
      <c r="H3088" s="205"/>
      <c r="I3088" s="114"/>
    </row>
    <row r="3089" spans="1:9">
      <c r="A3089" s="470">
        <v>44325</v>
      </c>
      <c r="B3089" s="203">
        <v>15</v>
      </c>
      <c r="C3089" s="208">
        <v>45</v>
      </c>
      <c r="D3089" s="471">
        <v>53.6</v>
      </c>
      <c r="E3089" s="209">
        <v>17</v>
      </c>
      <c r="F3089" s="472">
        <v>31.4</v>
      </c>
      <c r="H3089" s="205"/>
      <c r="I3089" s="114"/>
    </row>
    <row r="3090" spans="1:9">
      <c r="A3090" s="470">
        <v>44325</v>
      </c>
      <c r="B3090" s="203">
        <v>16</v>
      </c>
      <c r="C3090" s="208">
        <v>60</v>
      </c>
      <c r="D3090" s="471">
        <v>53.6</v>
      </c>
      <c r="E3090" s="209">
        <v>17</v>
      </c>
      <c r="F3090" s="472">
        <v>32.1</v>
      </c>
      <c r="H3090" s="205"/>
      <c r="I3090" s="114"/>
    </row>
    <row r="3091" spans="1:9">
      <c r="A3091" s="470">
        <v>44325</v>
      </c>
      <c r="B3091" s="203">
        <v>17</v>
      </c>
      <c r="C3091" s="208">
        <v>75</v>
      </c>
      <c r="D3091" s="471">
        <v>53.6</v>
      </c>
      <c r="E3091" s="209">
        <v>17</v>
      </c>
      <c r="F3091" s="472">
        <v>32.799999999999997</v>
      </c>
      <c r="H3091" s="205"/>
      <c r="I3091" s="114"/>
    </row>
    <row r="3092" spans="1:9">
      <c r="A3092" s="470">
        <v>44325</v>
      </c>
      <c r="B3092" s="203">
        <v>18</v>
      </c>
      <c r="C3092" s="208">
        <v>90</v>
      </c>
      <c r="D3092" s="471">
        <v>53.6</v>
      </c>
      <c r="E3092" s="209">
        <v>17</v>
      </c>
      <c r="F3092" s="472">
        <v>33.4</v>
      </c>
      <c r="H3092" s="205"/>
      <c r="I3092" s="114"/>
    </row>
    <row r="3093" spans="1:9">
      <c r="A3093" s="470">
        <v>44325</v>
      </c>
      <c r="B3093" s="203">
        <v>19</v>
      </c>
      <c r="C3093" s="208">
        <v>105</v>
      </c>
      <c r="D3093" s="471">
        <v>53.7</v>
      </c>
      <c r="E3093" s="209">
        <v>17</v>
      </c>
      <c r="F3093" s="472">
        <v>34.1</v>
      </c>
      <c r="H3093" s="205"/>
      <c r="I3093" s="114"/>
    </row>
    <row r="3094" spans="1:9">
      <c r="A3094" s="470">
        <v>44325</v>
      </c>
      <c r="B3094" s="203">
        <v>20</v>
      </c>
      <c r="C3094" s="208">
        <v>120</v>
      </c>
      <c r="D3094" s="471">
        <v>53.7</v>
      </c>
      <c r="E3094" s="209">
        <v>17</v>
      </c>
      <c r="F3094" s="472">
        <v>34.700000000000003</v>
      </c>
      <c r="H3094" s="205"/>
      <c r="I3094" s="114"/>
    </row>
    <row r="3095" spans="1:9">
      <c r="A3095" s="470">
        <v>44325</v>
      </c>
      <c r="B3095" s="203">
        <v>21</v>
      </c>
      <c r="C3095" s="208">
        <v>135</v>
      </c>
      <c r="D3095" s="471">
        <v>53.7</v>
      </c>
      <c r="E3095" s="209">
        <v>17</v>
      </c>
      <c r="F3095" s="472">
        <v>35.4</v>
      </c>
      <c r="H3095" s="205"/>
      <c r="I3095" s="114"/>
    </row>
    <row r="3096" spans="1:9">
      <c r="A3096" s="470">
        <v>44325</v>
      </c>
      <c r="B3096" s="203">
        <v>22</v>
      </c>
      <c r="C3096" s="208">
        <v>150</v>
      </c>
      <c r="D3096" s="471">
        <v>53.7</v>
      </c>
      <c r="E3096" s="209">
        <v>17</v>
      </c>
      <c r="F3096" s="472">
        <v>36</v>
      </c>
      <c r="H3096" s="205"/>
      <c r="I3096" s="114"/>
    </row>
    <row r="3097" spans="1:9">
      <c r="A3097" s="470">
        <v>44325</v>
      </c>
      <c r="B3097" s="203">
        <v>23</v>
      </c>
      <c r="C3097" s="208">
        <v>165</v>
      </c>
      <c r="D3097" s="471">
        <v>53.8</v>
      </c>
      <c r="E3097" s="209">
        <v>17</v>
      </c>
      <c r="F3097" s="472">
        <v>36.700000000000003</v>
      </c>
      <c r="H3097" s="205"/>
      <c r="I3097" s="114"/>
    </row>
    <row r="3098" spans="1:9">
      <c r="A3098" s="470">
        <v>44326</v>
      </c>
      <c r="B3098" s="203">
        <v>0</v>
      </c>
      <c r="C3098" s="208">
        <v>180</v>
      </c>
      <c r="D3098" s="471">
        <v>53.8</v>
      </c>
      <c r="E3098" s="209">
        <v>17</v>
      </c>
      <c r="F3098" s="472">
        <v>37.4</v>
      </c>
      <c r="H3098" s="205"/>
      <c r="I3098" s="114"/>
    </row>
    <row r="3099" spans="1:9">
      <c r="A3099" s="470">
        <v>44326</v>
      </c>
      <c r="B3099" s="203">
        <v>1</v>
      </c>
      <c r="C3099" s="208">
        <v>195</v>
      </c>
      <c r="D3099" s="471">
        <v>53.8</v>
      </c>
      <c r="E3099" s="209">
        <v>17</v>
      </c>
      <c r="F3099" s="472">
        <v>38</v>
      </c>
      <c r="H3099" s="205"/>
      <c r="I3099" s="114"/>
    </row>
    <row r="3100" spans="1:9">
      <c r="A3100" s="470">
        <v>44326</v>
      </c>
      <c r="B3100" s="203">
        <v>2</v>
      </c>
      <c r="C3100" s="208">
        <v>210</v>
      </c>
      <c r="D3100" s="471">
        <v>53.8</v>
      </c>
      <c r="E3100" s="209">
        <v>17</v>
      </c>
      <c r="F3100" s="472">
        <v>38.700000000000003</v>
      </c>
      <c r="H3100" s="205"/>
      <c r="I3100" s="114"/>
    </row>
    <row r="3101" spans="1:9">
      <c r="A3101" s="470">
        <v>44326</v>
      </c>
      <c r="B3101" s="203">
        <v>3</v>
      </c>
      <c r="C3101" s="208">
        <v>225</v>
      </c>
      <c r="D3101" s="471">
        <v>53.8</v>
      </c>
      <c r="E3101" s="209">
        <v>17</v>
      </c>
      <c r="F3101" s="472">
        <v>39.299999999999997</v>
      </c>
      <c r="H3101" s="205"/>
      <c r="I3101" s="114"/>
    </row>
    <row r="3102" spans="1:9">
      <c r="A3102" s="470">
        <v>44326</v>
      </c>
      <c r="B3102" s="203">
        <v>4</v>
      </c>
      <c r="C3102" s="208">
        <v>240</v>
      </c>
      <c r="D3102" s="471">
        <v>53.9</v>
      </c>
      <c r="E3102" s="209">
        <v>17</v>
      </c>
      <c r="F3102" s="472">
        <v>40</v>
      </c>
      <c r="H3102" s="205"/>
      <c r="I3102" s="114"/>
    </row>
    <row r="3103" spans="1:9">
      <c r="A3103" s="470">
        <v>44326</v>
      </c>
      <c r="B3103" s="203">
        <v>5</v>
      </c>
      <c r="C3103" s="208">
        <v>255</v>
      </c>
      <c r="D3103" s="471">
        <v>53.9</v>
      </c>
      <c r="E3103" s="209">
        <v>17</v>
      </c>
      <c r="F3103" s="472">
        <v>40.6</v>
      </c>
      <c r="H3103" s="205"/>
      <c r="I3103" s="114"/>
    </row>
    <row r="3104" spans="1:9">
      <c r="A3104" s="470">
        <v>44326</v>
      </c>
      <c r="B3104" s="203">
        <v>6</v>
      </c>
      <c r="C3104" s="208">
        <v>270</v>
      </c>
      <c r="D3104" s="471">
        <v>53.9</v>
      </c>
      <c r="E3104" s="209">
        <v>17</v>
      </c>
      <c r="F3104" s="472">
        <v>41.3</v>
      </c>
      <c r="H3104" s="205"/>
      <c r="I3104" s="114"/>
    </row>
    <row r="3105" spans="1:9">
      <c r="A3105" s="470">
        <v>44326</v>
      </c>
      <c r="B3105" s="203">
        <v>7</v>
      </c>
      <c r="C3105" s="208">
        <v>285</v>
      </c>
      <c r="D3105" s="471">
        <v>53.9</v>
      </c>
      <c r="E3105" s="209">
        <v>17</v>
      </c>
      <c r="F3105" s="472">
        <v>41.9</v>
      </c>
      <c r="H3105" s="205"/>
      <c r="I3105" s="114"/>
    </row>
    <row r="3106" spans="1:9">
      <c r="A3106" s="470">
        <v>44326</v>
      </c>
      <c r="B3106" s="203">
        <v>8</v>
      </c>
      <c r="C3106" s="208">
        <v>300</v>
      </c>
      <c r="D3106" s="471">
        <v>53.9</v>
      </c>
      <c r="E3106" s="209">
        <v>17</v>
      </c>
      <c r="F3106" s="472">
        <v>42.6</v>
      </c>
      <c r="H3106" s="205"/>
      <c r="I3106" s="114"/>
    </row>
    <row r="3107" spans="1:9">
      <c r="A3107" s="470">
        <v>44326</v>
      </c>
      <c r="B3107" s="203">
        <v>9</v>
      </c>
      <c r="C3107" s="208">
        <v>315</v>
      </c>
      <c r="D3107" s="471">
        <v>54</v>
      </c>
      <c r="E3107" s="209">
        <v>17</v>
      </c>
      <c r="F3107" s="472">
        <v>43.2</v>
      </c>
      <c r="H3107" s="205"/>
      <c r="I3107" s="114"/>
    </row>
    <row r="3108" spans="1:9">
      <c r="A3108" s="470">
        <v>44326</v>
      </c>
      <c r="B3108" s="203">
        <v>10</v>
      </c>
      <c r="C3108" s="208">
        <v>330</v>
      </c>
      <c r="D3108" s="471">
        <v>54</v>
      </c>
      <c r="E3108" s="209">
        <v>17</v>
      </c>
      <c r="F3108" s="472">
        <v>43.9</v>
      </c>
      <c r="H3108" s="205"/>
      <c r="I3108" s="114"/>
    </row>
    <row r="3109" spans="1:9">
      <c r="A3109" s="470">
        <v>44326</v>
      </c>
      <c r="B3109" s="203">
        <v>11</v>
      </c>
      <c r="C3109" s="208">
        <v>345</v>
      </c>
      <c r="D3109" s="471">
        <v>54</v>
      </c>
      <c r="E3109" s="209">
        <v>17</v>
      </c>
      <c r="F3109" s="472">
        <v>44.5</v>
      </c>
      <c r="H3109" s="205"/>
      <c r="I3109" s="114"/>
    </row>
    <row r="3110" spans="1:9">
      <c r="A3110" s="470">
        <v>44326</v>
      </c>
      <c r="B3110" s="203">
        <v>12</v>
      </c>
      <c r="C3110" s="208">
        <v>0</v>
      </c>
      <c r="D3110" s="471">
        <v>54</v>
      </c>
      <c r="E3110" s="209">
        <v>17</v>
      </c>
      <c r="F3110" s="472">
        <v>45.2</v>
      </c>
      <c r="H3110" s="205"/>
      <c r="I3110" s="114"/>
    </row>
    <row r="3111" spans="1:9">
      <c r="A3111" s="470">
        <v>44326</v>
      </c>
      <c r="B3111" s="203">
        <v>13</v>
      </c>
      <c r="C3111" s="208">
        <v>15</v>
      </c>
      <c r="D3111" s="471">
        <v>54</v>
      </c>
      <c r="E3111" s="209">
        <v>17</v>
      </c>
      <c r="F3111" s="472">
        <v>45.8</v>
      </c>
      <c r="H3111" s="205"/>
      <c r="I3111" s="114"/>
    </row>
    <row r="3112" spans="1:9">
      <c r="A3112" s="470">
        <v>44326</v>
      </c>
      <c r="B3112" s="203">
        <v>14</v>
      </c>
      <c r="C3112" s="208">
        <v>30</v>
      </c>
      <c r="D3112" s="471">
        <v>54.1</v>
      </c>
      <c r="E3112" s="209">
        <v>17</v>
      </c>
      <c r="F3112" s="472">
        <v>46.5</v>
      </c>
      <c r="H3112" s="205"/>
      <c r="I3112" s="114"/>
    </row>
    <row r="3113" spans="1:9">
      <c r="A3113" s="470">
        <v>44326</v>
      </c>
      <c r="B3113" s="203">
        <v>15</v>
      </c>
      <c r="C3113" s="208">
        <v>45</v>
      </c>
      <c r="D3113" s="471">
        <v>54.1</v>
      </c>
      <c r="E3113" s="209">
        <v>17</v>
      </c>
      <c r="F3113" s="472">
        <v>47.1</v>
      </c>
      <c r="H3113" s="205"/>
      <c r="I3113" s="114"/>
    </row>
    <row r="3114" spans="1:9">
      <c r="A3114" s="470">
        <v>44326</v>
      </c>
      <c r="B3114" s="203">
        <v>16</v>
      </c>
      <c r="C3114" s="208">
        <v>60</v>
      </c>
      <c r="D3114" s="471">
        <v>54.1</v>
      </c>
      <c r="E3114" s="209">
        <v>17</v>
      </c>
      <c r="F3114" s="472">
        <v>47.8</v>
      </c>
      <c r="H3114" s="205"/>
      <c r="I3114" s="114"/>
    </row>
    <row r="3115" spans="1:9">
      <c r="A3115" s="470">
        <v>44326</v>
      </c>
      <c r="B3115" s="203">
        <v>17</v>
      </c>
      <c r="C3115" s="208">
        <v>75</v>
      </c>
      <c r="D3115" s="471">
        <v>54.1</v>
      </c>
      <c r="E3115" s="209">
        <v>17</v>
      </c>
      <c r="F3115" s="472">
        <v>48.4</v>
      </c>
      <c r="H3115" s="205"/>
      <c r="I3115" s="114"/>
    </row>
    <row r="3116" spans="1:9">
      <c r="A3116" s="470">
        <v>44326</v>
      </c>
      <c r="B3116" s="203">
        <v>18</v>
      </c>
      <c r="C3116" s="208">
        <v>90</v>
      </c>
      <c r="D3116" s="471">
        <v>54.1</v>
      </c>
      <c r="E3116" s="209">
        <v>17</v>
      </c>
      <c r="F3116" s="472">
        <v>49</v>
      </c>
      <c r="H3116" s="205"/>
      <c r="I3116" s="114"/>
    </row>
    <row r="3117" spans="1:9">
      <c r="A3117" s="470">
        <v>44326</v>
      </c>
      <c r="B3117" s="203">
        <v>19</v>
      </c>
      <c r="C3117" s="208">
        <v>105</v>
      </c>
      <c r="D3117" s="471">
        <v>54.2</v>
      </c>
      <c r="E3117" s="209">
        <v>17</v>
      </c>
      <c r="F3117" s="472">
        <v>49.7</v>
      </c>
      <c r="H3117" s="205"/>
      <c r="I3117" s="114"/>
    </row>
    <row r="3118" spans="1:9">
      <c r="A3118" s="470">
        <v>44326</v>
      </c>
      <c r="B3118" s="203">
        <v>20</v>
      </c>
      <c r="C3118" s="208">
        <v>120</v>
      </c>
      <c r="D3118" s="471">
        <v>54.2</v>
      </c>
      <c r="E3118" s="209">
        <v>17</v>
      </c>
      <c r="F3118" s="472">
        <v>50.3</v>
      </c>
      <c r="H3118" s="205"/>
      <c r="I3118" s="114"/>
    </row>
    <row r="3119" spans="1:9">
      <c r="A3119" s="470">
        <v>44326</v>
      </c>
      <c r="B3119" s="203">
        <v>21</v>
      </c>
      <c r="C3119" s="208">
        <v>135</v>
      </c>
      <c r="D3119" s="471">
        <v>54.2</v>
      </c>
      <c r="E3119" s="209">
        <v>17</v>
      </c>
      <c r="F3119" s="472">
        <v>51</v>
      </c>
      <c r="H3119" s="205"/>
      <c r="I3119" s="114"/>
    </row>
    <row r="3120" spans="1:9">
      <c r="A3120" s="470">
        <v>44326</v>
      </c>
      <c r="B3120" s="203">
        <v>22</v>
      </c>
      <c r="C3120" s="208">
        <v>150</v>
      </c>
      <c r="D3120" s="471">
        <v>54.2</v>
      </c>
      <c r="E3120" s="209">
        <v>17</v>
      </c>
      <c r="F3120" s="472">
        <v>51.6</v>
      </c>
      <c r="H3120" s="205"/>
      <c r="I3120" s="114"/>
    </row>
    <row r="3121" spans="1:9">
      <c r="A3121" s="470">
        <v>44326</v>
      </c>
      <c r="B3121" s="203">
        <v>23</v>
      </c>
      <c r="C3121" s="208">
        <v>165</v>
      </c>
      <c r="D3121" s="471">
        <v>54.2</v>
      </c>
      <c r="E3121" s="209">
        <v>17</v>
      </c>
      <c r="F3121" s="472">
        <v>52.3</v>
      </c>
      <c r="H3121" s="205"/>
      <c r="I3121" s="114"/>
    </row>
    <row r="3122" spans="1:9">
      <c r="A3122" s="470">
        <v>44327</v>
      </c>
      <c r="B3122" s="203">
        <v>0</v>
      </c>
      <c r="C3122" s="208">
        <v>180</v>
      </c>
      <c r="D3122" s="471">
        <v>54.2</v>
      </c>
      <c r="E3122" s="209">
        <v>17</v>
      </c>
      <c r="F3122" s="472">
        <v>52.9</v>
      </c>
      <c r="H3122" s="205"/>
      <c r="I3122" s="114"/>
    </row>
    <row r="3123" spans="1:9">
      <c r="A3123" s="470">
        <v>44327</v>
      </c>
      <c r="B3123" s="203">
        <v>1</v>
      </c>
      <c r="C3123" s="208">
        <v>195</v>
      </c>
      <c r="D3123" s="471">
        <v>54.3</v>
      </c>
      <c r="E3123" s="209">
        <v>17</v>
      </c>
      <c r="F3123" s="472">
        <v>53.5</v>
      </c>
      <c r="H3123" s="205"/>
      <c r="I3123" s="114"/>
    </row>
    <row r="3124" spans="1:9">
      <c r="A3124" s="470">
        <v>44327</v>
      </c>
      <c r="B3124" s="203">
        <v>2</v>
      </c>
      <c r="C3124" s="208">
        <v>210</v>
      </c>
      <c r="D3124" s="471">
        <v>54.3</v>
      </c>
      <c r="E3124" s="209">
        <v>17</v>
      </c>
      <c r="F3124" s="472">
        <v>54.2</v>
      </c>
      <c r="H3124" s="205"/>
      <c r="I3124" s="114"/>
    </row>
    <row r="3125" spans="1:9">
      <c r="A3125" s="470">
        <v>44327</v>
      </c>
      <c r="B3125" s="203">
        <v>3</v>
      </c>
      <c r="C3125" s="208">
        <v>225</v>
      </c>
      <c r="D3125" s="471">
        <v>54.3</v>
      </c>
      <c r="E3125" s="209">
        <v>17</v>
      </c>
      <c r="F3125" s="472">
        <v>54.8</v>
      </c>
      <c r="H3125" s="205"/>
      <c r="I3125" s="114"/>
    </row>
    <row r="3126" spans="1:9">
      <c r="A3126" s="470">
        <v>44327</v>
      </c>
      <c r="B3126" s="203">
        <v>4</v>
      </c>
      <c r="C3126" s="208">
        <v>240</v>
      </c>
      <c r="D3126" s="471">
        <v>54.3</v>
      </c>
      <c r="E3126" s="209">
        <v>17</v>
      </c>
      <c r="F3126" s="472">
        <v>55.5</v>
      </c>
      <c r="H3126" s="205"/>
      <c r="I3126" s="114"/>
    </row>
    <row r="3127" spans="1:9">
      <c r="A3127" s="470">
        <v>44327</v>
      </c>
      <c r="B3127" s="203">
        <v>5</v>
      </c>
      <c r="C3127" s="208">
        <v>255</v>
      </c>
      <c r="D3127" s="471">
        <v>54.3</v>
      </c>
      <c r="E3127" s="209">
        <v>17</v>
      </c>
      <c r="F3127" s="472">
        <v>56.1</v>
      </c>
      <c r="H3127" s="205"/>
      <c r="I3127" s="114"/>
    </row>
    <row r="3128" spans="1:9">
      <c r="A3128" s="470">
        <v>44327</v>
      </c>
      <c r="B3128" s="203">
        <v>6</v>
      </c>
      <c r="C3128" s="208">
        <v>270</v>
      </c>
      <c r="D3128" s="471">
        <v>54.3</v>
      </c>
      <c r="E3128" s="209">
        <v>17</v>
      </c>
      <c r="F3128" s="472">
        <v>56.7</v>
      </c>
      <c r="H3128" s="205"/>
      <c r="I3128" s="114"/>
    </row>
    <row r="3129" spans="1:9">
      <c r="A3129" s="470">
        <v>44327</v>
      </c>
      <c r="B3129" s="203">
        <v>7</v>
      </c>
      <c r="C3129" s="208">
        <v>285</v>
      </c>
      <c r="D3129" s="471">
        <v>54.3</v>
      </c>
      <c r="E3129" s="209">
        <v>17</v>
      </c>
      <c r="F3129" s="472">
        <v>57.4</v>
      </c>
      <c r="H3129" s="205"/>
      <c r="I3129" s="114"/>
    </row>
    <row r="3130" spans="1:9">
      <c r="A3130" s="470">
        <v>44327</v>
      </c>
      <c r="B3130" s="203">
        <v>8</v>
      </c>
      <c r="C3130" s="208">
        <v>300</v>
      </c>
      <c r="D3130" s="471">
        <v>54.4</v>
      </c>
      <c r="E3130" s="209">
        <v>17</v>
      </c>
      <c r="F3130" s="472">
        <v>58</v>
      </c>
      <c r="H3130" s="205"/>
      <c r="I3130" s="114"/>
    </row>
    <row r="3131" spans="1:9">
      <c r="A3131" s="470">
        <v>44327</v>
      </c>
      <c r="B3131" s="203">
        <v>9</v>
      </c>
      <c r="C3131" s="208">
        <v>315</v>
      </c>
      <c r="D3131" s="471">
        <v>54.4</v>
      </c>
      <c r="E3131" s="209">
        <v>17</v>
      </c>
      <c r="F3131" s="472">
        <v>58.7</v>
      </c>
      <c r="H3131" s="205"/>
      <c r="I3131" s="114"/>
    </row>
    <row r="3132" spans="1:9">
      <c r="A3132" s="470">
        <v>44327</v>
      </c>
      <c r="B3132" s="203">
        <v>10</v>
      </c>
      <c r="C3132" s="208">
        <v>330</v>
      </c>
      <c r="D3132" s="471">
        <v>54.4</v>
      </c>
      <c r="E3132" s="209">
        <v>17</v>
      </c>
      <c r="F3132" s="472">
        <v>59.3</v>
      </c>
      <c r="H3132" s="205"/>
      <c r="I3132" s="114"/>
    </row>
    <row r="3133" spans="1:9">
      <c r="A3133" s="470">
        <v>44327</v>
      </c>
      <c r="B3133" s="203">
        <v>11</v>
      </c>
      <c r="C3133" s="208">
        <v>345</v>
      </c>
      <c r="D3133" s="471">
        <v>54.4</v>
      </c>
      <c r="E3133" s="209">
        <v>17</v>
      </c>
      <c r="F3133" s="472">
        <v>59.9</v>
      </c>
      <c r="H3133" s="205"/>
      <c r="I3133" s="114"/>
    </row>
    <row r="3134" spans="1:9">
      <c r="A3134" s="470">
        <v>44327</v>
      </c>
      <c r="B3134" s="203">
        <v>12</v>
      </c>
      <c r="C3134" s="208">
        <v>0</v>
      </c>
      <c r="D3134" s="471">
        <v>54.4</v>
      </c>
      <c r="E3134" s="209">
        <v>18</v>
      </c>
      <c r="F3134" s="472">
        <v>0.6</v>
      </c>
      <c r="H3134" s="205"/>
      <c r="I3134" s="114"/>
    </row>
    <row r="3135" spans="1:9">
      <c r="A3135" s="470">
        <v>44327</v>
      </c>
      <c r="B3135" s="203">
        <v>13</v>
      </c>
      <c r="C3135" s="208">
        <v>15</v>
      </c>
      <c r="D3135" s="471">
        <v>54.4</v>
      </c>
      <c r="E3135" s="209">
        <v>18</v>
      </c>
      <c r="F3135" s="472">
        <v>1.2</v>
      </c>
      <c r="H3135" s="205"/>
      <c r="I3135" s="114"/>
    </row>
    <row r="3136" spans="1:9">
      <c r="A3136" s="470">
        <v>44327</v>
      </c>
      <c r="B3136" s="203">
        <v>14</v>
      </c>
      <c r="C3136" s="208">
        <v>30</v>
      </c>
      <c r="D3136" s="471">
        <v>54.4</v>
      </c>
      <c r="E3136" s="209">
        <v>18</v>
      </c>
      <c r="F3136" s="472">
        <v>1.8</v>
      </c>
      <c r="H3136" s="205"/>
      <c r="I3136" s="114"/>
    </row>
    <row r="3137" spans="1:9">
      <c r="A3137" s="470">
        <v>44327</v>
      </c>
      <c r="B3137" s="203">
        <v>15</v>
      </c>
      <c r="C3137" s="208">
        <v>45</v>
      </c>
      <c r="D3137" s="471">
        <v>54.5</v>
      </c>
      <c r="E3137" s="209">
        <v>18</v>
      </c>
      <c r="F3137" s="472">
        <v>2.5</v>
      </c>
      <c r="H3137" s="205"/>
      <c r="I3137" s="114"/>
    </row>
    <row r="3138" spans="1:9">
      <c r="A3138" s="470">
        <v>44327</v>
      </c>
      <c r="B3138" s="203">
        <v>16</v>
      </c>
      <c r="C3138" s="208">
        <v>60</v>
      </c>
      <c r="D3138" s="471">
        <v>54.5</v>
      </c>
      <c r="E3138" s="209">
        <v>18</v>
      </c>
      <c r="F3138" s="472">
        <v>3.1</v>
      </c>
      <c r="H3138" s="205"/>
      <c r="I3138" s="114"/>
    </row>
    <row r="3139" spans="1:9">
      <c r="A3139" s="470">
        <v>44327</v>
      </c>
      <c r="B3139" s="203">
        <v>17</v>
      </c>
      <c r="C3139" s="208">
        <v>75</v>
      </c>
      <c r="D3139" s="471">
        <v>54.5</v>
      </c>
      <c r="E3139" s="209">
        <v>18</v>
      </c>
      <c r="F3139" s="472">
        <v>3.7</v>
      </c>
      <c r="H3139" s="205"/>
      <c r="I3139" s="114"/>
    </row>
    <row r="3140" spans="1:9">
      <c r="A3140" s="470">
        <v>44327</v>
      </c>
      <c r="B3140" s="203">
        <v>18</v>
      </c>
      <c r="C3140" s="208">
        <v>90</v>
      </c>
      <c r="D3140" s="471">
        <v>54.5</v>
      </c>
      <c r="E3140" s="209">
        <v>18</v>
      </c>
      <c r="F3140" s="472">
        <v>4.4000000000000004</v>
      </c>
      <c r="H3140" s="205"/>
      <c r="I3140" s="114"/>
    </row>
    <row r="3141" spans="1:9">
      <c r="A3141" s="470">
        <v>44327</v>
      </c>
      <c r="B3141" s="203">
        <v>19</v>
      </c>
      <c r="C3141" s="208">
        <v>105</v>
      </c>
      <c r="D3141" s="471">
        <v>54.5</v>
      </c>
      <c r="E3141" s="209">
        <v>18</v>
      </c>
      <c r="F3141" s="472">
        <v>5</v>
      </c>
      <c r="H3141" s="205"/>
      <c r="I3141" s="114"/>
    </row>
    <row r="3142" spans="1:9">
      <c r="A3142" s="470">
        <v>44327</v>
      </c>
      <c r="B3142" s="203">
        <v>20</v>
      </c>
      <c r="C3142" s="208">
        <v>120</v>
      </c>
      <c r="D3142" s="471">
        <v>54.5</v>
      </c>
      <c r="E3142" s="209">
        <v>18</v>
      </c>
      <c r="F3142" s="472">
        <v>5.6</v>
      </c>
      <c r="H3142" s="205"/>
      <c r="I3142" s="114"/>
    </row>
    <row r="3143" spans="1:9">
      <c r="A3143" s="470">
        <v>44327</v>
      </c>
      <c r="B3143" s="203">
        <v>21</v>
      </c>
      <c r="C3143" s="208">
        <v>135</v>
      </c>
      <c r="D3143" s="471">
        <v>54.5</v>
      </c>
      <c r="E3143" s="209">
        <v>18</v>
      </c>
      <c r="F3143" s="472">
        <v>6.3</v>
      </c>
      <c r="H3143" s="205"/>
      <c r="I3143" s="114"/>
    </row>
    <row r="3144" spans="1:9">
      <c r="A3144" s="470">
        <v>44327</v>
      </c>
      <c r="B3144" s="203">
        <v>22</v>
      </c>
      <c r="C3144" s="208">
        <v>150</v>
      </c>
      <c r="D3144" s="471">
        <v>54.5</v>
      </c>
      <c r="E3144" s="209">
        <v>18</v>
      </c>
      <c r="F3144" s="472">
        <v>6.9</v>
      </c>
      <c r="H3144" s="205"/>
      <c r="I3144" s="114"/>
    </row>
    <row r="3145" spans="1:9">
      <c r="A3145" s="470">
        <v>44327</v>
      </c>
      <c r="B3145" s="203">
        <v>23</v>
      </c>
      <c r="C3145" s="208">
        <v>165</v>
      </c>
      <c r="D3145" s="471">
        <v>54.6</v>
      </c>
      <c r="E3145" s="209">
        <v>18</v>
      </c>
      <c r="F3145" s="472">
        <v>7.5</v>
      </c>
      <c r="H3145" s="205"/>
      <c r="I3145" s="114"/>
    </row>
    <row r="3146" spans="1:9">
      <c r="A3146" s="470">
        <v>44328</v>
      </c>
      <c r="B3146" s="203">
        <v>0</v>
      </c>
      <c r="C3146" s="208">
        <v>180</v>
      </c>
      <c r="D3146" s="471">
        <v>54.6</v>
      </c>
      <c r="E3146" s="209">
        <v>18</v>
      </c>
      <c r="F3146" s="472">
        <v>8.1999999999999993</v>
      </c>
      <c r="H3146" s="205"/>
      <c r="I3146" s="114"/>
    </row>
    <row r="3147" spans="1:9">
      <c r="A3147" s="470">
        <v>44328</v>
      </c>
      <c r="B3147" s="203">
        <v>1</v>
      </c>
      <c r="C3147" s="208">
        <v>195</v>
      </c>
      <c r="D3147" s="471">
        <v>54.6</v>
      </c>
      <c r="E3147" s="209">
        <v>18</v>
      </c>
      <c r="F3147" s="472">
        <v>8.8000000000000007</v>
      </c>
      <c r="H3147" s="205"/>
      <c r="I3147" s="114"/>
    </row>
    <row r="3148" spans="1:9">
      <c r="A3148" s="470">
        <v>44328</v>
      </c>
      <c r="B3148" s="203">
        <v>2</v>
      </c>
      <c r="C3148" s="208">
        <v>210</v>
      </c>
      <c r="D3148" s="471">
        <v>54.6</v>
      </c>
      <c r="E3148" s="209">
        <v>18</v>
      </c>
      <c r="F3148" s="472">
        <v>9.4</v>
      </c>
      <c r="H3148" s="205"/>
      <c r="I3148" s="114"/>
    </row>
    <row r="3149" spans="1:9">
      <c r="A3149" s="470">
        <v>44328</v>
      </c>
      <c r="B3149" s="203">
        <v>3</v>
      </c>
      <c r="C3149" s="208">
        <v>225</v>
      </c>
      <c r="D3149" s="471">
        <v>54.6</v>
      </c>
      <c r="E3149" s="209">
        <v>18</v>
      </c>
      <c r="F3149" s="472">
        <v>10</v>
      </c>
      <c r="H3149" s="205"/>
      <c r="I3149" s="114"/>
    </row>
    <row r="3150" spans="1:9">
      <c r="A3150" s="470">
        <v>44328</v>
      </c>
      <c r="B3150" s="203">
        <v>4</v>
      </c>
      <c r="C3150" s="208">
        <v>240</v>
      </c>
      <c r="D3150" s="471">
        <v>54.6</v>
      </c>
      <c r="E3150" s="209">
        <v>18</v>
      </c>
      <c r="F3150" s="472">
        <v>10.7</v>
      </c>
      <c r="H3150" s="205"/>
      <c r="I3150" s="114"/>
    </row>
    <row r="3151" spans="1:9">
      <c r="A3151" s="470">
        <v>44328</v>
      </c>
      <c r="B3151" s="203">
        <v>5</v>
      </c>
      <c r="C3151" s="208">
        <v>255</v>
      </c>
      <c r="D3151" s="471">
        <v>54.6</v>
      </c>
      <c r="E3151" s="209">
        <v>18</v>
      </c>
      <c r="F3151" s="472">
        <v>11.3</v>
      </c>
      <c r="H3151" s="205"/>
      <c r="I3151" s="114"/>
    </row>
    <row r="3152" spans="1:9">
      <c r="A3152" s="470">
        <v>44328</v>
      </c>
      <c r="B3152" s="203">
        <v>6</v>
      </c>
      <c r="C3152" s="208">
        <v>270</v>
      </c>
      <c r="D3152" s="471">
        <v>54.6</v>
      </c>
      <c r="E3152" s="209">
        <v>18</v>
      </c>
      <c r="F3152" s="472">
        <v>11.9</v>
      </c>
      <c r="H3152" s="205"/>
      <c r="I3152" s="114"/>
    </row>
    <row r="3153" spans="1:9">
      <c r="A3153" s="470">
        <v>44328</v>
      </c>
      <c r="B3153" s="203">
        <v>7</v>
      </c>
      <c r="C3153" s="208">
        <v>285</v>
      </c>
      <c r="D3153" s="471">
        <v>54.6</v>
      </c>
      <c r="E3153" s="209">
        <v>18</v>
      </c>
      <c r="F3153" s="472">
        <v>12.6</v>
      </c>
      <c r="H3153" s="205"/>
      <c r="I3153" s="114"/>
    </row>
    <row r="3154" spans="1:9">
      <c r="A3154" s="470">
        <v>44328</v>
      </c>
      <c r="B3154" s="203">
        <v>8</v>
      </c>
      <c r="C3154" s="208">
        <v>300</v>
      </c>
      <c r="D3154" s="471">
        <v>54.6</v>
      </c>
      <c r="E3154" s="209">
        <v>18</v>
      </c>
      <c r="F3154" s="472">
        <v>13.2</v>
      </c>
      <c r="H3154" s="205"/>
      <c r="I3154" s="114"/>
    </row>
    <row r="3155" spans="1:9">
      <c r="A3155" s="470">
        <v>44328</v>
      </c>
      <c r="B3155" s="203">
        <v>9</v>
      </c>
      <c r="C3155" s="208">
        <v>315</v>
      </c>
      <c r="D3155" s="471">
        <v>54.6</v>
      </c>
      <c r="E3155" s="209">
        <v>18</v>
      </c>
      <c r="F3155" s="472">
        <v>13.8</v>
      </c>
      <c r="H3155" s="205"/>
      <c r="I3155" s="114"/>
    </row>
    <row r="3156" spans="1:9">
      <c r="A3156" s="470">
        <v>44328</v>
      </c>
      <c r="B3156" s="203">
        <v>10</v>
      </c>
      <c r="C3156" s="208">
        <v>330</v>
      </c>
      <c r="D3156" s="471">
        <v>54.7</v>
      </c>
      <c r="E3156" s="209">
        <v>18</v>
      </c>
      <c r="F3156" s="472">
        <v>14.4</v>
      </c>
      <c r="H3156" s="205"/>
      <c r="I3156" s="114"/>
    </row>
    <row r="3157" spans="1:9">
      <c r="A3157" s="470">
        <v>44328</v>
      </c>
      <c r="B3157" s="203">
        <v>11</v>
      </c>
      <c r="C3157" s="208">
        <v>345</v>
      </c>
      <c r="D3157" s="471">
        <v>54.7</v>
      </c>
      <c r="E3157" s="209">
        <v>18</v>
      </c>
      <c r="F3157" s="472">
        <v>15.1</v>
      </c>
      <c r="H3157" s="205"/>
      <c r="I3157" s="114"/>
    </row>
    <row r="3158" spans="1:9">
      <c r="A3158" s="470">
        <v>44328</v>
      </c>
      <c r="B3158" s="203">
        <v>12</v>
      </c>
      <c r="C3158" s="208">
        <v>0</v>
      </c>
      <c r="D3158" s="471">
        <v>54.7</v>
      </c>
      <c r="E3158" s="209">
        <v>18</v>
      </c>
      <c r="F3158" s="472">
        <v>15.7</v>
      </c>
      <c r="H3158" s="205"/>
      <c r="I3158" s="114"/>
    </row>
    <row r="3159" spans="1:9">
      <c r="A3159" s="470">
        <v>44328</v>
      </c>
      <c r="B3159" s="203">
        <v>13</v>
      </c>
      <c r="C3159" s="208">
        <v>15</v>
      </c>
      <c r="D3159" s="471">
        <v>54.7</v>
      </c>
      <c r="E3159" s="209">
        <v>18</v>
      </c>
      <c r="F3159" s="472">
        <v>16.3</v>
      </c>
      <c r="H3159" s="205"/>
      <c r="I3159" s="114"/>
    </row>
    <row r="3160" spans="1:9">
      <c r="A3160" s="470">
        <v>44328</v>
      </c>
      <c r="B3160" s="203">
        <v>14</v>
      </c>
      <c r="C3160" s="208">
        <v>30</v>
      </c>
      <c r="D3160" s="471">
        <v>54.7</v>
      </c>
      <c r="E3160" s="209">
        <v>18</v>
      </c>
      <c r="F3160" s="472">
        <v>16.899999999999999</v>
      </c>
      <c r="H3160" s="205"/>
      <c r="I3160" s="114"/>
    </row>
    <row r="3161" spans="1:9">
      <c r="A3161" s="470">
        <v>44328</v>
      </c>
      <c r="B3161" s="203">
        <v>15</v>
      </c>
      <c r="C3161" s="208">
        <v>45</v>
      </c>
      <c r="D3161" s="471">
        <v>54.7</v>
      </c>
      <c r="E3161" s="209">
        <v>18</v>
      </c>
      <c r="F3161" s="472">
        <v>17.5</v>
      </c>
      <c r="H3161" s="205"/>
      <c r="I3161" s="114"/>
    </row>
    <row r="3162" spans="1:9">
      <c r="A3162" s="470">
        <v>44328</v>
      </c>
      <c r="B3162" s="203">
        <v>16</v>
      </c>
      <c r="C3162" s="208">
        <v>60</v>
      </c>
      <c r="D3162" s="471">
        <v>54.7</v>
      </c>
      <c r="E3162" s="209">
        <v>18</v>
      </c>
      <c r="F3162" s="472">
        <v>18.2</v>
      </c>
      <c r="H3162" s="205"/>
      <c r="I3162" s="114"/>
    </row>
    <row r="3163" spans="1:9">
      <c r="A3163" s="470">
        <v>44328</v>
      </c>
      <c r="B3163" s="203">
        <v>17</v>
      </c>
      <c r="C3163" s="208">
        <v>75</v>
      </c>
      <c r="D3163" s="471">
        <v>54.7</v>
      </c>
      <c r="E3163" s="209">
        <v>18</v>
      </c>
      <c r="F3163" s="472">
        <v>18.8</v>
      </c>
      <c r="H3163" s="205"/>
      <c r="I3163" s="114"/>
    </row>
    <row r="3164" spans="1:9">
      <c r="A3164" s="470">
        <v>44328</v>
      </c>
      <c r="B3164" s="203">
        <v>18</v>
      </c>
      <c r="C3164" s="208">
        <v>90</v>
      </c>
      <c r="D3164" s="471">
        <v>54.7</v>
      </c>
      <c r="E3164" s="209">
        <v>18</v>
      </c>
      <c r="F3164" s="472">
        <v>19.399999999999999</v>
      </c>
      <c r="H3164" s="205"/>
      <c r="I3164" s="114"/>
    </row>
    <row r="3165" spans="1:9">
      <c r="A3165" s="470">
        <v>44328</v>
      </c>
      <c r="B3165" s="203">
        <v>19</v>
      </c>
      <c r="C3165" s="208">
        <v>105</v>
      </c>
      <c r="D3165" s="471">
        <v>54.7</v>
      </c>
      <c r="E3165" s="209">
        <v>18</v>
      </c>
      <c r="F3165" s="472">
        <v>20</v>
      </c>
      <c r="H3165" s="205"/>
      <c r="I3165" s="114"/>
    </row>
    <row r="3166" spans="1:9">
      <c r="A3166" s="470">
        <v>44328</v>
      </c>
      <c r="B3166" s="203">
        <v>20</v>
      </c>
      <c r="C3166" s="208">
        <v>120</v>
      </c>
      <c r="D3166" s="471">
        <v>54.7</v>
      </c>
      <c r="E3166" s="209">
        <v>18</v>
      </c>
      <c r="F3166" s="472">
        <v>20.6</v>
      </c>
      <c r="H3166" s="205"/>
      <c r="I3166" s="114"/>
    </row>
    <row r="3167" spans="1:9">
      <c r="A3167" s="470">
        <v>44328</v>
      </c>
      <c r="B3167" s="203">
        <v>21</v>
      </c>
      <c r="C3167" s="208">
        <v>135</v>
      </c>
      <c r="D3167" s="471">
        <v>54.7</v>
      </c>
      <c r="E3167" s="209">
        <v>18</v>
      </c>
      <c r="F3167" s="472">
        <v>21.3</v>
      </c>
      <c r="H3167" s="205"/>
      <c r="I3167" s="114"/>
    </row>
    <row r="3168" spans="1:9">
      <c r="A3168" s="470">
        <v>44328</v>
      </c>
      <c r="B3168" s="203">
        <v>22</v>
      </c>
      <c r="C3168" s="208">
        <v>150</v>
      </c>
      <c r="D3168" s="471">
        <v>54.7</v>
      </c>
      <c r="E3168" s="209">
        <v>18</v>
      </c>
      <c r="F3168" s="472">
        <v>21.9</v>
      </c>
      <c r="H3168" s="205"/>
      <c r="I3168" s="114"/>
    </row>
    <row r="3169" spans="1:9">
      <c r="A3169" s="470">
        <v>44328</v>
      </c>
      <c r="B3169" s="203">
        <v>23</v>
      </c>
      <c r="C3169" s="208">
        <v>165</v>
      </c>
      <c r="D3169" s="471">
        <v>54.7</v>
      </c>
      <c r="E3169" s="209">
        <v>18</v>
      </c>
      <c r="F3169" s="472">
        <v>22.5</v>
      </c>
      <c r="H3169" s="205"/>
      <c r="I3169" s="114"/>
    </row>
    <row r="3170" spans="1:9">
      <c r="A3170" s="470">
        <v>44329</v>
      </c>
      <c r="B3170" s="203">
        <v>0</v>
      </c>
      <c r="C3170" s="208">
        <v>180</v>
      </c>
      <c r="D3170" s="471">
        <v>54.7</v>
      </c>
      <c r="E3170" s="209">
        <v>18</v>
      </c>
      <c r="F3170" s="472">
        <v>23.1</v>
      </c>
      <c r="H3170" s="205"/>
      <c r="I3170" s="114"/>
    </row>
    <row r="3171" spans="1:9">
      <c r="A3171" s="470">
        <v>44329</v>
      </c>
      <c r="B3171" s="203">
        <v>1</v>
      </c>
      <c r="C3171" s="208">
        <v>195</v>
      </c>
      <c r="D3171" s="471">
        <v>54.7</v>
      </c>
      <c r="E3171" s="209">
        <v>18</v>
      </c>
      <c r="F3171" s="472">
        <v>23.7</v>
      </c>
      <c r="H3171" s="205"/>
      <c r="I3171" s="114"/>
    </row>
    <row r="3172" spans="1:9">
      <c r="A3172" s="470">
        <v>44329</v>
      </c>
      <c r="B3172" s="203">
        <v>2</v>
      </c>
      <c r="C3172" s="208">
        <v>210</v>
      </c>
      <c r="D3172" s="471">
        <v>54.7</v>
      </c>
      <c r="E3172" s="209">
        <v>18</v>
      </c>
      <c r="F3172" s="472">
        <v>24.3</v>
      </c>
      <c r="H3172" s="205"/>
      <c r="I3172" s="114"/>
    </row>
    <row r="3173" spans="1:9">
      <c r="A3173" s="470">
        <v>44329</v>
      </c>
      <c r="B3173" s="203">
        <v>3</v>
      </c>
      <c r="C3173" s="208">
        <v>225</v>
      </c>
      <c r="D3173" s="471">
        <v>54.8</v>
      </c>
      <c r="E3173" s="209">
        <v>18</v>
      </c>
      <c r="F3173" s="472">
        <v>25</v>
      </c>
      <c r="H3173" s="205"/>
      <c r="I3173" s="114"/>
    </row>
    <row r="3174" spans="1:9">
      <c r="A3174" s="470">
        <v>44329</v>
      </c>
      <c r="B3174" s="203">
        <v>4</v>
      </c>
      <c r="C3174" s="208">
        <v>240</v>
      </c>
      <c r="D3174" s="471">
        <v>54.8</v>
      </c>
      <c r="E3174" s="209">
        <v>18</v>
      </c>
      <c r="F3174" s="472">
        <v>25.6</v>
      </c>
      <c r="H3174" s="205"/>
      <c r="I3174" s="114"/>
    </row>
    <row r="3175" spans="1:9">
      <c r="A3175" s="470">
        <v>44329</v>
      </c>
      <c r="B3175" s="203">
        <v>5</v>
      </c>
      <c r="C3175" s="208">
        <v>255</v>
      </c>
      <c r="D3175" s="471">
        <v>54.8</v>
      </c>
      <c r="E3175" s="209">
        <v>18</v>
      </c>
      <c r="F3175" s="472">
        <v>26.2</v>
      </c>
      <c r="H3175" s="205"/>
      <c r="I3175" s="114"/>
    </row>
    <row r="3176" spans="1:9">
      <c r="A3176" s="470">
        <v>44329</v>
      </c>
      <c r="B3176" s="203">
        <v>6</v>
      </c>
      <c r="C3176" s="208">
        <v>270</v>
      </c>
      <c r="D3176" s="471">
        <v>54.8</v>
      </c>
      <c r="E3176" s="209">
        <v>18</v>
      </c>
      <c r="F3176" s="472">
        <v>26.8</v>
      </c>
      <c r="H3176" s="205"/>
      <c r="I3176" s="114"/>
    </row>
    <row r="3177" spans="1:9">
      <c r="A3177" s="470">
        <v>44329</v>
      </c>
      <c r="B3177" s="203">
        <v>7</v>
      </c>
      <c r="C3177" s="208">
        <v>285</v>
      </c>
      <c r="D3177" s="471">
        <v>54.8</v>
      </c>
      <c r="E3177" s="209">
        <v>18</v>
      </c>
      <c r="F3177" s="472">
        <v>27.4</v>
      </c>
      <c r="H3177" s="205"/>
      <c r="I3177" s="114"/>
    </row>
    <row r="3178" spans="1:9">
      <c r="A3178" s="470">
        <v>44329</v>
      </c>
      <c r="B3178" s="203">
        <v>8</v>
      </c>
      <c r="C3178" s="208">
        <v>300</v>
      </c>
      <c r="D3178" s="471">
        <v>54.8</v>
      </c>
      <c r="E3178" s="209">
        <v>18</v>
      </c>
      <c r="F3178" s="472">
        <v>28</v>
      </c>
      <c r="H3178" s="205"/>
      <c r="I3178" s="114"/>
    </row>
    <row r="3179" spans="1:9">
      <c r="A3179" s="470">
        <v>44329</v>
      </c>
      <c r="B3179" s="203">
        <v>9</v>
      </c>
      <c r="C3179" s="208">
        <v>315</v>
      </c>
      <c r="D3179" s="471">
        <v>54.8</v>
      </c>
      <c r="E3179" s="209">
        <v>18</v>
      </c>
      <c r="F3179" s="472">
        <v>28.6</v>
      </c>
      <c r="H3179" s="205"/>
      <c r="I3179" s="114"/>
    </row>
    <row r="3180" spans="1:9">
      <c r="A3180" s="470">
        <v>44329</v>
      </c>
      <c r="B3180" s="203">
        <v>10</v>
      </c>
      <c r="C3180" s="208">
        <v>330</v>
      </c>
      <c r="D3180" s="471">
        <v>54.8</v>
      </c>
      <c r="E3180" s="209">
        <v>18</v>
      </c>
      <c r="F3180" s="472">
        <v>29.3</v>
      </c>
      <c r="H3180" s="205"/>
      <c r="I3180" s="114"/>
    </row>
    <row r="3181" spans="1:9">
      <c r="A3181" s="470">
        <v>44329</v>
      </c>
      <c r="B3181" s="203">
        <v>11</v>
      </c>
      <c r="C3181" s="208">
        <v>345</v>
      </c>
      <c r="D3181" s="471">
        <v>54.8</v>
      </c>
      <c r="E3181" s="209">
        <v>18</v>
      </c>
      <c r="F3181" s="472">
        <v>29.9</v>
      </c>
      <c r="H3181" s="205"/>
      <c r="I3181" s="114"/>
    </row>
    <row r="3182" spans="1:9">
      <c r="A3182" s="470">
        <v>44329</v>
      </c>
      <c r="B3182" s="203">
        <v>12</v>
      </c>
      <c r="C3182" s="208">
        <v>0</v>
      </c>
      <c r="D3182" s="471">
        <v>54.8</v>
      </c>
      <c r="E3182" s="209">
        <v>18</v>
      </c>
      <c r="F3182" s="472">
        <v>30.5</v>
      </c>
      <c r="H3182" s="205"/>
      <c r="I3182" s="114"/>
    </row>
    <row r="3183" spans="1:9">
      <c r="A3183" s="470">
        <v>44329</v>
      </c>
      <c r="B3183" s="203">
        <v>13</v>
      </c>
      <c r="C3183" s="208">
        <v>15</v>
      </c>
      <c r="D3183" s="471">
        <v>54.8</v>
      </c>
      <c r="E3183" s="209">
        <v>18</v>
      </c>
      <c r="F3183" s="472">
        <v>31.1</v>
      </c>
      <c r="H3183" s="205"/>
      <c r="I3183" s="114"/>
    </row>
    <row r="3184" spans="1:9">
      <c r="A3184" s="470">
        <v>44329</v>
      </c>
      <c r="B3184" s="203">
        <v>14</v>
      </c>
      <c r="C3184" s="208">
        <v>30</v>
      </c>
      <c r="D3184" s="471">
        <v>54.8</v>
      </c>
      <c r="E3184" s="209">
        <v>18</v>
      </c>
      <c r="F3184" s="472">
        <v>31.7</v>
      </c>
      <c r="H3184" s="205"/>
      <c r="I3184" s="114"/>
    </row>
    <row r="3185" spans="1:9">
      <c r="A3185" s="470">
        <v>44329</v>
      </c>
      <c r="B3185" s="203">
        <v>15</v>
      </c>
      <c r="C3185" s="208">
        <v>45</v>
      </c>
      <c r="D3185" s="471">
        <v>54.8</v>
      </c>
      <c r="E3185" s="209">
        <v>18</v>
      </c>
      <c r="F3185" s="472">
        <v>32.299999999999997</v>
      </c>
      <c r="H3185" s="205"/>
      <c r="I3185" s="114"/>
    </row>
    <row r="3186" spans="1:9">
      <c r="A3186" s="470">
        <v>44329</v>
      </c>
      <c r="B3186" s="203">
        <v>16</v>
      </c>
      <c r="C3186" s="208">
        <v>60</v>
      </c>
      <c r="D3186" s="471">
        <v>54.8</v>
      </c>
      <c r="E3186" s="209">
        <v>18</v>
      </c>
      <c r="F3186" s="472">
        <v>32.9</v>
      </c>
      <c r="H3186" s="205"/>
      <c r="I3186" s="114"/>
    </row>
    <row r="3187" spans="1:9">
      <c r="A3187" s="470">
        <v>44329</v>
      </c>
      <c r="B3187" s="203">
        <v>17</v>
      </c>
      <c r="C3187" s="208">
        <v>75</v>
      </c>
      <c r="D3187" s="471">
        <v>54.8</v>
      </c>
      <c r="E3187" s="209">
        <v>18</v>
      </c>
      <c r="F3187" s="472">
        <v>33.5</v>
      </c>
      <c r="H3187" s="205"/>
      <c r="I3187" s="114"/>
    </row>
    <row r="3188" spans="1:9">
      <c r="A3188" s="470">
        <v>44329</v>
      </c>
      <c r="B3188" s="203">
        <v>18</v>
      </c>
      <c r="C3188" s="208">
        <v>90</v>
      </c>
      <c r="D3188" s="471">
        <v>54.8</v>
      </c>
      <c r="E3188" s="209">
        <v>18</v>
      </c>
      <c r="F3188" s="472">
        <v>34.1</v>
      </c>
      <c r="H3188" s="205"/>
      <c r="I3188" s="114"/>
    </row>
    <row r="3189" spans="1:9">
      <c r="A3189" s="470">
        <v>44329</v>
      </c>
      <c r="B3189" s="203">
        <v>19</v>
      </c>
      <c r="C3189" s="208">
        <v>105</v>
      </c>
      <c r="D3189" s="471">
        <v>54.8</v>
      </c>
      <c r="E3189" s="209">
        <v>18</v>
      </c>
      <c r="F3189" s="472">
        <v>34.700000000000003</v>
      </c>
      <c r="H3189" s="205"/>
      <c r="I3189" s="114"/>
    </row>
    <row r="3190" spans="1:9">
      <c r="A3190" s="470">
        <v>44329</v>
      </c>
      <c r="B3190" s="203">
        <v>20</v>
      </c>
      <c r="C3190" s="208">
        <v>120</v>
      </c>
      <c r="D3190" s="471">
        <v>54.8</v>
      </c>
      <c r="E3190" s="209">
        <v>18</v>
      </c>
      <c r="F3190" s="472">
        <v>35.299999999999997</v>
      </c>
      <c r="H3190" s="205"/>
      <c r="I3190" s="114"/>
    </row>
    <row r="3191" spans="1:9">
      <c r="A3191" s="470">
        <v>44329</v>
      </c>
      <c r="B3191" s="203">
        <v>21</v>
      </c>
      <c r="C3191" s="208">
        <v>135</v>
      </c>
      <c r="D3191" s="471">
        <v>54.8</v>
      </c>
      <c r="E3191" s="209">
        <v>18</v>
      </c>
      <c r="F3191" s="472">
        <v>35.9</v>
      </c>
      <c r="H3191" s="205"/>
      <c r="I3191" s="114"/>
    </row>
    <row r="3192" spans="1:9">
      <c r="A3192" s="470">
        <v>44329</v>
      </c>
      <c r="B3192" s="203">
        <v>22</v>
      </c>
      <c r="C3192" s="208">
        <v>150</v>
      </c>
      <c r="D3192" s="471">
        <v>54.8</v>
      </c>
      <c r="E3192" s="209">
        <v>18</v>
      </c>
      <c r="F3192" s="472">
        <v>36.5</v>
      </c>
      <c r="H3192" s="205"/>
      <c r="I3192" s="114"/>
    </row>
    <row r="3193" spans="1:9">
      <c r="A3193" s="470">
        <v>44329</v>
      </c>
      <c r="B3193" s="203">
        <v>23</v>
      </c>
      <c r="C3193" s="208">
        <v>165</v>
      </c>
      <c r="D3193" s="471">
        <v>54.8</v>
      </c>
      <c r="E3193" s="209">
        <v>18</v>
      </c>
      <c r="F3193" s="472">
        <v>37.200000000000003</v>
      </c>
      <c r="H3193" s="205"/>
      <c r="I3193" s="114"/>
    </row>
    <row r="3194" spans="1:9">
      <c r="A3194" s="470">
        <v>44330</v>
      </c>
      <c r="B3194" s="203">
        <v>0</v>
      </c>
      <c r="C3194" s="208">
        <v>180</v>
      </c>
      <c r="D3194" s="471">
        <v>54.8</v>
      </c>
      <c r="E3194" s="209">
        <v>18</v>
      </c>
      <c r="F3194" s="472">
        <v>37.799999999999997</v>
      </c>
      <c r="H3194" s="205"/>
      <c r="I3194" s="114"/>
    </row>
    <row r="3195" spans="1:9">
      <c r="A3195" s="470">
        <v>44330</v>
      </c>
      <c r="B3195" s="203">
        <v>1</v>
      </c>
      <c r="C3195" s="208">
        <v>195</v>
      </c>
      <c r="D3195" s="471">
        <v>54.8</v>
      </c>
      <c r="E3195" s="209">
        <v>18</v>
      </c>
      <c r="F3195" s="472">
        <v>38.4</v>
      </c>
      <c r="H3195" s="205"/>
      <c r="I3195" s="114"/>
    </row>
    <row r="3196" spans="1:9">
      <c r="A3196" s="470">
        <v>44330</v>
      </c>
      <c r="B3196" s="203">
        <v>2</v>
      </c>
      <c r="C3196" s="208">
        <v>210</v>
      </c>
      <c r="D3196" s="471">
        <v>54.8</v>
      </c>
      <c r="E3196" s="209">
        <v>18</v>
      </c>
      <c r="F3196" s="472">
        <v>39</v>
      </c>
      <c r="H3196" s="205"/>
      <c r="I3196" s="114"/>
    </row>
    <row r="3197" spans="1:9">
      <c r="A3197" s="470">
        <v>44330</v>
      </c>
      <c r="B3197" s="203">
        <v>3</v>
      </c>
      <c r="C3197" s="208">
        <v>225</v>
      </c>
      <c r="D3197" s="471">
        <v>54.8</v>
      </c>
      <c r="E3197" s="209">
        <v>18</v>
      </c>
      <c r="F3197" s="472">
        <v>39.6</v>
      </c>
      <c r="H3197" s="205"/>
      <c r="I3197" s="114"/>
    </row>
    <row r="3198" spans="1:9">
      <c r="A3198" s="470">
        <v>44330</v>
      </c>
      <c r="B3198" s="203">
        <v>4</v>
      </c>
      <c r="C3198" s="208">
        <v>240</v>
      </c>
      <c r="D3198" s="471">
        <v>54.8</v>
      </c>
      <c r="E3198" s="209">
        <v>18</v>
      </c>
      <c r="F3198" s="472">
        <v>40.200000000000003</v>
      </c>
      <c r="H3198" s="205"/>
      <c r="I3198" s="114"/>
    </row>
    <row r="3199" spans="1:9">
      <c r="A3199" s="470">
        <v>44330</v>
      </c>
      <c r="B3199" s="203">
        <v>5</v>
      </c>
      <c r="C3199" s="208">
        <v>255</v>
      </c>
      <c r="D3199" s="471">
        <v>54.8</v>
      </c>
      <c r="E3199" s="209">
        <v>18</v>
      </c>
      <c r="F3199" s="472">
        <v>40.799999999999997</v>
      </c>
      <c r="H3199" s="205"/>
      <c r="I3199" s="114"/>
    </row>
    <row r="3200" spans="1:9">
      <c r="A3200" s="470">
        <v>44330</v>
      </c>
      <c r="B3200" s="203">
        <v>6</v>
      </c>
      <c r="C3200" s="208">
        <v>270</v>
      </c>
      <c r="D3200" s="471">
        <v>54.8</v>
      </c>
      <c r="E3200" s="209">
        <v>18</v>
      </c>
      <c r="F3200" s="472">
        <v>41.4</v>
      </c>
      <c r="H3200" s="205"/>
      <c r="I3200" s="114"/>
    </row>
    <row r="3201" spans="1:9">
      <c r="A3201" s="470">
        <v>44330</v>
      </c>
      <c r="B3201" s="203">
        <v>7</v>
      </c>
      <c r="C3201" s="208">
        <v>285</v>
      </c>
      <c r="D3201" s="471">
        <v>54.8</v>
      </c>
      <c r="E3201" s="209">
        <v>18</v>
      </c>
      <c r="F3201" s="472">
        <v>42</v>
      </c>
      <c r="H3201" s="205"/>
      <c r="I3201" s="114"/>
    </row>
    <row r="3202" spans="1:9">
      <c r="A3202" s="470">
        <v>44330</v>
      </c>
      <c r="B3202" s="203">
        <v>8</v>
      </c>
      <c r="C3202" s="208">
        <v>300</v>
      </c>
      <c r="D3202" s="471">
        <v>54.8</v>
      </c>
      <c r="E3202" s="209">
        <v>18</v>
      </c>
      <c r="F3202" s="472">
        <v>42.6</v>
      </c>
      <c r="H3202" s="205"/>
      <c r="I3202" s="114"/>
    </row>
    <row r="3203" spans="1:9">
      <c r="A3203" s="470">
        <v>44330</v>
      </c>
      <c r="B3203" s="203">
        <v>9</v>
      </c>
      <c r="C3203" s="208">
        <v>315</v>
      </c>
      <c r="D3203" s="471">
        <v>54.8</v>
      </c>
      <c r="E3203" s="209">
        <v>18</v>
      </c>
      <c r="F3203" s="472">
        <v>43.2</v>
      </c>
      <c r="H3203" s="205"/>
      <c r="I3203" s="114"/>
    </row>
    <row r="3204" spans="1:9">
      <c r="A3204" s="470">
        <v>44330</v>
      </c>
      <c r="B3204" s="203">
        <v>10</v>
      </c>
      <c r="C3204" s="208">
        <v>330</v>
      </c>
      <c r="D3204" s="471">
        <v>54.7</v>
      </c>
      <c r="E3204" s="209">
        <v>18</v>
      </c>
      <c r="F3204" s="472">
        <v>43.8</v>
      </c>
      <c r="H3204" s="205"/>
      <c r="I3204" s="114"/>
    </row>
    <row r="3205" spans="1:9">
      <c r="A3205" s="470">
        <v>44330</v>
      </c>
      <c r="B3205" s="203">
        <v>11</v>
      </c>
      <c r="C3205" s="208">
        <v>345</v>
      </c>
      <c r="D3205" s="471">
        <v>54.7</v>
      </c>
      <c r="E3205" s="209">
        <v>18</v>
      </c>
      <c r="F3205" s="472">
        <v>44.4</v>
      </c>
      <c r="H3205" s="205"/>
      <c r="I3205" s="114"/>
    </row>
    <row r="3206" spans="1:9">
      <c r="A3206" s="470">
        <v>44330</v>
      </c>
      <c r="B3206" s="203">
        <v>12</v>
      </c>
      <c r="C3206" s="208">
        <v>0</v>
      </c>
      <c r="D3206" s="471">
        <v>54.7</v>
      </c>
      <c r="E3206" s="209">
        <v>18</v>
      </c>
      <c r="F3206" s="472">
        <v>45</v>
      </c>
      <c r="H3206" s="205"/>
      <c r="I3206" s="114"/>
    </row>
    <row r="3207" spans="1:9">
      <c r="A3207" s="470">
        <v>44330</v>
      </c>
      <c r="B3207" s="203">
        <v>13</v>
      </c>
      <c r="C3207" s="208">
        <v>15</v>
      </c>
      <c r="D3207" s="471">
        <v>54.7</v>
      </c>
      <c r="E3207" s="209">
        <v>18</v>
      </c>
      <c r="F3207" s="472">
        <v>45.6</v>
      </c>
      <c r="H3207" s="205"/>
      <c r="I3207" s="114"/>
    </row>
    <row r="3208" spans="1:9">
      <c r="A3208" s="470">
        <v>44330</v>
      </c>
      <c r="B3208" s="203">
        <v>14</v>
      </c>
      <c r="C3208" s="208">
        <v>30</v>
      </c>
      <c r="D3208" s="471">
        <v>54.7</v>
      </c>
      <c r="E3208" s="209">
        <v>18</v>
      </c>
      <c r="F3208" s="472">
        <v>46.2</v>
      </c>
      <c r="H3208" s="205"/>
      <c r="I3208" s="114"/>
    </row>
    <row r="3209" spans="1:9">
      <c r="A3209" s="470">
        <v>44330</v>
      </c>
      <c r="B3209" s="203">
        <v>15</v>
      </c>
      <c r="C3209" s="208">
        <v>45</v>
      </c>
      <c r="D3209" s="471">
        <v>54.7</v>
      </c>
      <c r="E3209" s="209">
        <v>18</v>
      </c>
      <c r="F3209" s="472">
        <v>46.7</v>
      </c>
      <c r="H3209" s="205"/>
      <c r="I3209" s="114"/>
    </row>
    <row r="3210" spans="1:9">
      <c r="A3210" s="470">
        <v>44330</v>
      </c>
      <c r="B3210" s="203">
        <v>16</v>
      </c>
      <c r="C3210" s="208">
        <v>60</v>
      </c>
      <c r="D3210" s="471">
        <v>54.7</v>
      </c>
      <c r="E3210" s="209">
        <v>18</v>
      </c>
      <c r="F3210" s="472">
        <v>47.3</v>
      </c>
      <c r="H3210" s="205"/>
      <c r="I3210" s="114"/>
    </row>
    <row r="3211" spans="1:9">
      <c r="A3211" s="470">
        <v>44330</v>
      </c>
      <c r="B3211" s="203">
        <v>17</v>
      </c>
      <c r="C3211" s="208">
        <v>75</v>
      </c>
      <c r="D3211" s="471">
        <v>54.7</v>
      </c>
      <c r="E3211" s="209">
        <v>18</v>
      </c>
      <c r="F3211" s="472">
        <v>47.9</v>
      </c>
      <c r="H3211" s="205"/>
      <c r="I3211" s="114"/>
    </row>
    <row r="3212" spans="1:9">
      <c r="A3212" s="470">
        <v>44330</v>
      </c>
      <c r="B3212" s="203">
        <v>18</v>
      </c>
      <c r="C3212" s="208">
        <v>90</v>
      </c>
      <c r="D3212" s="471">
        <v>54.7</v>
      </c>
      <c r="E3212" s="209">
        <v>18</v>
      </c>
      <c r="F3212" s="472">
        <v>48.5</v>
      </c>
      <c r="H3212" s="205"/>
      <c r="I3212" s="114"/>
    </row>
    <row r="3213" spans="1:9">
      <c r="A3213" s="470">
        <v>44330</v>
      </c>
      <c r="B3213" s="203">
        <v>19</v>
      </c>
      <c r="C3213" s="208">
        <v>105</v>
      </c>
      <c r="D3213" s="471">
        <v>54.7</v>
      </c>
      <c r="E3213" s="209">
        <v>18</v>
      </c>
      <c r="F3213" s="472">
        <v>49.1</v>
      </c>
      <c r="H3213" s="205"/>
      <c r="I3213" s="114"/>
    </row>
    <row r="3214" spans="1:9">
      <c r="A3214" s="470">
        <v>44330</v>
      </c>
      <c r="B3214" s="203">
        <v>20</v>
      </c>
      <c r="C3214" s="208">
        <v>120</v>
      </c>
      <c r="D3214" s="471">
        <v>54.7</v>
      </c>
      <c r="E3214" s="209">
        <v>18</v>
      </c>
      <c r="F3214" s="472">
        <v>49.7</v>
      </c>
      <c r="H3214" s="205"/>
      <c r="I3214" s="114"/>
    </row>
    <row r="3215" spans="1:9">
      <c r="A3215" s="470">
        <v>44330</v>
      </c>
      <c r="B3215" s="203">
        <v>21</v>
      </c>
      <c r="C3215" s="208">
        <v>135</v>
      </c>
      <c r="D3215" s="471">
        <v>54.7</v>
      </c>
      <c r="E3215" s="209">
        <v>18</v>
      </c>
      <c r="F3215" s="472">
        <v>50.3</v>
      </c>
      <c r="H3215" s="205"/>
      <c r="I3215" s="114"/>
    </row>
    <row r="3216" spans="1:9">
      <c r="A3216" s="470">
        <v>44330</v>
      </c>
      <c r="B3216" s="203">
        <v>22</v>
      </c>
      <c r="C3216" s="208">
        <v>150</v>
      </c>
      <c r="D3216" s="471">
        <v>54.7</v>
      </c>
      <c r="E3216" s="209">
        <v>18</v>
      </c>
      <c r="F3216" s="472">
        <v>50.9</v>
      </c>
      <c r="H3216" s="205"/>
      <c r="I3216" s="114"/>
    </row>
    <row r="3217" spans="1:9">
      <c r="A3217" s="470">
        <v>44330</v>
      </c>
      <c r="B3217" s="203">
        <v>23</v>
      </c>
      <c r="C3217" s="208">
        <v>165</v>
      </c>
      <c r="D3217" s="471">
        <v>54.7</v>
      </c>
      <c r="E3217" s="209">
        <v>18</v>
      </c>
      <c r="F3217" s="472">
        <v>51.5</v>
      </c>
      <c r="H3217" s="205"/>
      <c r="I3217" s="114"/>
    </row>
    <row r="3218" spans="1:9">
      <c r="A3218" s="470">
        <v>44331</v>
      </c>
      <c r="B3218" s="203">
        <v>0</v>
      </c>
      <c r="C3218" s="208">
        <v>180</v>
      </c>
      <c r="D3218" s="471">
        <v>54.7</v>
      </c>
      <c r="E3218" s="209">
        <v>18</v>
      </c>
      <c r="F3218" s="472">
        <v>52.1</v>
      </c>
      <c r="H3218" s="205"/>
      <c r="I3218" s="114"/>
    </row>
    <row r="3219" spans="1:9">
      <c r="A3219" s="470">
        <v>44331</v>
      </c>
      <c r="B3219" s="203">
        <v>1</v>
      </c>
      <c r="C3219" s="208">
        <v>195</v>
      </c>
      <c r="D3219" s="471">
        <v>54.7</v>
      </c>
      <c r="E3219" s="209">
        <v>18</v>
      </c>
      <c r="F3219" s="472">
        <v>52.7</v>
      </c>
      <c r="H3219" s="205"/>
      <c r="I3219" s="114"/>
    </row>
    <row r="3220" spans="1:9">
      <c r="A3220" s="470">
        <v>44331</v>
      </c>
      <c r="B3220" s="203">
        <v>2</v>
      </c>
      <c r="C3220" s="208">
        <v>210</v>
      </c>
      <c r="D3220" s="471">
        <v>54.7</v>
      </c>
      <c r="E3220" s="209">
        <v>18</v>
      </c>
      <c r="F3220" s="472">
        <v>53.3</v>
      </c>
      <c r="H3220" s="205"/>
      <c r="I3220" s="114"/>
    </row>
    <row r="3221" spans="1:9">
      <c r="A3221" s="470">
        <v>44331</v>
      </c>
      <c r="B3221" s="203">
        <v>3</v>
      </c>
      <c r="C3221" s="208">
        <v>225</v>
      </c>
      <c r="D3221" s="471">
        <v>54.6</v>
      </c>
      <c r="E3221" s="209">
        <v>18</v>
      </c>
      <c r="F3221" s="472">
        <v>53.9</v>
      </c>
      <c r="H3221" s="205"/>
      <c r="I3221" s="114"/>
    </row>
    <row r="3222" spans="1:9">
      <c r="A3222" s="470">
        <v>44331</v>
      </c>
      <c r="B3222" s="203">
        <v>4</v>
      </c>
      <c r="C3222" s="208">
        <v>240</v>
      </c>
      <c r="D3222" s="471">
        <v>54.6</v>
      </c>
      <c r="E3222" s="209">
        <v>18</v>
      </c>
      <c r="F3222" s="472">
        <v>54.4</v>
      </c>
      <c r="H3222" s="205"/>
      <c r="I3222" s="114"/>
    </row>
    <row r="3223" spans="1:9">
      <c r="A3223" s="470">
        <v>44331</v>
      </c>
      <c r="B3223" s="203">
        <v>5</v>
      </c>
      <c r="C3223" s="208">
        <v>255</v>
      </c>
      <c r="D3223" s="471">
        <v>54.6</v>
      </c>
      <c r="E3223" s="209">
        <v>18</v>
      </c>
      <c r="F3223" s="472">
        <v>55</v>
      </c>
      <c r="H3223" s="205"/>
      <c r="I3223" s="114"/>
    </row>
    <row r="3224" spans="1:9">
      <c r="A3224" s="470">
        <v>44331</v>
      </c>
      <c r="B3224" s="203">
        <v>6</v>
      </c>
      <c r="C3224" s="208">
        <v>270</v>
      </c>
      <c r="D3224" s="471">
        <v>54.6</v>
      </c>
      <c r="E3224" s="209">
        <v>18</v>
      </c>
      <c r="F3224" s="472">
        <v>55.6</v>
      </c>
      <c r="H3224" s="205"/>
      <c r="I3224" s="114"/>
    </row>
    <row r="3225" spans="1:9">
      <c r="A3225" s="470">
        <v>44331</v>
      </c>
      <c r="B3225" s="203">
        <v>7</v>
      </c>
      <c r="C3225" s="208">
        <v>285</v>
      </c>
      <c r="D3225" s="471">
        <v>54.6</v>
      </c>
      <c r="E3225" s="209">
        <v>18</v>
      </c>
      <c r="F3225" s="472">
        <v>56.2</v>
      </c>
      <c r="H3225" s="205"/>
      <c r="I3225" s="114"/>
    </row>
    <row r="3226" spans="1:9">
      <c r="A3226" s="470">
        <v>44331</v>
      </c>
      <c r="B3226" s="203">
        <v>8</v>
      </c>
      <c r="C3226" s="208">
        <v>300</v>
      </c>
      <c r="D3226" s="471">
        <v>54.6</v>
      </c>
      <c r="E3226" s="209">
        <v>18</v>
      </c>
      <c r="F3226" s="472">
        <v>56.8</v>
      </c>
      <c r="H3226" s="205"/>
      <c r="I3226" s="114"/>
    </row>
    <row r="3227" spans="1:9">
      <c r="A3227" s="470">
        <v>44331</v>
      </c>
      <c r="B3227" s="203">
        <v>9</v>
      </c>
      <c r="C3227" s="208">
        <v>315</v>
      </c>
      <c r="D3227" s="471">
        <v>54.6</v>
      </c>
      <c r="E3227" s="209">
        <v>18</v>
      </c>
      <c r="F3227" s="472">
        <v>57.4</v>
      </c>
      <c r="H3227" s="205"/>
      <c r="I3227" s="114"/>
    </row>
    <row r="3228" spans="1:9">
      <c r="A3228" s="470">
        <v>44331</v>
      </c>
      <c r="B3228" s="203">
        <v>10</v>
      </c>
      <c r="C3228" s="208">
        <v>330</v>
      </c>
      <c r="D3228" s="471">
        <v>54.6</v>
      </c>
      <c r="E3228" s="209">
        <v>18</v>
      </c>
      <c r="F3228" s="472">
        <v>58</v>
      </c>
      <c r="H3228" s="205"/>
      <c r="I3228" s="114"/>
    </row>
    <row r="3229" spans="1:9">
      <c r="A3229" s="470">
        <v>44331</v>
      </c>
      <c r="B3229" s="203">
        <v>11</v>
      </c>
      <c r="C3229" s="208">
        <v>345</v>
      </c>
      <c r="D3229" s="471">
        <v>54.6</v>
      </c>
      <c r="E3229" s="209">
        <v>18</v>
      </c>
      <c r="F3229" s="472">
        <v>58.5</v>
      </c>
      <c r="H3229" s="205"/>
      <c r="I3229" s="114"/>
    </row>
    <row r="3230" spans="1:9">
      <c r="A3230" s="470">
        <v>44331</v>
      </c>
      <c r="B3230" s="203">
        <v>12</v>
      </c>
      <c r="C3230" s="208">
        <v>0</v>
      </c>
      <c r="D3230" s="471">
        <v>54.6</v>
      </c>
      <c r="E3230" s="209">
        <v>18</v>
      </c>
      <c r="F3230" s="472">
        <v>59.1</v>
      </c>
      <c r="H3230" s="205"/>
      <c r="I3230" s="114"/>
    </row>
    <row r="3231" spans="1:9">
      <c r="A3231" s="470">
        <v>44331</v>
      </c>
      <c r="B3231" s="203">
        <v>13</v>
      </c>
      <c r="C3231" s="208">
        <v>15</v>
      </c>
      <c r="D3231" s="471">
        <v>54.6</v>
      </c>
      <c r="E3231" s="209">
        <v>18</v>
      </c>
      <c r="F3231" s="472">
        <v>59.7</v>
      </c>
      <c r="H3231" s="205"/>
      <c r="I3231" s="114"/>
    </row>
    <row r="3232" spans="1:9">
      <c r="A3232" s="470">
        <v>44331</v>
      </c>
      <c r="B3232" s="203">
        <v>14</v>
      </c>
      <c r="C3232" s="208">
        <v>30</v>
      </c>
      <c r="D3232" s="471">
        <v>54.5</v>
      </c>
      <c r="E3232" s="209">
        <v>19</v>
      </c>
      <c r="F3232" s="472">
        <v>0.3</v>
      </c>
      <c r="H3232" s="205"/>
      <c r="I3232" s="114"/>
    </row>
    <row r="3233" spans="1:9">
      <c r="A3233" s="470">
        <v>44331</v>
      </c>
      <c r="B3233" s="203">
        <v>15</v>
      </c>
      <c r="C3233" s="208">
        <v>45</v>
      </c>
      <c r="D3233" s="471">
        <v>54.5</v>
      </c>
      <c r="E3233" s="209">
        <v>19</v>
      </c>
      <c r="F3233" s="472">
        <v>0.9</v>
      </c>
      <c r="H3233" s="205"/>
      <c r="I3233" s="114"/>
    </row>
    <row r="3234" spans="1:9">
      <c r="A3234" s="470">
        <v>44331</v>
      </c>
      <c r="B3234" s="203">
        <v>16</v>
      </c>
      <c r="C3234" s="208">
        <v>60</v>
      </c>
      <c r="D3234" s="471">
        <v>54.5</v>
      </c>
      <c r="E3234" s="209">
        <v>19</v>
      </c>
      <c r="F3234" s="472">
        <v>1.5</v>
      </c>
      <c r="H3234" s="205"/>
      <c r="I3234" s="114"/>
    </row>
    <row r="3235" spans="1:9">
      <c r="A3235" s="470">
        <v>44331</v>
      </c>
      <c r="B3235" s="203">
        <v>17</v>
      </c>
      <c r="C3235" s="208">
        <v>75</v>
      </c>
      <c r="D3235" s="471">
        <v>54.5</v>
      </c>
      <c r="E3235" s="209">
        <v>19</v>
      </c>
      <c r="F3235" s="472">
        <v>2</v>
      </c>
      <c r="H3235" s="205"/>
      <c r="I3235" s="114"/>
    </row>
    <row r="3236" spans="1:9">
      <c r="A3236" s="470">
        <v>44331</v>
      </c>
      <c r="B3236" s="203">
        <v>18</v>
      </c>
      <c r="C3236" s="208">
        <v>90</v>
      </c>
      <c r="D3236" s="471">
        <v>54.5</v>
      </c>
      <c r="E3236" s="209">
        <v>19</v>
      </c>
      <c r="F3236" s="472">
        <v>2.6</v>
      </c>
      <c r="H3236" s="205"/>
      <c r="I3236" s="114"/>
    </row>
    <row r="3237" spans="1:9">
      <c r="A3237" s="470">
        <v>44331</v>
      </c>
      <c r="B3237" s="203">
        <v>19</v>
      </c>
      <c r="C3237" s="208">
        <v>105</v>
      </c>
      <c r="D3237" s="471">
        <v>54.5</v>
      </c>
      <c r="E3237" s="209">
        <v>19</v>
      </c>
      <c r="F3237" s="472">
        <v>3.2</v>
      </c>
      <c r="H3237" s="205"/>
      <c r="I3237" s="114"/>
    </row>
    <row r="3238" spans="1:9">
      <c r="A3238" s="470">
        <v>44331</v>
      </c>
      <c r="B3238" s="203">
        <v>20</v>
      </c>
      <c r="C3238" s="208">
        <v>120</v>
      </c>
      <c r="D3238" s="471">
        <v>54.5</v>
      </c>
      <c r="E3238" s="209">
        <v>19</v>
      </c>
      <c r="F3238" s="472">
        <v>3.8</v>
      </c>
      <c r="H3238" s="205"/>
      <c r="I3238" s="114"/>
    </row>
    <row r="3239" spans="1:9">
      <c r="A3239" s="470">
        <v>44331</v>
      </c>
      <c r="B3239" s="203">
        <v>21</v>
      </c>
      <c r="C3239" s="208">
        <v>135</v>
      </c>
      <c r="D3239" s="471">
        <v>54.5</v>
      </c>
      <c r="E3239" s="209">
        <v>19</v>
      </c>
      <c r="F3239" s="472">
        <v>4.4000000000000004</v>
      </c>
      <c r="H3239" s="205"/>
      <c r="I3239" s="114"/>
    </row>
    <row r="3240" spans="1:9">
      <c r="A3240" s="470">
        <v>44331</v>
      </c>
      <c r="B3240" s="203">
        <v>22</v>
      </c>
      <c r="C3240" s="208">
        <v>150</v>
      </c>
      <c r="D3240" s="471">
        <v>54.5</v>
      </c>
      <c r="E3240" s="209">
        <v>19</v>
      </c>
      <c r="F3240" s="472">
        <v>4.9000000000000004</v>
      </c>
      <c r="H3240" s="205"/>
      <c r="I3240" s="114"/>
    </row>
    <row r="3241" spans="1:9">
      <c r="A3241" s="470">
        <v>44331</v>
      </c>
      <c r="B3241" s="203">
        <v>23</v>
      </c>
      <c r="C3241" s="208">
        <v>165</v>
      </c>
      <c r="D3241" s="471">
        <v>54.4</v>
      </c>
      <c r="E3241" s="209">
        <v>19</v>
      </c>
      <c r="F3241" s="472">
        <v>5.5</v>
      </c>
      <c r="H3241" s="205"/>
      <c r="I3241" s="114"/>
    </row>
    <row r="3242" spans="1:9">
      <c r="A3242" s="470">
        <v>44332</v>
      </c>
      <c r="B3242" s="203">
        <v>0</v>
      </c>
      <c r="C3242" s="208">
        <v>180</v>
      </c>
      <c r="D3242" s="471">
        <v>54.4</v>
      </c>
      <c r="E3242" s="209">
        <v>19</v>
      </c>
      <c r="F3242" s="472">
        <v>6.1</v>
      </c>
      <c r="H3242" s="205"/>
      <c r="I3242" s="114"/>
    </row>
    <row r="3243" spans="1:9">
      <c r="A3243" s="470">
        <v>44332</v>
      </c>
      <c r="B3243" s="203">
        <v>1</v>
      </c>
      <c r="C3243" s="208">
        <v>195</v>
      </c>
      <c r="D3243" s="471">
        <v>54.4</v>
      </c>
      <c r="E3243" s="209">
        <v>19</v>
      </c>
      <c r="F3243" s="472">
        <v>6.7</v>
      </c>
      <c r="H3243" s="205"/>
      <c r="I3243" s="114"/>
    </row>
    <row r="3244" spans="1:9">
      <c r="A3244" s="470">
        <v>44332</v>
      </c>
      <c r="B3244" s="203">
        <v>2</v>
      </c>
      <c r="C3244" s="208">
        <v>210</v>
      </c>
      <c r="D3244" s="471">
        <v>54.4</v>
      </c>
      <c r="E3244" s="209">
        <v>19</v>
      </c>
      <c r="F3244" s="472">
        <v>7.2</v>
      </c>
      <c r="H3244" s="205"/>
      <c r="I3244" s="114"/>
    </row>
    <row r="3245" spans="1:9">
      <c r="A3245" s="470">
        <v>44332</v>
      </c>
      <c r="B3245" s="203">
        <v>3</v>
      </c>
      <c r="C3245" s="208">
        <v>225</v>
      </c>
      <c r="D3245" s="471">
        <v>54.4</v>
      </c>
      <c r="E3245" s="209">
        <v>19</v>
      </c>
      <c r="F3245" s="472">
        <v>7.8</v>
      </c>
      <c r="H3245" s="205"/>
      <c r="I3245" s="114"/>
    </row>
    <row r="3246" spans="1:9">
      <c r="A3246" s="470">
        <v>44332</v>
      </c>
      <c r="B3246" s="203">
        <v>4</v>
      </c>
      <c r="C3246" s="208">
        <v>240</v>
      </c>
      <c r="D3246" s="471">
        <v>54.4</v>
      </c>
      <c r="E3246" s="209">
        <v>19</v>
      </c>
      <c r="F3246" s="472">
        <v>8.4</v>
      </c>
      <c r="H3246" s="205"/>
      <c r="I3246" s="114"/>
    </row>
    <row r="3247" spans="1:9">
      <c r="A3247" s="470">
        <v>44332</v>
      </c>
      <c r="B3247" s="203">
        <v>5</v>
      </c>
      <c r="C3247" s="208">
        <v>255</v>
      </c>
      <c r="D3247" s="471">
        <v>54.4</v>
      </c>
      <c r="E3247" s="209">
        <v>19</v>
      </c>
      <c r="F3247" s="472">
        <v>9</v>
      </c>
      <c r="H3247" s="205"/>
      <c r="I3247" s="114"/>
    </row>
    <row r="3248" spans="1:9">
      <c r="A3248" s="470">
        <v>44332</v>
      </c>
      <c r="B3248" s="203">
        <v>6</v>
      </c>
      <c r="C3248" s="208">
        <v>270</v>
      </c>
      <c r="D3248" s="471">
        <v>54.3</v>
      </c>
      <c r="E3248" s="209">
        <v>19</v>
      </c>
      <c r="F3248" s="472">
        <v>9.5</v>
      </c>
      <c r="H3248" s="205"/>
      <c r="I3248" s="114"/>
    </row>
    <row r="3249" spans="1:9">
      <c r="A3249" s="470">
        <v>44332</v>
      </c>
      <c r="B3249" s="203">
        <v>7</v>
      </c>
      <c r="C3249" s="208">
        <v>285</v>
      </c>
      <c r="D3249" s="471">
        <v>54.3</v>
      </c>
      <c r="E3249" s="209">
        <v>19</v>
      </c>
      <c r="F3249" s="472">
        <v>10.1</v>
      </c>
      <c r="H3249" s="205"/>
      <c r="I3249" s="114"/>
    </row>
    <row r="3250" spans="1:9">
      <c r="A3250" s="470">
        <v>44332</v>
      </c>
      <c r="B3250" s="203">
        <v>8</v>
      </c>
      <c r="C3250" s="208">
        <v>300</v>
      </c>
      <c r="D3250" s="471">
        <v>54.3</v>
      </c>
      <c r="E3250" s="209">
        <v>19</v>
      </c>
      <c r="F3250" s="472">
        <v>10.7</v>
      </c>
      <c r="H3250" s="205"/>
      <c r="I3250" s="114"/>
    </row>
    <row r="3251" spans="1:9">
      <c r="A3251" s="470">
        <v>44332</v>
      </c>
      <c r="B3251" s="203">
        <v>9</v>
      </c>
      <c r="C3251" s="208">
        <v>315</v>
      </c>
      <c r="D3251" s="471">
        <v>54.3</v>
      </c>
      <c r="E3251" s="209">
        <v>19</v>
      </c>
      <c r="F3251" s="472">
        <v>11.3</v>
      </c>
      <c r="H3251" s="205"/>
      <c r="I3251" s="114"/>
    </row>
    <row r="3252" spans="1:9">
      <c r="A3252" s="470">
        <v>44332</v>
      </c>
      <c r="B3252" s="203">
        <v>10</v>
      </c>
      <c r="C3252" s="208">
        <v>330</v>
      </c>
      <c r="D3252" s="471">
        <v>54.3</v>
      </c>
      <c r="E3252" s="209">
        <v>19</v>
      </c>
      <c r="F3252" s="472">
        <v>11.8</v>
      </c>
      <c r="H3252" s="205"/>
      <c r="I3252" s="114"/>
    </row>
    <row r="3253" spans="1:9">
      <c r="A3253" s="470">
        <v>44332</v>
      </c>
      <c r="B3253" s="203">
        <v>11</v>
      </c>
      <c r="C3253" s="208">
        <v>345</v>
      </c>
      <c r="D3253" s="471">
        <v>54.3</v>
      </c>
      <c r="E3253" s="209">
        <v>19</v>
      </c>
      <c r="F3253" s="472">
        <v>12.4</v>
      </c>
      <c r="H3253" s="205"/>
      <c r="I3253" s="114"/>
    </row>
    <row r="3254" spans="1:9">
      <c r="A3254" s="470">
        <v>44332</v>
      </c>
      <c r="B3254" s="203">
        <v>12</v>
      </c>
      <c r="C3254" s="208">
        <v>0</v>
      </c>
      <c r="D3254" s="471">
        <v>54.3</v>
      </c>
      <c r="E3254" s="209">
        <v>19</v>
      </c>
      <c r="F3254" s="472">
        <v>13</v>
      </c>
      <c r="H3254" s="205"/>
      <c r="I3254" s="114"/>
    </row>
    <row r="3255" spans="1:9">
      <c r="A3255" s="470">
        <v>44332</v>
      </c>
      <c r="B3255" s="203">
        <v>13</v>
      </c>
      <c r="C3255" s="208">
        <v>15</v>
      </c>
      <c r="D3255" s="471">
        <v>54.2</v>
      </c>
      <c r="E3255" s="209">
        <v>19</v>
      </c>
      <c r="F3255" s="472">
        <v>13.5</v>
      </c>
      <c r="H3255" s="205"/>
      <c r="I3255" s="114"/>
    </row>
    <row r="3256" spans="1:9">
      <c r="A3256" s="470">
        <v>44332</v>
      </c>
      <c r="B3256" s="203">
        <v>14</v>
      </c>
      <c r="C3256" s="208">
        <v>30</v>
      </c>
      <c r="D3256" s="471">
        <v>54.2</v>
      </c>
      <c r="E3256" s="209">
        <v>19</v>
      </c>
      <c r="F3256" s="472">
        <v>14.1</v>
      </c>
      <c r="H3256" s="205"/>
      <c r="I3256" s="114"/>
    </row>
    <row r="3257" spans="1:9">
      <c r="A3257" s="470">
        <v>44332</v>
      </c>
      <c r="B3257" s="203">
        <v>15</v>
      </c>
      <c r="C3257" s="208">
        <v>45</v>
      </c>
      <c r="D3257" s="471">
        <v>54.2</v>
      </c>
      <c r="E3257" s="209">
        <v>19</v>
      </c>
      <c r="F3257" s="472">
        <v>14.7</v>
      </c>
      <c r="H3257" s="205"/>
      <c r="I3257" s="114"/>
    </row>
    <row r="3258" spans="1:9">
      <c r="A3258" s="470">
        <v>44332</v>
      </c>
      <c r="B3258" s="203">
        <v>16</v>
      </c>
      <c r="C3258" s="208">
        <v>60</v>
      </c>
      <c r="D3258" s="471">
        <v>54.2</v>
      </c>
      <c r="E3258" s="209">
        <v>19</v>
      </c>
      <c r="F3258" s="472">
        <v>15.2</v>
      </c>
      <c r="H3258" s="205"/>
      <c r="I3258" s="114"/>
    </row>
    <row r="3259" spans="1:9">
      <c r="A3259" s="470">
        <v>44332</v>
      </c>
      <c r="B3259" s="203">
        <v>17</v>
      </c>
      <c r="C3259" s="208">
        <v>75</v>
      </c>
      <c r="D3259" s="471">
        <v>54.2</v>
      </c>
      <c r="E3259" s="209">
        <v>19</v>
      </c>
      <c r="F3259" s="472">
        <v>15.8</v>
      </c>
      <c r="H3259" s="205"/>
      <c r="I3259" s="114"/>
    </row>
    <row r="3260" spans="1:9">
      <c r="A3260" s="470">
        <v>44332</v>
      </c>
      <c r="B3260" s="203">
        <v>18</v>
      </c>
      <c r="C3260" s="208">
        <v>90</v>
      </c>
      <c r="D3260" s="471">
        <v>54.2</v>
      </c>
      <c r="E3260" s="209">
        <v>19</v>
      </c>
      <c r="F3260" s="472">
        <v>16.399999999999999</v>
      </c>
      <c r="H3260" s="205"/>
      <c r="I3260" s="114"/>
    </row>
    <row r="3261" spans="1:9">
      <c r="A3261" s="470">
        <v>44332</v>
      </c>
      <c r="B3261" s="203">
        <v>19</v>
      </c>
      <c r="C3261" s="208">
        <v>105</v>
      </c>
      <c r="D3261" s="471">
        <v>54.1</v>
      </c>
      <c r="E3261" s="209">
        <v>19</v>
      </c>
      <c r="F3261" s="472">
        <v>16.899999999999999</v>
      </c>
      <c r="H3261" s="205"/>
      <c r="I3261" s="114"/>
    </row>
    <row r="3262" spans="1:9">
      <c r="A3262" s="470">
        <v>44332</v>
      </c>
      <c r="B3262" s="203">
        <v>20</v>
      </c>
      <c r="C3262" s="208">
        <v>120</v>
      </c>
      <c r="D3262" s="471">
        <v>54.1</v>
      </c>
      <c r="E3262" s="209">
        <v>19</v>
      </c>
      <c r="F3262" s="472">
        <v>17.5</v>
      </c>
      <c r="H3262" s="205"/>
      <c r="I3262" s="114"/>
    </row>
    <row r="3263" spans="1:9">
      <c r="A3263" s="470">
        <v>44332</v>
      </c>
      <c r="B3263" s="203">
        <v>21</v>
      </c>
      <c r="C3263" s="208">
        <v>135</v>
      </c>
      <c r="D3263" s="471">
        <v>54.1</v>
      </c>
      <c r="E3263" s="209">
        <v>19</v>
      </c>
      <c r="F3263" s="472">
        <v>18.100000000000001</v>
      </c>
      <c r="H3263" s="205"/>
      <c r="I3263" s="114"/>
    </row>
    <row r="3264" spans="1:9">
      <c r="A3264" s="470">
        <v>44332</v>
      </c>
      <c r="B3264" s="203">
        <v>22</v>
      </c>
      <c r="C3264" s="208">
        <v>150</v>
      </c>
      <c r="D3264" s="471">
        <v>54.1</v>
      </c>
      <c r="E3264" s="209">
        <v>19</v>
      </c>
      <c r="F3264" s="472">
        <v>18.600000000000001</v>
      </c>
      <c r="H3264" s="205"/>
      <c r="I3264" s="114"/>
    </row>
    <row r="3265" spans="1:9">
      <c r="A3265" s="470">
        <v>44332</v>
      </c>
      <c r="B3265" s="203">
        <v>23</v>
      </c>
      <c r="C3265" s="208">
        <v>165</v>
      </c>
      <c r="D3265" s="471">
        <v>54.1</v>
      </c>
      <c r="E3265" s="209">
        <v>19</v>
      </c>
      <c r="F3265" s="472">
        <v>19.2</v>
      </c>
      <c r="H3265" s="205"/>
      <c r="I3265" s="114"/>
    </row>
    <row r="3266" spans="1:9">
      <c r="A3266" s="470">
        <v>44333</v>
      </c>
      <c r="B3266" s="203">
        <v>0</v>
      </c>
      <c r="C3266" s="208">
        <v>180</v>
      </c>
      <c r="D3266" s="471">
        <v>54</v>
      </c>
      <c r="E3266" s="209">
        <v>19</v>
      </c>
      <c r="F3266" s="472">
        <v>19.8</v>
      </c>
      <c r="H3266" s="205"/>
      <c r="I3266" s="114"/>
    </row>
    <row r="3267" spans="1:9">
      <c r="A3267" s="470">
        <v>44333</v>
      </c>
      <c r="B3267" s="203">
        <v>1</v>
      </c>
      <c r="C3267" s="208">
        <v>195</v>
      </c>
      <c r="D3267" s="471">
        <v>54</v>
      </c>
      <c r="E3267" s="209">
        <v>19</v>
      </c>
      <c r="F3267" s="472">
        <v>20.3</v>
      </c>
      <c r="H3267" s="205"/>
      <c r="I3267" s="114"/>
    </row>
    <row r="3268" spans="1:9">
      <c r="A3268" s="470">
        <v>44333</v>
      </c>
      <c r="B3268" s="203">
        <v>2</v>
      </c>
      <c r="C3268" s="208">
        <v>210</v>
      </c>
      <c r="D3268" s="471">
        <v>54</v>
      </c>
      <c r="E3268" s="209">
        <v>19</v>
      </c>
      <c r="F3268" s="472">
        <v>20.9</v>
      </c>
      <c r="H3268" s="205"/>
      <c r="I3268" s="114"/>
    </row>
    <row r="3269" spans="1:9">
      <c r="A3269" s="470">
        <v>44333</v>
      </c>
      <c r="B3269" s="203">
        <v>3</v>
      </c>
      <c r="C3269" s="208">
        <v>225</v>
      </c>
      <c r="D3269" s="471">
        <v>54</v>
      </c>
      <c r="E3269" s="209">
        <v>19</v>
      </c>
      <c r="F3269" s="472">
        <v>21.5</v>
      </c>
      <c r="H3269" s="205"/>
      <c r="I3269" s="114"/>
    </row>
    <row r="3270" spans="1:9">
      <c r="A3270" s="470">
        <v>44333</v>
      </c>
      <c r="B3270" s="203">
        <v>4</v>
      </c>
      <c r="C3270" s="208">
        <v>240</v>
      </c>
      <c r="D3270" s="471">
        <v>54</v>
      </c>
      <c r="E3270" s="209">
        <v>19</v>
      </c>
      <c r="F3270" s="472">
        <v>22</v>
      </c>
      <c r="H3270" s="205"/>
      <c r="I3270" s="114"/>
    </row>
    <row r="3271" spans="1:9">
      <c r="A3271" s="470">
        <v>44333</v>
      </c>
      <c r="B3271" s="203">
        <v>5</v>
      </c>
      <c r="C3271" s="208">
        <v>255</v>
      </c>
      <c r="D3271" s="471">
        <v>54</v>
      </c>
      <c r="E3271" s="209">
        <v>19</v>
      </c>
      <c r="F3271" s="472">
        <v>22.6</v>
      </c>
      <c r="H3271" s="205"/>
      <c r="I3271" s="114"/>
    </row>
    <row r="3272" spans="1:9">
      <c r="A3272" s="470">
        <v>44333</v>
      </c>
      <c r="B3272" s="203">
        <v>6</v>
      </c>
      <c r="C3272" s="208">
        <v>270</v>
      </c>
      <c r="D3272" s="471">
        <v>53.9</v>
      </c>
      <c r="E3272" s="209">
        <v>19</v>
      </c>
      <c r="F3272" s="472">
        <v>23.1</v>
      </c>
      <c r="H3272" s="205"/>
      <c r="I3272" s="114"/>
    </row>
    <row r="3273" spans="1:9">
      <c r="A3273" s="470">
        <v>44333</v>
      </c>
      <c r="B3273" s="203">
        <v>7</v>
      </c>
      <c r="C3273" s="208">
        <v>285</v>
      </c>
      <c r="D3273" s="471">
        <v>53.9</v>
      </c>
      <c r="E3273" s="209">
        <v>19</v>
      </c>
      <c r="F3273" s="472">
        <v>23.7</v>
      </c>
      <c r="H3273" s="205"/>
      <c r="I3273" s="114"/>
    </row>
    <row r="3274" spans="1:9">
      <c r="A3274" s="470">
        <v>44333</v>
      </c>
      <c r="B3274" s="203">
        <v>8</v>
      </c>
      <c r="C3274" s="208">
        <v>300</v>
      </c>
      <c r="D3274" s="471">
        <v>53.9</v>
      </c>
      <c r="E3274" s="209">
        <v>19</v>
      </c>
      <c r="F3274" s="472">
        <v>24.3</v>
      </c>
      <c r="H3274" s="205"/>
      <c r="I3274" s="114"/>
    </row>
    <row r="3275" spans="1:9">
      <c r="A3275" s="470">
        <v>44333</v>
      </c>
      <c r="B3275" s="203">
        <v>9</v>
      </c>
      <c r="C3275" s="208">
        <v>315</v>
      </c>
      <c r="D3275" s="471">
        <v>53.9</v>
      </c>
      <c r="E3275" s="209">
        <v>19</v>
      </c>
      <c r="F3275" s="472">
        <v>24.8</v>
      </c>
      <c r="H3275" s="205"/>
      <c r="I3275" s="114"/>
    </row>
    <row r="3276" spans="1:9">
      <c r="A3276" s="470">
        <v>44333</v>
      </c>
      <c r="B3276" s="203">
        <v>10</v>
      </c>
      <c r="C3276" s="208">
        <v>330</v>
      </c>
      <c r="D3276" s="471">
        <v>53.8</v>
      </c>
      <c r="E3276" s="209">
        <v>19</v>
      </c>
      <c r="F3276" s="472">
        <v>25.4</v>
      </c>
      <c r="H3276" s="205"/>
      <c r="I3276" s="114"/>
    </row>
    <row r="3277" spans="1:9">
      <c r="A3277" s="470">
        <v>44333</v>
      </c>
      <c r="B3277" s="203">
        <v>11</v>
      </c>
      <c r="C3277" s="208">
        <v>345</v>
      </c>
      <c r="D3277" s="471">
        <v>53.8</v>
      </c>
      <c r="E3277" s="209">
        <v>19</v>
      </c>
      <c r="F3277" s="472">
        <v>25.9</v>
      </c>
      <c r="H3277" s="205"/>
      <c r="I3277" s="114"/>
    </row>
    <row r="3278" spans="1:9">
      <c r="A3278" s="470">
        <v>44333</v>
      </c>
      <c r="B3278" s="203">
        <v>12</v>
      </c>
      <c r="C3278" s="208">
        <v>0</v>
      </c>
      <c r="D3278" s="471">
        <v>53.8</v>
      </c>
      <c r="E3278" s="209">
        <v>19</v>
      </c>
      <c r="F3278" s="472">
        <v>26.5</v>
      </c>
      <c r="H3278" s="205"/>
      <c r="I3278" s="114"/>
    </row>
    <row r="3279" spans="1:9">
      <c r="A3279" s="470">
        <v>44333</v>
      </c>
      <c r="B3279" s="203">
        <v>13</v>
      </c>
      <c r="C3279" s="208">
        <v>15</v>
      </c>
      <c r="D3279" s="471">
        <v>53.8</v>
      </c>
      <c r="E3279" s="209">
        <v>19</v>
      </c>
      <c r="F3279" s="472">
        <v>27</v>
      </c>
      <c r="H3279" s="205"/>
      <c r="I3279" s="114"/>
    </row>
    <row r="3280" spans="1:9">
      <c r="A3280" s="470">
        <v>44333</v>
      </c>
      <c r="B3280" s="203">
        <v>14</v>
      </c>
      <c r="C3280" s="208">
        <v>30</v>
      </c>
      <c r="D3280" s="471">
        <v>53.8</v>
      </c>
      <c r="E3280" s="209">
        <v>19</v>
      </c>
      <c r="F3280" s="472">
        <v>27.6</v>
      </c>
      <c r="H3280" s="205"/>
      <c r="I3280" s="114"/>
    </row>
    <row r="3281" spans="1:9">
      <c r="A3281" s="470">
        <v>44333</v>
      </c>
      <c r="B3281" s="203">
        <v>15</v>
      </c>
      <c r="C3281" s="208">
        <v>45</v>
      </c>
      <c r="D3281" s="471">
        <v>53.7</v>
      </c>
      <c r="E3281" s="209">
        <v>19</v>
      </c>
      <c r="F3281" s="472">
        <v>28.2</v>
      </c>
      <c r="H3281" s="205"/>
      <c r="I3281" s="114"/>
    </row>
    <row r="3282" spans="1:9">
      <c r="A3282" s="470">
        <v>44333</v>
      </c>
      <c r="B3282" s="203">
        <v>16</v>
      </c>
      <c r="C3282" s="208">
        <v>60</v>
      </c>
      <c r="D3282" s="471">
        <v>53.7</v>
      </c>
      <c r="E3282" s="209">
        <v>19</v>
      </c>
      <c r="F3282" s="472">
        <v>28.7</v>
      </c>
      <c r="H3282" s="205"/>
      <c r="I3282" s="114"/>
    </row>
    <row r="3283" spans="1:9">
      <c r="A3283" s="470">
        <v>44333</v>
      </c>
      <c r="B3283" s="203">
        <v>17</v>
      </c>
      <c r="C3283" s="208">
        <v>75</v>
      </c>
      <c r="D3283" s="471">
        <v>53.7</v>
      </c>
      <c r="E3283" s="209">
        <v>19</v>
      </c>
      <c r="F3283" s="472">
        <v>29.3</v>
      </c>
      <c r="H3283" s="205"/>
      <c r="I3283" s="114"/>
    </row>
    <row r="3284" spans="1:9">
      <c r="A3284" s="470">
        <v>44333</v>
      </c>
      <c r="B3284" s="203">
        <v>18</v>
      </c>
      <c r="C3284" s="208">
        <v>90</v>
      </c>
      <c r="D3284" s="471">
        <v>53.7</v>
      </c>
      <c r="E3284" s="209">
        <v>19</v>
      </c>
      <c r="F3284" s="472">
        <v>29.8</v>
      </c>
      <c r="H3284" s="205"/>
      <c r="I3284" s="114"/>
    </row>
    <row r="3285" spans="1:9">
      <c r="A3285" s="470">
        <v>44333</v>
      </c>
      <c r="B3285" s="203">
        <v>19</v>
      </c>
      <c r="C3285" s="208">
        <v>105</v>
      </c>
      <c r="D3285" s="471">
        <v>53.6</v>
      </c>
      <c r="E3285" s="209">
        <v>19</v>
      </c>
      <c r="F3285" s="472">
        <v>30.4</v>
      </c>
      <c r="H3285" s="205"/>
      <c r="I3285" s="114"/>
    </row>
    <row r="3286" spans="1:9">
      <c r="A3286" s="470">
        <v>44333</v>
      </c>
      <c r="B3286" s="203">
        <v>20</v>
      </c>
      <c r="C3286" s="208">
        <v>120</v>
      </c>
      <c r="D3286" s="471">
        <v>53.6</v>
      </c>
      <c r="E3286" s="209">
        <v>19</v>
      </c>
      <c r="F3286" s="472">
        <v>30.9</v>
      </c>
      <c r="H3286" s="205"/>
      <c r="I3286" s="114"/>
    </row>
    <row r="3287" spans="1:9">
      <c r="A3287" s="470">
        <v>44333</v>
      </c>
      <c r="B3287" s="203">
        <v>21</v>
      </c>
      <c r="C3287" s="208">
        <v>135</v>
      </c>
      <c r="D3287" s="471">
        <v>53.6</v>
      </c>
      <c r="E3287" s="209">
        <v>19</v>
      </c>
      <c r="F3287" s="472">
        <v>31.5</v>
      </c>
      <c r="H3287" s="205"/>
      <c r="I3287" s="114"/>
    </row>
    <row r="3288" spans="1:9">
      <c r="A3288" s="470">
        <v>44333</v>
      </c>
      <c r="B3288" s="203">
        <v>22</v>
      </c>
      <c r="C3288" s="208">
        <v>150</v>
      </c>
      <c r="D3288" s="471">
        <v>53.6</v>
      </c>
      <c r="E3288" s="209">
        <v>19</v>
      </c>
      <c r="F3288" s="472">
        <v>32</v>
      </c>
      <c r="H3288" s="205"/>
      <c r="I3288" s="114"/>
    </row>
    <row r="3289" spans="1:9">
      <c r="A3289" s="470">
        <v>44333</v>
      </c>
      <c r="B3289" s="203">
        <v>23</v>
      </c>
      <c r="C3289" s="208">
        <v>165</v>
      </c>
      <c r="D3289" s="471">
        <v>53.6</v>
      </c>
      <c r="E3289" s="209">
        <v>19</v>
      </c>
      <c r="F3289" s="472">
        <v>32.6</v>
      </c>
      <c r="H3289" s="205"/>
      <c r="I3289" s="114"/>
    </row>
    <row r="3290" spans="1:9">
      <c r="A3290" s="470">
        <v>44334</v>
      </c>
      <c r="B3290" s="203">
        <v>0</v>
      </c>
      <c r="C3290" s="208">
        <v>180</v>
      </c>
      <c r="D3290" s="471">
        <v>53.5</v>
      </c>
      <c r="E3290" s="209">
        <v>19</v>
      </c>
      <c r="F3290" s="472">
        <v>33.1</v>
      </c>
      <c r="H3290" s="205"/>
      <c r="I3290" s="114"/>
    </row>
    <row r="3291" spans="1:9">
      <c r="A3291" s="470">
        <v>44334</v>
      </c>
      <c r="B3291" s="203">
        <v>1</v>
      </c>
      <c r="C3291" s="208">
        <v>195</v>
      </c>
      <c r="D3291" s="471">
        <v>53.5</v>
      </c>
      <c r="E3291" s="209">
        <v>19</v>
      </c>
      <c r="F3291" s="472">
        <v>33.700000000000003</v>
      </c>
      <c r="H3291" s="205"/>
      <c r="I3291" s="114"/>
    </row>
    <row r="3292" spans="1:9">
      <c r="A3292" s="470">
        <v>44334</v>
      </c>
      <c r="B3292" s="203">
        <v>2</v>
      </c>
      <c r="C3292" s="208">
        <v>210</v>
      </c>
      <c r="D3292" s="471">
        <v>53.5</v>
      </c>
      <c r="E3292" s="209">
        <v>19</v>
      </c>
      <c r="F3292" s="472">
        <v>34.200000000000003</v>
      </c>
      <c r="H3292" s="205"/>
      <c r="I3292" s="114"/>
    </row>
    <row r="3293" spans="1:9">
      <c r="A3293" s="470">
        <v>44334</v>
      </c>
      <c r="B3293" s="203">
        <v>3</v>
      </c>
      <c r="C3293" s="208">
        <v>225</v>
      </c>
      <c r="D3293" s="471">
        <v>53.5</v>
      </c>
      <c r="E3293" s="209">
        <v>19</v>
      </c>
      <c r="F3293" s="472">
        <v>34.799999999999997</v>
      </c>
      <c r="H3293" s="205"/>
      <c r="I3293" s="114"/>
    </row>
    <row r="3294" spans="1:9">
      <c r="A3294" s="470">
        <v>44334</v>
      </c>
      <c r="B3294" s="203">
        <v>4</v>
      </c>
      <c r="C3294" s="208">
        <v>240</v>
      </c>
      <c r="D3294" s="471">
        <v>53.4</v>
      </c>
      <c r="E3294" s="209">
        <v>19</v>
      </c>
      <c r="F3294" s="472">
        <v>35.299999999999997</v>
      </c>
      <c r="H3294" s="205"/>
      <c r="I3294" s="114"/>
    </row>
    <row r="3295" spans="1:9">
      <c r="A3295" s="470">
        <v>44334</v>
      </c>
      <c r="B3295" s="203">
        <v>5</v>
      </c>
      <c r="C3295" s="208">
        <v>255</v>
      </c>
      <c r="D3295" s="471">
        <v>53.4</v>
      </c>
      <c r="E3295" s="209">
        <v>19</v>
      </c>
      <c r="F3295" s="472">
        <v>35.9</v>
      </c>
      <c r="H3295" s="205"/>
      <c r="I3295" s="114"/>
    </row>
    <row r="3296" spans="1:9">
      <c r="A3296" s="470">
        <v>44334</v>
      </c>
      <c r="B3296" s="203">
        <v>6</v>
      </c>
      <c r="C3296" s="208">
        <v>270</v>
      </c>
      <c r="D3296" s="471">
        <v>53.4</v>
      </c>
      <c r="E3296" s="209">
        <v>19</v>
      </c>
      <c r="F3296" s="472">
        <v>36.4</v>
      </c>
      <c r="H3296" s="205"/>
      <c r="I3296" s="114"/>
    </row>
    <row r="3297" spans="1:9">
      <c r="A3297" s="470">
        <v>44334</v>
      </c>
      <c r="B3297" s="203">
        <v>7</v>
      </c>
      <c r="C3297" s="208">
        <v>285</v>
      </c>
      <c r="D3297" s="471">
        <v>53.4</v>
      </c>
      <c r="E3297" s="209">
        <v>19</v>
      </c>
      <c r="F3297" s="472">
        <v>37</v>
      </c>
      <c r="H3297" s="205"/>
      <c r="I3297" s="114"/>
    </row>
    <row r="3298" spans="1:9">
      <c r="A3298" s="470">
        <v>44334</v>
      </c>
      <c r="B3298" s="203">
        <v>8</v>
      </c>
      <c r="C3298" s="208">
        <v>300</v>
      </c>
      <c r="D3298" s="471">
        <v>53.3</v>
      </c>
      <c r="E3298" s="209">
        <v>19</v>
      </c>
      <c r="F3298" s="472">
        <v>37.5</v>
      </c>
      <c r="H3298" s="205"/>
      <c r="I3298" s="114"/>
    </row>
    <row r="3299" spans="1:9">
      <c r="A3299" s="470">
        <v>44334</v>
      </c>
      <c r="B3299" s="203">
        <v>9</v>
      </c>
      <c r="C3299" s="208">
        <v>315</v>
      </c>
      <c r="D3299" s="471">
        <v>53.3</v>
      </c>
      <c r="E3299" s="209">
        <v>19</v>
      </c>
      <c r="F3299" s="472">
        <v>38</v>
      </c>
      <c r="H3299" s="205"/>
      <c r="I3299" s="114"/>
    </row>
    <row r="3300" spans="1:9">
      <c r="A3300" s="470">
        <v>44334</v>
      </c>
      <c r="B3300" s="203">
        <v>10</v>
      </c>
      <c r="C3300" s="208">
        <v>330</v>
      </c>
      <c r="D3300" s="471">
        <v>53.3</v>
      </c>
      <c r="E3300" s="209">
        <v>19</v>
      </c>
      <c r="F3300" s="472">
        <v>38.6</v>
      </c>
      <c r="H3300" s="205"/>
      <c r="I3300" s="114"/>
    </row>
    <row r="3301" spans="1:9">
      <c r="A3301" s="470">
        <v>44334</v>
      </c>
      <c r="B3301" s="203">
        <v>11</v>
      </c>
      <c r="C3301" s="208">
        <v>345</v>
      </c>
      <c r="D3301" s="471">
        <v>53.2</v>
      </c>
      <c r="E3301" s="209">
        <v>19</v>
      </c>
      <c r="F3301" s="472">
        <v>39.1</v>
      </c>
      <c r="H3301" s="205"/>
      <c r="I3301" s="114"/>
    </row>
    <row r="3302" spans="1:9">
      <c r="A3302" s="470">
        <v>44334</v>
      </c>
      <c r="B3302" s="203">
        <v>12</v>
      </c>
      <c r="C3302" s="208">
        <v>0</v>
      </c>
      <c r="D3302" s="471">
        <v>53.2</v>
      </c>
      <c r="E3302" s="209">
        <v>19</v>
      </c>
      <c r="F3302" s="472">
        <v>39.700000000000003</v>
      </c>
      <c r="H3302" s="205"/>
      <c r="I3302" s="114"/>
    </row>
    <row r="3303" spans="1:9">
      <c r="A3303" s="470">
        <v>44334</v>
      </c>
      <c r="B3303" s="203">
        <v>13</v>
      </c>
      <c r="C3303" s="208">
        <v>15</v>
      </c>
      <c r="D3303" s="471">
        <v>53.2</v>
      </c>
      <c r="E3303" s="209">
        <v>19</v>
      </c>
      <c r="F3303" s="472">
        <v>40.200000000000003</v>
      </c>
      <c r="H3303" s="205"/>
      <c r="I3303" s="114"/>
    </row>
    <row r="3304" spans="1:9">
      <c r="A3304" s="470">
        <v>44334</v>
      </c>
      <c r="B3304" s="203">
        <v>14</v>
      </c>
      <c r="C3304" s="208">
        <v>30</v>
      </c>
      <c r="D3304" s="471">
        <v>53.2</v>
      </c>
      <c r="E3304" s="209">
        <v>19</v>
      </c>
      <c r="F3304" s="472">
        <v>40.799999999999997</v>
      </c>
      <c r="H3304" s="205"/>
      <c r="I3304" s="114"/>
    </row>
    <row r="3305" spans="1:9">
      <c r="A3305" s="470">
        <v>44334</v>
      </c>
      <c r="B3305" s="203">
        <v>15</v>
      </c>
      <c r="C3305" s="208">
        <v>45</v>
      </c>
      <c r="D3305" s="471">
        <v>53.1</v>
      </c>
      <c r="E3305" s="209">
        <v>19</v>
      </c>
      <c r="F3305" s="472">
        <v>41.3</v>
      </c>
      <c r="H3305" s="205"/>
      <c r="I3305" s="114"/>
    </row>
    <row r="3306" spans="1:9">
      <c r="A3306" s="470">
        <v>44334</v>
      </c>
      <c r="B3306" s="203">
        <v>16</v>
      </c>
      <c r="C3306" s="208">
        <v>60</v>
      </c>
      <c r="D3306" s="471">
        <v>53.1</v>
      </c>
      <c r="E3306" s="209">
        <v>19</v>
      </c>
      <c r="F3306" s="472">
        <v>41.8</v>
      </c>
      <c r="H3306" s="205"/>
      <c r="I3306" s="114"/>
    </row>
    <row r="3307" spans="1:9">
      <c r="A3307" s="470">
        <v>44334</v>
      </c>
      <c r="B3307" s="203">
        <v>17</v>
      </c>
      <c r="C3307" s="208">
        <v>75</v>
      </c>
      <c r="D3307" s="471">
        <v>53.1</v>
      </c>
      <c r="E3307" s="209">
        <v>19</v>
      </c>
      <c r="F3307" s="472">
        <v>42.4</v>
      </c>
      <c r="H3307" s="205"/>
      <c r="I3307" s="114"/>
    </row>
    <row r="3308" spans="1:9">
      <c r="A3308" s="470">
        <v>44334</v>
      </c>
      <c r="B3308" s="203">
        <v>18</v>
      </c>
      <c r="C3308" s="208">
        <v>90</v>
      </c>
      <c r="D3308" s="471">
        <v>53.1</v>
      </c>
      <c r="E3308" s="209">
        <v>19</v>
      </c>
      <c r="F3308" s="472">
        <v>42.9</v>
      </c>
      <c r="H3308" s="205"/>
      <c r="I3308" s="114"/>
    </row>
    <row r="3309" spans="1:9">
      <c r="A3309" s="470">
        <v>44334</v>
      </c>
      <c r="B3309" s="203">
        <v>19</v>
      </c>
      <c r="C3309" s="208">
        <v>105</v>
      </c>
      <c r="D3309" s="471">
        <v>53</v>
      </c>
      <c r="E3309" s="209">
        <v>19</v>
      </c>
      <c r="F3309" s="472">
        <v>43.5</v>
      </c>
      <c r="H3309" s="205"/>
      <c r="I3309" s="114"/>
    </row>
    <row r="3310" spans="1:9">
      <c r="A3310" s="470">
        <v>44334</v>
      </c>
      <c r="B3310" s="203">
        <v>20</v>
      </c>
      <c r="C3310" s="208">
        <v>120</v>
      </c>
      <c r="D3310" s="471">
        <v>53</v>
      </c>
      <c r="E3310" s="209">
        <v>19</v>
      </c>
      <c r="F3310" s="472">
        <v>44</v>
      </c>
      <c r="H3310" s="205"/>
      <c r="I3310" s="114"/>
    </row>
    <row r="3311" spans="1:9">
      <c r="A3311" s="470">
        <v>44334</v>
      </c>
      <c r="B3311" s="203">
        <v>21</v>
      </c>
      <c r="C3311" s="208">
        <v>135</v>
      </c>
      <c r="D3311" s="471">
        <v>53</v>
      </c>
      <c r="E3311" s="209">
        <v>19</v>
      </c>
      <c r="F3311" s="472">
        <v>44.5</v>
      </c>
      <c r="H3311" s="205"/>
      <c r="I3311" s="114"/>
    </row>
    <row r="3312" spans="1:9">
      <c r="A3312" s="470">
        <v>44334</v>
      </c>
      <c r="B3312" s="203">
        <v>22</v>
      </c>
      <c r="C3312" s="208">
        <v>150</v>
      </c>
      <c r="D3312" s="471">
        <v>52.9</v>
      </c>
      <c r="E3312" s="209">
        <v>19</v>
      </c>
      <c r="F3312" s="472">
        <v>45.1</v>
      </c>
      <c r="H3312" s="205"/>
      <c r="I3312" s="114"/>
    </row>
    <row r="3313" spans="1:9">
      <c r="A3313" s="470">
        <v>44334</v>
      </c>
      <c r="B3313" s="203">
        <v>23</v>
      </c>
      <c r="C3313" s="208">
        <v>165</v>
      </c>
      <c r="D3313" s="471">
        <v>52.9</v>
      </c>
      <c r="E3313" s="209">
        <v>19</v>
      </c>
      <c r="F3313" s="472">
        <v>45.6</v>
      </c>
      <c r="H3313" s="205"/>
      <c r="I3313" s="114"/>
    </row>
    <row r="3314" spans="1:9">
      <c r="A3314" s="470">
        <v>44335</v>
      </c>
      <c r="B3314" s="203">
        <v>0</v>
      </c>
      <c r="C3314" s="208">
        <v>180</v>
      </c>
      <c r="D3314" s="471">
        <v>52.9</v>
      </c>
      <c r="E3314" s="209">
        <v>19</v>
      </c>
      <c r="F3314" s="472">
        <v>46.1</v>
      </c>
      <c r="H3314" s="205"/>
      <c r="I3314" s="114"/>
    </row>
    <row r="3315" spans="1:9">
      <c r="A3315" s="470">
        <v>44335</v>
      </c>
      <c r="B3315" s="203">
        <v>1</v>
      </c>
      <c r="C3315" s="208">
        <v>195</v>
      </c>
      <c r="D3315" s="471">
        <v>52.9</v>
      </c>
      <c r="E3315" s="209">
        <v>19</v>
      </c>
      <c r="F3315" s="472">
        <v>46.7</v>
      </c>
      <c r="H3315" s="205"/>
      <c r="I3315" s="114"/>
    </row>
    <row r="3316" spans="1:9">
      <c r="A3316" s="470">
        <v>44335</v>
      </c>
      <c r="B3316" s="203">
        <v>2</v>
      </c>
      <c r="C3316" s="208">
        <v>210</v>
      </c>
      <c r="D3316" s="471">
        <v>52.8</v>
      </c>
      <c r="E3316" s="209">
        <v>19</v>
      </c>
      <c r="F3316" s="472">
        <v>47.2</v>
      </c>
      <c r="H3316" s="205"/>
      <c r="I3316" s="114"/>
    </row>
    <row r="3317" spans="1:9">
      <c r="A3317" s="470">
        <v>44335</v>
      </c>
      <c r="B3317" s="203">
        <v>3</v>
      </c>
      <c r="C3317" s="208">
        <v>225</v>
      </c>
      <c r="D3317" s="471">
        <v>52.8</v>
      </c>
      <c r="E3317" s="209">
        <v>19</v>
      </c>
      <c r="F3317" s="472">
        <v>47.7</v>
      </c>
      <c r="H3317" s="205"/>
      <c r="I3317" s="114"/>
    </row>
    <row r="3318" spans="1:9">
      <c r="A3318" s="470">
        <v>44335</v>
      </c>
      <c r="B3318" s="203">
        <v>4</v>
      </c>
      <c r="C3318" s="208">
        <v>240</v>
      </c>
      <c r="D3318" s="471">
        <v>52.8</v>
      </c>
      <c r="E3318" s="209">
        <v>19</v>
      </c>
      <c r="F3318" s="472">
        <v>48.3</v>
      </c>
      <c r="H3318" s="205"/>
      <c r="I3318" s="114"/>
    </row>
    <row r="3319" spans="1:9">
      <c r="A3319" s="470">
        <v>44335</v>
      </c>
      <c r="B3319" s="203">
        <v>5</v>
      </c>
      <c r="C3319" s="208">
        <v>255</v>
      </c>
      <c r="D3319" s="471">
        <v>52.7</v>
      </c>
      <c r="E3319" s="209">
        <v>19</v>
      </c>
      <c r="F3319" s="472">
        <v>48.8</v>
      </c>
      <c r="H3319" s="205"/>
      <c r="I3319" s="114"/>
    </row>
    <row r="3320" spans="1:9">
      <c r="A3320" s="470">
        <v>44335</v>
      </c>
      <c r="B3320" s="203">
        <v>6</v>
      </c>
      <c r="C3320" s="208">
        <v>270</v>
      </c>
      <c r="D3320" s="471">
        <v>52.7</v>
      </c>
      <c r="E3320" s="209">
        <v>19</v>
      </c>
      <c r="F3320" s="472">
        <v>49.3</v>
      </c>
      <c r="H3320" s="205"/>
      <c r="I3320" s="114"/>
    </row>
    <row r="3321" spans="1:9">
      <c r="A3321" s="470">
        <v>44335</v>
      </c>
      <c r="B3321" s="203">
        <v>7</v>
      </c>
      <c r="C3321" s="208">
        <v>285</v>
      </c>
      <c r="D3321" s="471">
        <v>52.7</v>
      </c>
      <c r="E3321" s="209">
        <v>19</v>
      </c>
      <c r="F3321" s="472">
        <v>49.9</v>
      </c>
      <c r="H3321" s="205"/>
      <c r="I3321" s="114"/>
    </row>
    <row r="3322" spans="1:9">
      <c r="A3322" s="470">
        <v>44335</v>
      </c>
      <c r="B3322" s="203">
        <v>8</v>
      </c>
      <c r="C3322" s="208">
        <v>300</v>
      </c>
      <c r="D3322" s="471">
        <v>52.6</v>
      </c>
      <c r="E3322" s="209">
        <v>19</v>
      </c>
      <c r="F3322" s="472">
        <v>50.4</v>
      </c>
      <c r="H3322" s="205"/>
      <c r="I3322" s="114"/>
    </row>
    <row r="3323" spans="1:9">
      <c r="A3323" s="470">
        <v>44335</v>
      </c>
      <c r="B3323" s="203">
        <v>9</v>
      </c>
      <c r="C3323" s="208">
        <v>315</v>
      </c>
      <c r="D3323" s="471">
        <v>52.6</v>
      </c>
      <c r="E3323" s="209">
        <v>19</v>
      </c>
      <c r="F3323" s="472">
        <v>50.9</v>
      </c>
      <c r="H3323" s="205"/>
      <c r="I3323" s="114"/>
    </row>
    <row r="3324" spans="1:9">
      <c r="A3324" s="470">
        <v>44335</v>
      </c>
      <c r="B3324" s="203">
        <v>10</v>
      </c>
      <c r="C3324" s="208">
        <v>330</v>
      </c>
      <c r="D3324" s="471">
        <v>52.6</v>
      </c>
      <c r="E3324" s="209">
        <v>19</v>
      </c>
      <c r="F3324" s="472">
        <v>51.5</v>
      </c>
      <c r="H3324" s="205"/>
      <c r="I3324" s="114"/>
    </row>
    <row r="3325" spans="1:9">
      <c r="A3325" s="470">
        <v>44335</v>
      </c>
      <c r="B3325" s="203">
        <v>11</v>
      </c>
      <c r="C3325" s="208">
        <v>345</v>
      </c>
      <c r="D3325" s="471">
        <v>52.5</v>
      </c>
      <c r="E3325" s="209">
        <v>19</v>
      </c>
      <c r="F3325" s="472">
        <v>52</v>
      </c>
      <c r="H3325" s="205"/>
      <c r="I3325" s="114"/>
    </row>
    <row r="3326" spans="1:9">
      <c r="A3326" s="470">
        <v>44335</v>
      </c>
      <c r="B3326" s="203">
        <v>12</v>
      </c>
      <c r="C3326" s="208">
        <v>0</v>
      </c>
      <c r="D3326" s="471">
        <v>52.5</v>
      </c>
      <c r="E3326" s="209">
        <v>19</v>
      </c>
      <c r="F3326" s="472">
        <v>52.5</v>
      </c>
      <c r="H3326" s="205"/>
      <c r="I3326" s="114"/>
    </row>
    <row r="3327" spans="1:9">
      <c r="A3327" s="470">
        <v>44335</v>
      </c>
      <c r="B3327" s="203">
        <v>13</v>
      </c>
      <c r="C3327" s="208">
        <v>15</v>
      </c>
      <c r="D3327" s="471">
        <v>52.5</v>
      </c>
      <c r="E3327" s="209">
        <v>19</v>
      </c>
      <c r="F3327" s="472">
        <v>53.1</v>
      </c>
      <c r="H3327" s="205"/>
      <c r="I3327" s="114"/>
    </row>
    <row r="3328" spans="1:9">
      <c r="A3328" s="470">
        <v>44335</v>
      </c>
      <c r="B3328" s="203">
        <v>14</v>
      </c>
      <c r="C3328" s="208">
        <v>30</v>
      </c>
      <c r="D3328" s="471">
        <v>52.4</v>
      </c>
      <c r="E3328" s="209">
        <v>19</v>
      </c>
      <c r="F3328" s="472">
        <v>53.6</v>
      </c>
      <c r="H3328" s="205"/>
      <c r="I3328" s="114"/>
    </row>
    <row r="3329" spans="1:9">
      <c r="A3329" s="470">
        <v>44335</v>
      </c>
      <c r="B3329" s="203">
        <v>15</v>
      </c>
      <c r="C3329" s="208">
        <v>45</v>
      </c>
      <c r="D3329" s="471">
        <v>52.4</v>
      </c>
      <c r="E3329" s="209">
        <v>19</v>
      </c>
      <c r="F3329" s="472">
        <v>54.1</v>
      </c>
      <c r="H3329" s="205"/>
      <c r="I3329" s="114"/>
    </row>
    <row r="3330" spans="1:9">
      <c r="A3330" s="470">
        <v>44335</v>
      </c>
      <c r="B3330" s="203">
        <v>16</v>
      </c>
      <c r="C3330" s="208">
        <v>60</v>
      </c>
      <c r="D3330" s="471">
        <v>52.4</v>
      </c>
      <c r="E3330" s="209">
        <v>19</v>
      </c>
      <c r="F3330" s="472">
        <v>54.6</v>
      </c>
      <c r="H3330" s="205"/>
      <c r="I3330" s="114"/>
    </row>
    <row r="3331" spans="1:9">
      <c r="A3331" s="470">
        <v>44335</v>
      </c>
      <c r="B3331" s="203">
        <v>17</v>
      </c>
      <c r="C3331" s="208">
        <v>75</v>
      </c>
      <c r="D3331" s="471">
        <v>52.3</v>
      </c>
      <c r="E3331" s="209">
        <v>19</v>
      </c>
      <c r="F3331" s="472">
        <v>55.2</v>
      </c>
      <c r="H3331" s="205"/>
      <c r="I3331" s="114"/>
    </row>
    <row r="3332" spans="1:9">
      <c r="A3332" s="470">
        <v>44335</v>
      </c>
      <c r="B3332" s="203">
        <v>18</v>
      </c>
      <c r="C3332" s="208">
        <v>90</v>
      </c>
      <c r="D3332" s="471">
        <v>52.3</v>
      </c>
      <c r="E3332" s="209">
        <v>19</v>
      </c>
      <c r="F3332" s="472">
        <v>55.7</v>
      </c>
      <c r="H3332" s="205"/>
      <c r="I3332" s="114"/>
    </row>
    <row r="3333" spans="1:9">
      <c r="A3333" s="470">
        <v>44335</v>
      </c>
      <c r="B3333" s="203">
        <v>19</v>
      </c>
      <c r="C3333" s="208">
        <v>105</v>
      </c>
      <c r="D3333" s="471">
        <v>52.3</v>
      </c>
      <c r="E3333" s="209">
        <v>19</v>
      </c>
      <c r="F3333" s="472">
        <v>56.2</v>
      </c>
      <c r="H3333" s="205"/>
      <c r="I3333" s="114"/>
    </row>
    <row r="3334" spans="1:9">
      <c r="A3334" s="470">
        <v>44335</v>
      </c>
      <c r="B3334" s="203">
        <v>20</v>
      </c>
      <c r="C3334" s="208">
        <v>120</v>
      </c>
      <c r="D3334" s="471">
        <v>52.2</v>
      </c>
      <c r="E3334" s="209">
        <v>19</v>
      </c>
      <c r="F3334" s="472">
        <v>56.7</v>
      </c>
      <c r="H3334" s="205"/>
      <c r="I3334" s="114"/>
    </row>
    <row r="3335" spans="1:9">
      <c r="A3335" s="470">
        <v>44335</v>
      </c>
      <c r="B3335" s="203">
        <v>21</v>
      </c>
      <c r="C3335" s="208">
        <v>135</v>
      </c>
      <c r="D3335" s="471">
        <v>52.2</v>
      </c>
      <c r="E3335" s="209">
        <v>19</v>
      </c>
      <c r="F3335" s="472">
        <v>57.3</v>
      </c>
      <c r="H3335" s="205"/>
      <c r="I3335" s="114"/>
    </row>
    <row r="3336" spans="1:9">
      <c r="A3336" s="470">
        <v>44335</v>
      </c>
      <c r="B3336" s="203">
        <v>22</v>
      </c>
      <c r="C3336" s="208">
        <v>150</v>
      </c>
      <c r="D3336" s="471">
        <v>52.2</v>
      </c>
      <c r="E3336" s="209">
        <v>19</v>
      </c>
      <c r="F3336" s="472">
        <v>57.8</v>
      </c>
      <c r="H3336" s="205"/>
      <c r="I3336" s="114"/>
    </row>
    <row r="3337" spans="1:9">
      <c r="A3337" s="470">
        <v>44335</v>
      </c>
      <c r="B3337" s="203">
        <v>23</v>
      </c>
      <c r="C3337" s="208">
        <v>165</v>
      </c>
      <c r="D3337" s="471">
        <v>52.1</v>
      </c>
      <c r="E3337" s="209">
        <v>19</v>
      </c>
      <c r="F3337" s="472">
        <v>58.3</v>
      </c>
      <c r="H3337" s="205"/>
      <c r="I3337" s="114"/>
    </row>
    <row r="3338" spans="1:9">
      <c r="A3338" s="470">
        <v>44336</v>
      </c>
      <c r="B3338" s="203">
        <v>0</v>
      </c>
      <c r="C3338" s="208">
        <v>180</v>
      </c>
      <c r="D3338" s="471">
        <v>52.1</v>
      </c>
      <c r="E3338" s="209">
        <v>19</v>
      </c>
      <c r="F3338" s="472">
        <v>58.8</v>
      </c>
      <c r="H3338" s="205"/>
      <c r="I3338" s="114"/>
    </row>
    <row r="3339" spans="1:9">
      <c r="A3339" s="470">
        <v>44336</v>
      </c>
      <c r="B3339" s="203">
        <v>1</v>
      </c>
      <c r="C3339" s="208">
        <v>195</v>
      </c>
      <c r="D3339" s="471">
        <v>52.1</v>
      </c>
      <c r="E3339" s="209">
        <v>19</v>
      </c>
      <c r="F3339" s="472">
        <v>59.3</v>
      </c>
      <c r="H3339" s="205"/>
      <c r="I3339" s="114"/>
    </row>
    <row r="3340" spans="1:9">
      <c r="A3340" s="470">
        <v>44336</v>
      </c>
      <c r="B3340" s="203">
        <v>2</v>
      </c>
      <c r="C3340" s="208">
        <v>210</v>
      </c>
      <c r="D3340" s="471">
        <v>52</v>
      </c>
      <c r="E3340" s="209">
        <v>19</v>
      </c>
      <c r="F3340" s="472">
        <v>59.9</v>
      </c>
      <c r="H3340" s="205"/>
      <c r="I3340" s="114"/>
    </row>
    <row r="3341" spans="1:9">
      <c r="A3341" s="470">
        <v>44336</v>
      </c>
      <c r="B3341" s="203">
        <v>3</v>
      </c>
      <c r="C3341" s="208">
        <v>225</v>
      </c>
      <c r="D3341" s="471">
        <v>52</v>
      </c>
      <c r="E3341" s="209">
        <v>20</v>
      </c>
      <c r="F3341" s="472">
        <v>0.4</v>
      </c>
      <c r="H3341" s="205"/>
      <c r="I3341" s="114"/>
    </row>
    <row r="3342" spans="1:9">
      <c r="A3342" s="470">
        <v>44336</v>
      </c>
      <c r="B3342" s="203">
        <v>4</v>
      </c>
      <c r="C3342" s="208">
        <v>240</v>
      </c>
      <c r="D3342" s="471">
        <v>52</v>
      </c>
      <c r="E3342" s="209">
        <v>20</v>
      </c>
      <c r="F3342" s="472">
        <v>0.9</v>
      </c>
      <c r="H3342" s="205"/>
      <c r="I3342" s="114"/>
    </row>
    <row r="3343" spans="1:9">
      <c r="A3343" s="470">
        <v>44336</v>
      </c>
      <c r="B3343" s="203">
        <v>5</v>
      </c>
      <c r="C3343" s="208">
        <v>255</v>
      </c>
      <c r="D3343" s="471">
        <v>51.9</v>
      </c>
      <c r="E3343" s="209">
        <v>20</v>
      </c>
      <c r="F3343" s="472">
        <v>1.4</v>
      </c>
      <c r="H3343" s="205"/>
      <c r="I3343" s="114"/>
    </row>
    <row r="3344" spans="1:9">
      <c r="A3344" s="470">
        <v>44336</v>
      </c>
      <c r="B3344" s="203">
        <v>6</v>
      </c>
      <c r="C3344" s="208">
        <v>270</v>
      </c>
      <c r="D3344" s="471">
        <v>51.9</v>
      </c>
      <c r="E3344" s="209">
        <v>20</v>
      </c>
      <c r="F3344" s="472">
        <v>1.9</v>
      </c>
      <c r="H3344" s="205"/>
      <c r="I3344" s="114"/>
    </row>
    <row r="3345" spans="1:9">
      <c r="A3345" s="470">
        <v>44336</v>
      </c>
      <c r="B3345" s="203">
        <v>7</v>
      </c>
      <c r="C3345" s="208">
        <v>285</v>
      </c>
      <c r="D3345" s="471">
        <v>51.8</v>
      </c>
      <c r="E3345" s="209">
        <v>20</v>
      </c>
      <c r="F3345" s="472">
        <v>2.5</v>
      </c>
      <c r="H3345" s="205"/>
      <c r="I3345" s="114"/>
    </row>
    <row r="3346" spans="1:9">
      <c r="A3346" s="470">
        <v>44336</v>
      </c>
      <c r="B3346" s="203">
        <v>8</v>
      </c>
      <c r="C3346" s="208">
        <v>300</v>
      </c>
      <c r="D3346" s="471">
        <v>51.8</v>
      </c>
      <c r="E3346" s="209">
        <v>20</v>
      </c>
      <c r="F3346" s="472">
        <v>3</v>
      </c>
      <c r="H3346" s="205"/>
      <c r="I3346" s="114"/>
    </row>
    <row r="3347" spans="1:9">
      <c r="A3347" s="470">
        <v>44336</v>
      </c>
      <c r="B3347" s="203">
        <v>9</v>
      </c>
      <c r="C3347" s="208">
        <v>315</v>
      </c>
      <c r="D3347" s="471">
        <v>51.8</v>
      </c>
      <c r="E3347" s="209">
        <v>20</v>
      </c>
      <c r="F3347" s="472">
        <v>3.5</v>
      </c>
      <c r="H3347" s="205"/>
      <c r="I3347" s="114"/>
    </row>
    <row r="3348" spans="1:9">
      <c r="A3348" s="470">
        <v>44336</v>
      </c>
      <c r="B3348" s="203">
        <v>10</v>
      </c>
      <c r="C3348" s="208">
        <v>330</v>
      </c>
      <c r="D3348" s="471">
        <v>51.7</v>
      </c>
      <c r="E3348" s="209">
        <v>20</v>
      </c>
      <c r="F3348" s="472">
        <v>4</v>
      </c>
      <c r="H3348" s="205"/>
      <c r="I3348" s="114"/>
    </row>
    <row r="3349" spans="1:9">
      <c r="A3349" s="470">
        <v>44336</v>
      </c>
      <c r="B3349" s="203">
        <v>11</v>
      </c>
      <c r="C3349" s="208">
        <v>345</v>
      </c>
      <c r="D3349" s="471">
        <v>51.7</v>
      </c>
      <c r="E3349" s="209">
        <v>20</v>
      </c>
      <c r="F3349" s="472">
        <v>4.5</v>
      </c>
      <c r="H3349" s="205"/>
      <c r="I3349" s="114"/>
    </row>
    <row r="3350" spans="1:9">
      <c r="A3350" s="470">
        <v>44336</v>
      </c>
      <c r="B3350" s="203">
        <v>12</v>
      </c>
      <c r="C3350" s="208">
        <v>0</v>
      </c>
      <c r="D3350" s="471">
        <v>51.7</v>
      </c>
      <c r="E3350" s="209">
        <v>20</v>
      </c>
      <c r="F3350" s="472">
        <v>5</v>
      </c>
      <c r="H3350" s="205"/>
      <c r="I3350" s="114"/>
    </row>
    <row r="3351" spans="1:9">
      <c r="A3351" s="470">
        <v>44336</v>
      </c>
      <c r="B3351" s="203">
        <v>13</v>
      </c>
      <c r="C3351" s="208">
        <v>15</v>
      </c>
      <c r="D3351" s="471">
        <v>51.6</v>
      </c>
      <c r="E3351" s="209">
        <v>20</v>
      </c>
      <c r="F3351" s="472">
        <v>5.5</v>
      </c>
      <c r="H3351" s="205"/>
      <c r="I3351" s="114"/>
    </row>
    <row r="3352" spans="1:9">
      <c r="A3352" s="470">
        <v>44336</v>
      </c>
      <c r="B3352" s="203">
        <v>14</v>
      </c>
      <c r="C3352" s="208">
        <v>30</v>
      </c>
      <c r="D3352" s="471">
        <v>51.6</v>
      </c>
      <c r="E3352" s="209">
        <v>20</v>
      </c>
      <c r="F3352" s="472">
        <v>6.1</v>
      </c>
      <c r="H3352" s="205"/>
      <c r="I3352" s="114"/>
    </row>
    <row r="3353" spans="1:9">
      <c r="A3353" s="470">
        <v>44336</v>
      </c>
      <c r="B3353" s="203">
        <v>15</v>
      </c>
      <c r="C3353" s="208">
        <v>45</v>
      </c>
      <c r="D3353" s="471">
        <v>51.5</v>
      </c>
      <c r="E3353" s="209">
        <v>20</v>
      </c>
      <c r="F3353" s="472">
        <v>6.6</v>
      </c>
      <c r="H3353" s="205"/>
      <c r="I3353" s="114"/>
    </row>
    <row r="3354" spans="1:9">
      <c r="A3354" s="470">
        <v>44336</v>
      </c>
      <c r="B3354" s="203">
        <v>16</v>
      </c>
      <c r="C3354" s="208">
        <v>60</v>
      </c>
      <c r="D3354" s="471">
        <v>51.5</v>
      </c>
      <c r="E3354" s="209">
        <v>20</v>
      </c>
      <c r="F3354" s="472">
        <v>7.1</v>
      </c>
      <c r="H3354" s="205"/>
      <c r="I3354" s="114"/>
    </row>
    <row r="3355" spans="1:9">
      <c r="A3355" s="470">
        <v>44336</v>
      </c>
      <c r="B3355" s="203">
        <v>17</v>
      </c>
      <c r="C3355" s="208">
        <v>75</v>
      </c>
      <c r="D3355" s="471">
        <v>51.5</v>
      </c>
      <c r="E3355" s="209">
        <v>20</v>
      </c>
      <c r="F3355" s="472">
        <v>7.6</v>
      </c>
      <c r="H3355" s="205"/>
      <c r="I3355" s="114"/>
    </row>
    <row r="3356" spans="1:9">
      <c r="A3356" s="470">
        <v>44336</v>
      </c>
      <c r="B3356" s="203">
        <v>18</v>
      </c>
      <c r="C3356" s="208">
        <v>90</v>
      </c>
      <c r="D3356" s="471">
        <v>51.4</v>
      </c>
      <c r="E3356" s="209">
        <v>20</v>
      </c>
      <c r="F3356" s="472">
        <v>8.1</v>
      </c>
      <c r="H3356" s="205"/>
      <c r="I3356" s="114"/>
    </row>
    <row r="3357" spans="1:9">
      <c r="A3357" s="470">
        <v>44336</v>
      </c>
      <c r="B3357" s="203">
        <v>19</v>
      </c>
      <c r="C3357" s="208">
        <v>105</v>
      </c>
      <c r="D3357" s="471">
        <v>51.4</v>
      </c>
      <c r="E3357" s="209">
        <v>20</v>
      </c>
      <c r="F3357" s="472">
        <v>8.6</v>
      </c>
      <c r="H3357" s="205"/>
      <c r="I3357" s="114"/>
    </row>
    <row r="3358" spans="1:9">
      <c r="A3358" s="470">
        <v>44336</v>
      </c>
      <c r="B3358" s="203">
        <v>20</v>
      </c>
      <c r="C3358" s="208">
        <v>120</v>
      </c>
      <c r="D3358" s="471">
        <v>51.3</v>
      </c>
      <c r="E3358" s="209">
        <v>20</v>
      </c>
      <c r="F3358" s="472">
        <v>9.1</v>
      </c>
      <c r="H3358" s="205"/>
      <c r="I3358" s="114"/>
    </row>
    <row r="3359" spans="1:9">
      <c r="A3359" s="470">
        <v>44336</v>
      </c>
      <c r="B3359" s="203">
        <v>21</v>
      </c>
      <c r="C3359" s="208">
        <v>135</v>
      </c>
      <c r="D3359" s="471">
        <v>51.3</v>
      </c>
      <c r="E3359" s="209">
        <v>20</v>
      </c>
      <c r="F3359" s="472">
        <v>9.6</v>
      </c>
      <c r="H3359" s="205"/>
      <c r="I3359" s="114"/>
    </row>
    <row r="3360" spans="1:9">
      <c r="A3360" s="470">
        <v>44336</v>
      </c>
      <c r="B3360" s="203">
        <v>22</v>
      </c>
      <c r="C3360" s="208">
        <v>150</v>
      </c>
      <c r="D3360" s="471">
        <v>51.3</v>
      </c>
      <c r="E3360" s="209">
        <v>20</v>
      </c>
      <c r="F3360" s="472">
        <v>10.1</v>
      </c>
      <c r="H3360" s="205"/>
      <c r="I3360" s="114"/>
    </row>
    <row r="3361" spans="1:9">
      <c r="A3361" s="470">
        <v>44336</v>
      </c>
      <c r="B3361" s="203">
        <v>23</v>
      </c>
      <c r="C3361" s="208">
        <v>165</v>
      </c>
      <c r="D3361" s="471">
        <v>51.2</v>
      </c>
      <c r="E3361" s="209">
        <v>20</v>
      </c>
      <c r="F3361" s="472">
        <v>10.7</v>
      </c>
      <c r="H3361" s="205"/>
      <c r="I3361" s="114"/>
    </row>
    <row r="3362" spans="1:9">
      <c r="A3362" s="470">
        <v>44337</v>
      </c>
      <c r="B3362" s="203">
        <v>0</v>
      </c>
      <c r="C3362" s="208">
        <v>180</v>
      </c>
      <c r="D3362" s="471">
        <v>51.2</v>
      </c>
      <c r="E3362" s="209">
        <v>20</v>
      </c>
      <c r="F3362" s="472">
        <v>11.2</v>
      </c>
      <c r="H3362" s="205"/>
      <c r="I3362" s="114"/>
    </row>
    <row r="3363" spans="1:9">
      <c r="A3363" s="470">
        <v>44337</v>
      </c>
      <c r="B3363" s="203">
        <v>1</v>
      </c>
      <c r="C3363" s="208">
        <v>195</v>
      </c>
      <c r="D3363" s="471">
        <v>51.1</v>
      </c>
      <c r="E3363" s="209">
        <v>20</v>
      </c>
      <c r="F3363" s="472">
        <v>11.7</v>
      </c>
      <c r="H3363" s="205"/>
      <c r="I3363" s="114"/>
    </row>
    <row r="3364" spans="1:9">
      <c r="A3364" s="470">
        <v>44337</v>
      </c>
      <c r="B3364" s="203">
        <v>2</v>
      </c>
      <c r="C3364" s="208">
        <v>210</v>
      </c>
      <c r="D3364" s="471">
        <v>51.1</v>
      </c>
      <c r="E3364" s="209">
        <v>20</v>
      </c>
      <c r="F3364" s="472">
        <v>12.2</v>
      </c>
      <c r="H3364" s="205"/>
      <c r="I3364" s="114"/>
    </row>
    <row r="3365" spans="1:9">
      <c r="A3365" s="470">
        <v>44337</v>
      </c>
      <c r="B3365" s="203">
        <v>3</v>
      </c>
      <c r="C3365" s="208">
        <v>225</v>
      </c>
      <c r="D3365" s="471">
        <v>51.1</v>
      </c>
      <c r="E3365" s="209">
        <v>20</v>
      </c>
      <c r="F3365" s="472">
        <v>12.7</v>
      </c>
      <c r="H3365" s="205"/>
      <c r="I3365" s="114"/>
    </row>
    <row r="3366" spans="1:9">
      <c r="A3366" s="470">
        <v>44337</v>
      </c>
      <c r="B3366" s="203">
        <v>4</v>
      </c>
      <c r="C3366" s="208">
        <v>240</v>
      </c>
      <c r="D3366" s="471">
        <v>51</v>
      </c>
      <c r="E3366" s="209">
        <v>20</v>
      </c>
      <c r="F3366" s="472">
        <v>13.2</v>
      </c>
      <c r="H3366" s="205"/>
      <c r="I3366" s="114"/>
    </row>
    <row r="3367" spans="1:9">
      <c r="A3367" s="470">
        <v>44337</v>
      </c>
      <c r="B3367" s="203">
        <v>5</v>
      </c>
      <c r="C3367" s="208">
        <v>255</v>
      </c>
      <c r="D3367" s="471">
        <v>51</v>
      </c>
      <c r="E3367" s="209">
        <v>20</v>
      </c>
      <c r="F3367" s="472">
        <v>13.7</v>
      </c>
      <c r="H3367" s="205"/>
      <c r="I3367" s="114"/>
    </row>
    <row r="3368" spans="1:9">
      <c r="A3368" s="470">
        <v>44337</v>
      </c>
      <c r="B3368" s="203">
        <v>6</v>
      </c>
      <c r="C3368" s="208">
        <v>270</v>
      </c>
      <c r="D3368" s="471">
        <v>50.9</v>
      </c>
      <c r="E3368" s="209">
        <v>20</v>
      </c>
      <c r="F3368" s="472">
        <v>14.2</v>
      </c>
      <c r="H3368" s="205"/>
      <c r="I3368" s="114"/>
    </row>
    <row r="3369" spans="1:9">
      <c r="A3369" s="470">
        <v>44337</v>
      </c>
      <c r="B3369" s="203">
        <v>7</v>
      </c>
      <c r="C3369" s="208">
        <v>285</v>
      </c>
      <c r="D3369" s="471">
        <v>50.9</v>
      </c>
      <c r="E3369" s="209">
        <v>20</v>
      </c>
      <c r="F3369" s="472">
        <v>14.7</v>
      </c>
      <c r="H3369" s="205"/>
      <c r="I3369" s="114"/>
    </row>
    <row r="3370" spans="1:9">
      <c r="A3370" s="470">
        <v>44337</v>
      </c>
      <c r="B3370" s="203">
        <v>8</v>
      </c>
      <c r="C3370" s="208">
        <v>300</v>
      </c>
      <c r="D3370" s="471">
        <v>50.9</v>
      </c>
      <c r="E3370" s="209">
        <v>20</v>
      </c>
      <c r="F3370" s="472">
        <v>15.2</v>
      </c>
      <c r="H3370" s="205"/>
      <c r="I3370" s="114"/>
    </row>
    <row r="3371" spans="1:9">
      <c r="A3371" s="470">
        <v>44337</v>
      </c>
      <c r="B3371" s="203">
        <v>9</v>
      </c>
      <c r="C3371" s="208">
        <v>315</v>
      </c>
      <c r="D3371" s="471">
        <v>50.8</v>
      </c>
      <c r="E3371" s="209">
        <v>20</v>
      </c>
      <c r="F3371" s="472">
        <v>15.7</v>
      </c>
      <c r="H3371" s="205"/>
      <c r="I3371" s="114"/>
    </row>
    <row r="3372" spans="1:9">
      <c r="A3372" s="470">
        <v>44337</v>
      </c>
      <c r="B3372" s="203">
        <v>10</v>
      </c>
      <c r="C3372" s="208">
        <v>330</v>
      </c>
      <c r="D3372" s="471">
        <v>50.8</v>
      </c>
      <c r="E3372" s="209">
        <v>20</v>
      </c>
      <c r="F3372" s="472">
        <v>16.2</v>
      </c>
      <c r="H3372" s="205"/>
      <c r="I3372" s="114"/>
    </row>
    <row r="3373" spans="1:9">
      <c r="A3373" s="470">
        <v>44337</v>
      </c>
      <c r="B3373" s="203">
        <v>11</v>
      </c>
      <c r="C3373" s="208">
        <v>345</v>
      </c>
      <c r="D3373" s="471">
        <v>50.7</v>
      </c>
      <c r="E3373" s="209">
        <v>20</v>
      </c>
      <c r="F3373" s="472">
        <v>16.7</v>
      </c>
      <c r="H3373" s="205"/>
      <c r="I3373" s="114"/>
    </row>
    <row r="3374" spans="1:9">
      <c r="A3374" s="470">
        <v>44337</v>
      </c>
      <c r="B3374" s="203">
        <v>12</v>
      </c>
      <c r="C3374" s="208">
        <v>0</v>
      </c>
      <c r="D3374" s="471">
        <v>50.7</v>
      </c>
      <c r="E3374" s="209">
        <v>20</v>
      </c>
      <c r="F3374" s="472">
        <v>17.2</v>
      </c>
      <c r="H3374" s="205"/>
      <c r="I3374" s="114"/>
    </row>
    <row r="3375" spans="1:9">
      <c r="A3375" s="470">
        <v>44337</v>
      </c>
      <c r="B3375" s="203">
        <v>13</v>
      </c>
      <c r="C3375" s="208">
        <v>15</v>
      </c>
      <c r="D3375" s="471">
        <v>50.6</v>
      </c>
      <c r="E3375" s="209">
        <v>20</v>
      </c>
      <c r="F3375" s="472">
        <v>17.7</v>
      </c>
      <c r="H3375" s="205"/>
      <c r="I3375" s="114"/>
    </row>
    <row r="3376" spans="1:9">
      <c r="A3376" s="470">
        <v>44337</v>
      </c>
      <c r="B3376" s="203">
        <v>14</v>
      </c>
      <c r="C3376" s="208">
        <v>30</v>
      </c>
      <c r="D3376" s="471">
        <v>50.6</v>
      </c>
      <c r="E3376" s="209">
        <v>20</v>
      </c>
      <c r="F3376" s="472">
        <v>18.2</v>
      </c>
      <c r="H3376" s="205"/>
      <c r="I3376" s="114"/>
    </row>
    <row r="3377" spans="1:9">
      <c r="A3377" s="470">
        <v>44337</v>
      </c>
      <c r="B3377" s="203">
        <v>15</v>
      </c>
      <c r="C3377" s="208">
        <v>45</v>
      </c>
      <c r="D3377" s="471">
        <v>50.6</v>
      </c>
      <c r="E3377" s="209">
        <v>20</v>
      </c>
      <c r="F3377" s="472">
        <v>18.7</v>
      </c>
      <c r="H3377" s="205"/>
      <c r="I3377" s="114"/>
    </row>
    <row r="3378" spans="1:9">
      <c r="A3378" s="470">
        <v>44337</v>
      </c>
      <c r="B3378" s="203">
        <v>16</v>
      </c>
      <c r="C3378" s="208">
        <v>60</v>
      </c>
      <c r="D3378" s="471">
        <v>50.5</v>
      </c>
      <c r="E3378" s="209">
        <v>20</v>
      </c>
      <c r="F3378" s="472">
        <v>19.2</v>
      </c>
      <c r="H3378" s="205"/>
      <c r="I3378" s="114"/>
    </row>
    <row r="3379" spans="1:9">
      <c r="A3379" s="470">
        <v>44337</v>
      </c>
      <c r="B3379" s="203">
        <v>17</v>
      </c>
      <c r="C3379" s="208">
        <v>75</v>
      </c>
      <c r="D3379" s="471">
        <v>50.5</v>
      </c>
      <c r="E3379" s="209">
        <v>20</v>
      </c>
      <c r="F3379" s="472">
        <v>19.7</v>
      </c>
      <c r="H3379" s="205"/>
      <c r="I3379" s="114"/>
    </row>
    <row r="3380" spans="1:9">
      <c r="A3380" s="470">
        <v>44337</v>
      </c>
      <c r="B3380" s="203">
        <v>18</v>
      </c>
      <c r="C3380" s="208">
        <v>90</v>
      </c>
      <c r="D3380" s="471">
        <v>50.4</v>
      </c>
      <c r="E3380" s="209">
        <v>20</v>
      </c>
      <c r="F3380" s="472">
        <v>20.2</v>
      </c>
      <c r="H3380" s="205"/>
      <c r="I3380" s="114"/>
    </row>
    <row r="3381" spans="1:9">
      <c r="A3381" s="470">
        <v>44337</v>
      </c>
      <c r="B3381" s="203">
        <v>19</v>
      </c>
      <c r="C3381" s="208">
        <v>105</v>
      </c>
      <c r="D3381" s="471">
        <v>50.4</v>
      </c>
      <c r="E3381" s="209">
        <v>20</v>
      </c>
      <c r="F3381" s="472">
        <v>20.7</v>
      </c>
      <c r="H3381" s="205"/>
      <c r="I3381" s="114"/>
    </row>
    <row r="3382" spans="1:9">
      <c r="A3382" s="470">
        <v>44337</v>
      </c>
      <c r="B3382" s="203">
        <v>20</v>
      </c>
      <c r="C3382" s="208">
        <v>120</v>
      </c>
      <c r="D3382" s="471">
        <v>50.3</v>
      </c>
      <c r="E3382" s="209">
        <v>20</v>
      </c>
      <c r="F3382" s="472">
        <v>21.2</v>
      </c>
      <c r="H3382" s="205"/>
      <c r="I3382" s="114"/>
    </row>
    <row r="3383" spans="1:9">
      <c r="A3383" s="470">
        <v>44337</v>
      </c>
      <c r="B3383" s="203">
        <v>21</v>
      </c>
      <c r="C3383" s="208">
        <v>135</v>
      </c>
      <c r="D3383" s="471">
        <v>50.3</v>
      </c>
      <c r="E3383" s="209">
        <v>20</v>
      </c>
      <c r="F3383" s="472">
        <v>21.7</v>
      </c>
      <c r="H3383" s="205"/>
      <c r="I3383" s="114"/>
    </row>
    <row r="3384" spans="1:9">
      <c r="A3384" s="470">
        <v>44337</v>
      </c>
      <c r="B3384" s="203">
        <v>22</v>
      </c>
      <c r="C3384" s="208">
        <v>150</v>
      </c>
      <c r="D3384" s="471">
        <v>50.2</v>
      </c>
      <c r="E3384" s="209">
        <v>20</v>
      </c>
      <c r="F3384" s="472">
        <v>22.2</v>
      </c>
      <c r="H3384" s="205"/>
      <c r="I3384" s="114"/>
    </row>
    <row r="3385" spans="1:9">
      <c r="A3385" s="470">
        <v>44337</v>
      </c>
      <c r="B3385" s="203">
        <v>23</v>
      </c>
      <c r="C3385" s="208">
        <v>165</v>
      </c>
      <c r="D3385" s="471">
        <v>50.2</v>
      </c>
      <c r="E3385" s="209">
        <v>20</v>
      </c>
      <c r="F3385" s="472">
        <v>22.7</v>
      </c>
      <c r="H3385" s="205"/>
      <c r="I3385" s="114"/>
    </row>
    <row r="3386" spans="1:9">
      <c r="A3386" s="470">
        <v>44338</v>
      </c>
      <c r="B3386" s="203">
        <v>0</v>
      </c>
      <c r="C3386" s="208">
        <v>180</v>
      </c>
      <c r="D3386" s="471">
        <v>50.1</v>
      </c>
      <c r="E3386" s="209">
        <v>20</v>
      </c>
      <c r="F3386" s="472">
        <v>23.2</v>
      </c>
      <c r="H3386" s="205"/>
      <c r="I3386" s="114"/>
    </row>
    <row r="3387" spans="1:9">
      <c r="A3387" s="470">
        <v>44338</v>
      </c>
      <c r="B3387" s="203">
        <v>1</v>
      </c>
      <c r="C3387" s="208">
        <v>195</v>
      </c>
      <c r="D3387" s="471">
        <v>50.1</v>
      </c>
      <c r="E3387" s="209">
        <v>20</v>
      </c>
      <c r="F3387" s="472">
        <v>23.6</v>
      </c>
      <c r="H3387" s="205"/>
      <c r="I3387" s="114"/>
    </row>
    <row r="3388" spans="1:9">
      <c r="A3388" s="470">
        <v>44338</v>
      </c>
      <c r="B3388" s="203">
        <v>2</v>
      </c>
      <c r="C3388" s="208">
        <v>210</v>
      </c>
      <c r="D3388" s="471">
        <v>50.1</v>
      </c>
      <c r="E3388" s="209">
        <v>20</v>
      </c>
      <c r="F3388" s="472">
        <v>24.1</v>
      </c>
      <c r="H3388" s="205"/>
      <c r="I3388" s="114"/>
    </row>
    <row r="3389" spans="1:9">
      <c r="A3389" s="470">
        <v>44338</v>
      </c>
      <c r="B3389" s="203">
        <v>3</v>
      </c>
      <c r="C3389" s="208">
        <v>225</v>
      </c>
      <c r="D3389" s="471">
        <v>50</v>
      </c>
      <c r="E3389" s="209">
        <v>20</v>
      </c>
      <c r="F3389" s="472">
        <v>24.6</v>
      </c>
      <c r="H3389" s="205"/>
      <c r="I3389" s="114"/>
    </row>
    <row r="3390" spans="1:9">
      <c r="A3390" s="470">
        <v>44338</v>
      </c>
      <c r="B3390" s="203">
        <v>4</v>
      </c>
      <c r="C3390" s="208">
        <v>240</v>
      </c>
      <c r="D3390" s="471">
        <v>50</v>
      </c>
      <c r="E3390" s="209">
        <v>20</v>
      </c>
      <c r="F3390" s="472">
        <v>25.1</v>
      </c>
      <c r="H3390" s="205"/>
      <c r="I3390" s="114"/>
    </row>
    <row r="3391" spans="1:9">
      <c r="A3391" s="470">
        <v>44338</v>
      </c>
      <c r="B3391" s="203">
        <v>5</v>
      </c>
      <c r="C3391" s="208">
        <v>255</v>
      </c>
      <c r="D3391" s="471">
        <v>49.9</v>
      </c>
      <c r="E3391" s="209">
        <v>20</v>
      </c>
      <c r="F3391" s="472">
        <v>25.6</v>
      </c>
      <c r="H3391" s="205"/>
      <c r="I3391" s="114"/>
    </row>
    <row r="3392" spans="1:9">
      <c r="A3392" s="470">
        <v>44338</v>
      </c>
      <c r="B3392" s="203">
        <v>6</v>
      </c>
      <c r="C3392" s="208">
        <v>270</v>
      </c>
      <c r="D3392" s="471">
        <v>49.9</v>
      </c>
      <c r="E3392" s="209">
        <v>20</v>
      </c>
      <c r="F3392" s="472">
        <v>26.1</v>
      </c>
      <c r="H3392" s="205"/>
      <c r="I3392" s="114"/>
    </row>
    <row r="3393" spans="1:9">
      <c r="A3393" s="470">
        <v>44338</v>
      </c>
      <c r="B3393" s="203">
        <v>7</v>
      </c>
      <c r="C3393" s="208">
        <v>285</v>
      </c>
      <c r="D3393" s="471">
        <v>49.8</v>
      </c>
      <c r="E3393" s="209">
        <v>20</v>
      </c>
      <c r="F3393" s="472">
        <v>26.6</v>
      </c>
      <c r="H3393" s="205"/>
      <c r="I3393" s="114"/>
    </row>
    <row r="3394" spans="1:9">
      <c r="A3394" s="470">
        <v>44338</v>
      </c>
      <c r="B3394" s="203">
        <v>8</v>
      </c>
      <c r="C3394" s="208">
        <v>300</v>
      </c>
      <c r="D3394" s="471">
        <v>49.8</v>
      </c>
      <c r="E3394" s="209">
        <v>20</v>
      </c>
      <c r="F3394" s="472">
        <v>27.1</v>
      </c>
      <c r="H3394" s="205"/>
      <c r="I3394" s="114"/>
    </row>
    <row r="3395" spans="1:9">
      <c r="A3395" s="470">
        <v>44338</v>
      </c>
      <c r="B3395" s="203">
        <v>9</v>
      </c>
      <c r="C3395" s="208">
        <v>315</v>
      </c>
      <c r="D3395" s="471">
        <v>49.7</v>
      </c>
      <c r="E3395" s="209">
        <v>20</v>
      </c>
      <c r="F3395" s="472">
        <v>27.6</v>
      </c>
      <c r="H3395" s="205"/>
      <c r="I3395" s="114"/>
    </row>
    <row r="3396" spans="1:9">
      <c r="A3396" s="470">
        <v>44338</v>
      </c>
      <c r="B3396" s="203">
        <v>10</v>
      </c>
      <c r="C3396" s="208">
        <v>330</v>
      </c>
      <c r="D3396" s="471">
        <v>49.7</v>
      </c>
      <c r="E3396" s="209">
        <v>20</v>
      </c>
      <c r="F3396" s="472">
        <v>28</v>
      </c>
      <c r="H3396" s="205"/>
      <c r="I3396" s="114"/>
    </row>
    <row r="3397" spans="1:9">
      <c r="A3397" s="470">
        <v>44338</v>
      </c>
      <c r="B3397" s="203">
        <v>11</v>
      </c>
      <c r="C3397" s="208">
        <v>345</v>
      </c>
      <c r="D3397" s="471">
        <v>49.6</v>
      </c>
      <c r="E3397" s="209">
        <v>20</v>
      </c>
      <c r="F3397" s="472">
        <v>28.5</v>
      </c>
      <c r="H3397" s="205"/>
      <c r="I3397" s="114"/>
    </row>
    <row r="3398" spans="1:9">
      <c r="A3398" s="470">
        <v>44338</v>
      </c>
      <c r="B3398" s="203">
        <v>12</v>
      </c>
      <c r="C3398" s="208">
        <v>0</v>
      </c>
      <c r="D3398" s="471">
        <v>49.6</v>
      </c>
      <c r="E3398" s="209">
        <v>20</v>
      </c>
      <c r="F3398" s="472">
        <v>29</v>
      </c>
      <c r="H3398" s="205"/>
      <c r="I3398" s="114"/>
    </row>
    <row r="3399" spans="1:9">
      <c r="A3399" s="470">
        <v>44338</v>
      </c>
      <c r="B3399" s="203">
        <v>13</v>
      </c>
      <c r="C3399" s="208">
        <v>15</v>
      </c>
      <c r="D3399" s="471">
        <v>49.5</v>
      </c>
      <c r="E3399" s="209">
        <v>20</v>
      </c>
      <c r="F3399" s="472">
        <v>29.5</v>
      </c>
      <c r="H3399" s="205"/>
      <c r="I3399" s="114"/>
    </row>
    <row r="3400" spans="1:9">
      <c r="A3400" s="470">
        <v>44338</v>
      </c>
      <c r="B3400" s="203">
        <v>14</v>
      </c>
      <c r="C3400" s="208">
        <v>30</v>
      </c>
      <c r="D3400" s="471">
        <v>49.5</v>
      </c>
      <c r="E3400" s="209">
        <v>20</v>
      </c>
      <c r="F3400" s="472">
        <v>30</v>
      </c>
      <c r="H3400" s="205"/>
      <c r="I3400" s="114"/>
    </row>
    <row r="3401" spans="1:9">
      <c r="A3401" s="470">
        <v>44338</v>
      </c>
      <c r="B3401" s="203">
        <v>15</v>
      </c>
      <c r="C3401" s="208">
        <v>45</v>
      </c>
      <c r="D3401" s="471">
        <v>49.4</v>
      </c>
      <c r="E3401" s="209">
        <v>20</v>
      </c>
      <c r="F3401" s="472">
        <v>30.5</v>
      </c>
      <c r="H3401" s="205"/>
      <c r="I3401" s="114"/>
    </row>
    <row r="3402" spans="1:9">
      <c r="A3402" s="470">
        <v>44338</v>
      </c>
      <c r="B3402" s="203">
        <v>16</v>
      </c>
      <c r="C3402" s="208">
        <v>60</v>
      </c>
      <c r="D3402" s="471">
        <v>49.4</v>
      </c>
      <c r="E3402" s="209">
        <v>20</v>
      </c>
      <c r="F3402" s="472">
        <v>31</v>
      </c>
      <c r="H3402" s="205"/>
      <c r="I3402" s="114"/>
    </row>
    <row r="3403" spans="1:9">
      <c r="A3403" s="470">
        <v>44338</v>
      </c>
      <c r="B3403" s="203">
        <v>17</v>
      </c>
      <c r="C3403" s="208">
        <v>75</v>
      </c>
      <c r="D3403" s="471">
        <v>49.3</v>
      </c>
      <c r="E3403" s="209">
        <v>20</v>
      </c>
      <c r="F3403" s="472">
        <v>31.4</v>
      </c>
      <c r="H3403" s="205"/>
      <c r="I3403" s="114"/>
    </row>
    <row r="3404" spans="1:9">
      <c r="A3404" s="470">
        <v>44338</v>
      </c>
      <c r="B3404" s="203">
        <v>18</v>
      </c>
      <c r="C3404" s="208">
        <v>90</v>
      </c>
      <c r="D3404" s="471">
        <v>49.3</v>
      </c>
      <c r="E3404" s="209">
        <v>20</v>
      </c>
      <c r="F3404" s="472">
        <v>31.9</v>
      </c>
      <c r="H3404" s="205"/>
      <c r="I3404" s="114"/>
    </row>
    <row r="3405" spans="1:9">
      <c r="A3405" s="470">
        <v>44338</v>
      </c>
      <c r="B3405" s="203">
        <v>19</v>
      </c>
      <c r="C3405" s="208">
        <v>105</v>
      </c>
      <c r="D3405" s="471">
        <v>49.2</v>
      </c>
      <c r="E3405" s="209">
        <v>20</v>
      </c>
      <c r="F3405" s="472">
        <v>32.4</v>
      </c>
      <c r="H3405" s="205"/>
      <c r="I3405" s="114"/>
    </row>
    <row r="3406" spans="1:9">
      <c r="A3406" s="470">
        <v>44338</v>
      </c>
      <c r="B3406" s="203">
        <v>20</v>
      </c>
      <c r="C3406" s="208">
        <v>120</v>
      </c>
      <c r="D3406" s="471">
        <v>49.2</v>
      </c>
      <c r="E3406" s="209">
        <v>20</v>
      </c>
      <c r="F3406" s="472">
        <v>32.9</v>
      </c>
      <c r="H3406" s="205"/>
      <c r="I3406" s="114"/>
    </row>
    <row r="3407" spans="1:9">
      <c r="A3407" s="470">
        <v>44338</v>
      </c>
      <c r="B3407" s="203">
        <v>21</v>
      </c>
      <c r="C3407" s="208">
        <v>135</v>
      </c>
      <c r="D3407" s="471">
        <v>49.1</v>
      </c>
      <c r="E3407" s="209">
        <v>20</v>
      </c>
      <c r="F3407" s="472">
        <v>33.4</v>
      </c>
      <c r="H3407" s="205"/>
      <c r="I3407" s="114"/>
    </row>
    <row r="3408" spans="1:9">
      <c r="A3408" s="470">
        <v>44338</v>
      </c>
      <c r="B3408" s="203">
        <v>22</v>
      </c>
      <c r="C3408" s="208">
        <v>150</v>
      </c>
      <c r="D3408" s="471">
        <v>49.1</v>
      </c>
      <c r="E3408" s="209">
        <v>20</v>
      </c>
      <c r="F3408" s="472">
        <v>33.799999999999997</v>
      </c>
      <c r="H3408" s="205"/>
      <c r="I3408" s="114"/>
    </row>
    <row r="3409" spans="1:9">
      <c r="A3409" s="470">
        <v>44338</v>
      </c>
      <c r="B3409" s="203">
        <v>23</v>
      </c>
      <c r="C3409" s="208">
        <v>165</v>
      </c>
      <c r="D3409" s="471">
        <v>49</v>
      </c>
      <c r="E3409" s="209">
        <v>20</v>
      </c>
      <c r="F3409" s="472">
        <v>34.299999999999997</v>
      </c>
      <c r="H3409" s="205"/>
      <c r="I3409" s="114"/>
    </row>
    <row r="3410" spans="1:9">
      <c r="A3410" s="470">
        <v>44339</v>
      </c>
      <c r="B3410" s="203">
        <v>0</v>
      </c>
      <c r="C3410" s="208">
        <v>180</v>
      </c>
      <c r="D3410" s="471">
        <v>49</v>
      </c>
      <c r="E3410" s="209">
        <v>20</v>
      </c>
      <c r="F3410" s="472">
        <v>34.799999999999997</v>
      </c>
      <c r="H3410" s="205"/>
      <c r="I3410" s="114"/>
    </row>
    <row r="3411" spans="1:9">
      <c r="A3411" s="470">
        <v>44339</v>
      </c>
      <c r="B3411" s="203">
        <v>1</v>
      </c>
      <c r="C3411" s="208">
        <v>195</v>
      </c>
      <c r="D3411" s="471">
        <v>48.9</v>
      </c>
      <c r="E3411" s="209">
        <v>20</v>
      </c>
      <c r="F3411" s="472">
        <v>35.299999999999997</v>
      </c>
      <c r="H3411" s="205"/>
      <c r="I3411" s="114"/>
    </row>
    <row r="3412" spans="1:9">
      <c r="A3412" s="470">
        <v>44339</v>
      </c>
      <c r="B3412" s="203">
        <v>2</v>
      </c>
      <c r="C3412" s="208">
        <v>210</v>
      </c>
      <c r="D3412" s="471">
        <v>48.9</v>
      </c>
      <c r="E3412" s="209">
        <v>20</v>
      </c>
      <c r="F3412" s="472">
        <v>35.700000000000003</v>
      </c>
      <c r="H3412" s="205"/>
      <c r="I3412" s="114"/>
    </row>
    <row r="3413" spans="1:9">
      <c r="A3413" s="470">
        <v>44339</v>
      </c>
      <c r="B3413" s="203">
        <v>3</v>
      </c>
      <c r="C3413" s="208">
        <v>225</v>
      </c>
      <c r="D3413" s="471">
        <v>48.8</v>
      </c>
      <c r="E3413" s="209">
        <v>20</v>
      </c>
      <c r="F3413" s="472">
        <v>36.200000000000003</v>
      </c>
      <c r="H3413" s="205"/>
      <c r="I3413" s="114"/>
    </row>
    <row r="3414" spans="1:9">
      <c r="A3414" s="470">
        <v>44339</v>
      </c>
      <c r="B3414" s="203">
        <v>4</v>
      </c>
      <c r="C3414" s="208">
        <v>240</v>
      </c>
      <c r="D3414" s="471">
        <v>48.8</v>
      </c>
      <c r="E3414" s="209">
        <v>20</v>
      </c>
      <c r="F3414" s="472">
        <v>36.700000000000003</v>
      </c>
      <c r="H3414" s="205"/>
      <c r="I3414" s="114"/>
    </row>
    <row r="3415" spans="1:9">
      <c r="A3415" s="470">
        <v>44339</v>
      </c>
      <c r="B3415" s="203">
        <v>5</v>
      </c>
      <c r="C3415" s="208">
        <v>255</v>
      </c>
      <c r="D3415" s="471">
        <v>48.7</v>
      </c>
      <c r="E3415" s="209">
        <v>20</v>
      </c>
      <c r="F3415" s="472">
        <v>37.200000000000003</v>
      </c>
      <c r="H3415" s="205"/>
      <c r="I3415" s="114"/>
    </row>
    <row r="3416" spans="1:9">
      <c r="A3416" s="470">
        <v>44339</v>
      </c>
      <c r="B3416" s="203">
        <v>6</v>
      </c>
      <c r="C3416" s="208">
        <v>270</v>
      </c>
      <c r="D3416" s="471">
        <v>48.7</v>
      </c>
      <c r="E3416" s="209">
        <v>20</v>
      </c>
      <c r="F3416" s="472">
        <v>37.6</v>
      </c>
      <c r="H3416" s="205"/>
      <c r="I3416" s="114"/>
    </row>
    <row r="3417" spans="1:9">
      <c r="A3417" s="470">
        <v>44339</v>
      </c>
      <c r="B3417" s="203">
        <v>7</v>
      </c>
      <c r="C3417" s="208">
        <v>285</v>
      </c>
      <c r="D3417" s="471">
        <v>48.6</v>
      </c>
      <c r="E3417" s="209">
        <v>20</v>
      </c>
      <c r="F3417" s="472">
        <v>38.1</v>
      </c>
      <c r="H3417" s="205"/>
      <c r="I3417" s="114"/>
    </row>
    <row r="3418" spans="1:9">
      <c r="A3418" s="470">
        <v>44339</v>
      </c>
      <c r="B3418" s="203">
        <v>8</v>
      </c>
      <c r="C3418" s="208">
        <v>300</v>
      </c>
      <c r="D3418" s="471">
        <v>48.6</v>
      </c>
      <c r="E3418" s="209">
        <v>20</v>
      </c>
      <c r="F3418" s="472">
        <v>38.6</v>
      </c>
      <c r="H3418" s="205"/>
      <c r="I3418" s="114"/>
    </row>
    <row r="3419" spans="1:9">
      <c r="A3419" s="470">
        <v>44339</v>
      </c>
      <c r="B3419" s="203">
        <v>9</v>
      </c>
      <c r="C3419" s="208">
        <v>315</v>
      </c>
      <c r="D3419" s="471">
        <v>48.5</v>
      </c>
      <c r="E3419" s="209">
        <v>20</v>
      </c>
      <c r="F3419" s="472">
        <v>39.1</v>
      </c>
      <c r="H3419" s="205"/>
      <c r="I3419" s="114"/>
    </row>
    <row r="3420" spans="1:9">
      <c r="A3420" s="470">
        <v>44339</v>
      </c>
      <c r="B3420" s="203">
        <v>10</v>
      </c>
      <c r="C3420" s="208">
        <v>330</v>
      </c>
      <c r="D3420" s="471">
        <v>48.5</v>
      </c>
      <c r="E3420" s="209">
        <v>20</v>
      </c>
      <c r="F3420" s="472">
        <v>39.5</v>
      </c>
      <c r="H3420" s="205"/>
      <c r="I3420" s="114"/>
    </row>
    <row r="3421" spans="1:9">
      <c r="A3421" s="470">
        <v>44339</v>
      </c>
      <c r="B3421" s="203">
        <v>11</v>
      </c>
      <c r="C3421" s="208">
        <v>345</v>
      </c>
      <c r="D3421" s="471">
        <v>48.4</v>
      </c>
      <c r="E3421" s="209">
        <v>20</v>
      </c>
      <c r="F3421" s="472">
        <v>40</v>
      </c>
      <c r="H3421" s="205"/>
      <c r="I3421" s="114"/>
    </row>
    <row r="3422" spans="1:9">
      <c r="A3422" s="470">
        <v>44339</v>
      </c>
      <c r="B3422" s="203">
        <v>12</v>
      </c>
      <c r="C3422" s="208">
        <v>0</v>
      </c>
      <c r="D3422" s="471">
        <v>48.3</v>
      </c>
      <c r="E3422" s="209">
        <v>20</v>
      </c>
      <c r="F3422" s="472">
        <v>40.5</v>
      </c>
      <c r="H3422" s="205"/>
      <c r="I3422" s="114"/>
    </row>
    <row r="3423" spans="1:9">
      <c r="A3423" s="470">
        <v>44339</v>
      </c>
      <c r="B3423" s="203">
        <v>13</v>
      </c>
      <c r="C3423" s="208">
        <v>15</v>
      </c>
      <c r="D3423" s="471">
        <v>48.3</v>
      </c>
      <c r="E3423" s="209">
        <v>20</v>
      </c>
      <c r="F3423" s="472">
        <v>40.9</v>
      </c>
      <c r="H3423" s="205"/>
      <c r="I3423" s="114"/>
    </row>
    <row r="3424" spans="1:9">
      <c r="A3424" s="470">
        <v>44339</v>
      </c>
      <c r="B3424" s="203">
        <v>14</v>
      </c>
      <c r="C3424" s="208">
        <v>30</v>
      </c>
      <c r="D3424" s="471">
        <v>48.2</v>
      </c>
      <c r="E3424" s="209">
        <v>20</v>
      </c>
      <c r="F3424" s="472">
        <v>41.4</v>
      </c>
      <c r="H3424" s="205"/>
      <c r="I3424" s="114"/>
    </row>
    <row r="3425" spans="1:9">
      <c r="A3425" s="470">
        <v>44339</v>
      </c>
      <c r="B3425" s="203">
        <v>15</v>
      </c>
      <c r="C3425" s="208">
        <v>45</v>
      </c>
      <c r="D3425" s="471">
        <v>48.2</v>
      </c>
      <c r="E3425" s="209">
        <v>20</v>
      </c>
      <c r="F3425" s="472">
        <v>41.9</v>
      </c>
      <c r="H3425" s="205"/>
      <c r="I3425" s="114"/>
    </row>
    <row r="3426" spans="1:9">
      <c r="A3426" s="470">
        <v>44339</v>
      </c>
      <c r="B3426" s="203">
        <v>16</v>
      </c>
      <c r="C3426" s="208">
        <v>60</v>
      </c>
      <c r="D3426" s="471">
        <v>48.1</v>
      </c>
      <c r="E3426" s="209">
        <v>20</v>
      </c>
      <c r="F3426" s="472">
        <v>42.4</v>
      </c>
      <c r="H3426" s="205"/>
      <c r="I3426" s="114"/>
    </row>
    <row r="3427" spans="1:9">
      <c r="A3427" s="470">
        <v>44339</v>
      </c>
      <c r="B3427" s="203">
        <v>17</v>
      </c>
      <c r="C3427" s="208">
        <v>75</v>
      </c>
      <c r="D3427" s="471">
        <v>48.1</v>
      </c>
      <c r="E3427" s="209">
        <v>20</v>
      </c>
      <c r="F3427" s="472">
        <v>42.8</v>
      </c>
      <c r="H3427" s="205"/>
      <c r="I3427" s="114"/>
    </row>
    <row r="3428" spans="1:9">
      <c r="A3428" s="470">
        <v>44339</v>
      </c>
      <c r="B3428" s="203">
        <v>18</v>
      </c>
      <c r="C3428" s="208">
        <v>90</v>
      </c>
      <c r="D3428" s="471">
        <v>48</v>
      </c>
      <c r="E3428" s="209">
        <v>20</v>
      </c>
      <c r="F3428" s="472">
        <v>43.3</v>
      </c>
      <c r="H3428" s="205"/>
      <c r="I3428" s="114"/>
    </row>
    <row r="3429" spans="1:9">
      <c r="A3429" s="470">
        <v>44339</v>
      </c>
      <c r="B3429" s="203">
        <v>19</v>
      </c>
      <c r="C3429" s="208">
        <v>105</v>
      </c>
      <c r="D3429" s="471">
        <v>48</v>
      </c>
      <c r="E3429" s="209">
        <v>20</v>
      </c>
      <c r="F3429" s="472">
        <v>43.8</v>
      </c>
      <c r="H3429" s="205"/>
      <c r="I3429" s="114"/>
    </row>
    <row r="3430" spans="1:9">
      <c r="A3430" s="470">
        <v>44339</v>
      </c>
      <c r="B3430" s="203">
        <v>20</v>
      </c>
      <c r="C3430" s="208">
        <v>120</v>
      </c>
      <c r="D3430" s="471">
        <v>47.9</v>
      </c>
      <c r="E3430" s="209">
        <v>20</v>
      </c>
      <c r="F3430" s="472">
        <v>44.2</v>
      </c>
      <c r="H3430" s="205"/>
      <c r="I3430" s="114"/>
    </row>
    <row r="3431" spans="1:9">
      <c r="A3431" s="470">
        <v>44339</v>
      </c>
      <c r="B3431" s="203">
        <v>21</v>
      </c>
      <c r="C3431" s="208">
        <v>135</v>
      </c>
      <c r="D3431" s="471">
        <v>47.9</v>
      </c>
      <c r="E3431" s="209">
        <v>20</v>
      </c>
      <c r="F3431" s="472">
        <v>44.7</v>
      </c>
      <c r="H3431" s="205"/>
      <c r="I3431" s="114"/>
    </row>
    <row r="3432" spans="1:9">
      <c r="A3432" s="470">
        <v>44339</v>
      </c>
      <c r="B3432" s="203">
        <v>22</v>
      </c>
      <c r="C3432" s="208">
        <v>150</v>
      </c>
      <c r="D3432" s="471">
        <v>47.8</v>
      </c>
      <c r="E3432" s="209">
        <v>20</v>
      </c>
      <c r="F3432" s="472">
        <v>45.1</v>
      </c>
      <c r="H3432" s="205"/>
      <c r="I3432" s="114"/>
    </row>
    <row r="3433" spans="1:9">
      <c r="A3433" s="470">
        <v>44339</v>
      </c>
      <c r="B3433" s="203">
        <v>23</v>
      </c>
      <c r="C3433" s="208">
        <v>165</v>
      </c>
      <c r="D3433" s="471">
        <v>47.7</v>
      </c>
      <c r="E3433" s="209">
        <v>20</v>
      </c>
      <c r="F3433" s="472">
        <v>45.6</v>
      </c>
      <c r="H3433" s="205"/>
      <c r="I3433" s="114"/>
    </row>
    <row r="3434" spans="1:9">
      <c r="A3434" s="470">
        <v>44340</v>
      </c>
      <c r="B3434" s="203">
        <v>0</v>
      </c>
      <c r="C3434" s="208">
        <v>180</v>
      </c>
      <c r="D3434" s="471">
        <v>47.7</v>
      </c>
      <c r="E3434" s="209">
        <v>20</v>
      </c>
      <c r="F3434" s="472">
        <v>46.1</v>
      </c>
      <c r="H3434" s="205"/>
      <c r="I3434" s="114"/>
    </row>
    <row r="3435" spans="1:9">
      <c r="A3435" s="470">
        <v>44340</v>
      </c>
      <c r="B3435" s="203">
        <v>1</v>
      </c>
      <c r="C3435" s="208">
        <v>195</v>
      </c>
      <c r="D3435" s="471">
        <v>47.6</v>
      </c>
      <c r="E3435" s="209">
        <v>20</v>
      </c>
      <c r="F3435" s="472">
        <v>46.5</v>
      </c>
      <c r="H3435" s="205"/>
      <c r="I3435" s="114"/>
    </row>
    <row r="3436" spans="1:9">
      <c r="A3436" s="470">
        <v>44340</v>
      </c>
      <c r="B3436" s="203">
        <v>2</v>
      </c>
      <c r="C3436" s="208">
        <v>210</v>
      </c>
      <c r="D3436" s="471">
        <v>47.6</v>
      </c>
      <c r="E3436" s="209">
        <v>20</v>
      </c>
      <c r="F3436" s="472">
        <v>47</v>
      </c>
      <c r="H3436" s="205"/>
      <c r="I3436" s="114"/>
    </row>
    <row r="3437" spans="1:9">
      <c r="A3437" s="470">
        <v>44340</v>
      </c>
      <c r="B3437" s="203">
        <v>3</v>
      </c>
      <c r="C3437" s="208">
        <v>225</v>
      </c>
      <c r="D3437" s="471">
        <v>47.5</v>
      </c>
      <c r="E3437" s="209">
        <v>20</v>
      </c>
      <c r="F3437" s="472">
        <v>47.5</v>
      </c>
      <c r="H3437" s="205"/>
      <c r="I3437" s="114"/>
    </row>
    <row r="3438" spans="1:9">
      <c r="A3438" s="470">
        <v>44340</v>
      </c>
      <c r="B3438" s="203">
        <v>4</v>
      </c>
      <c r="C3438" s="208">
        <v>240</v>
      </c>
      <c r="D3438" s="471">
        <v>47.5</v>
      </c>
      <c r="E3438" s="209">
        <v>20</v>
      </c>
      <c r="F3438" s="472">
        <v>47.9</v>
      </c>
      <c r="H3438" s="205"/>
      <c r="I3438" s="114"/>
    </row>
    <row r="3439" spans="1:9">
      <c r="A3439" s="470">
        <v>44340</v>
      </c>
      <c r="B3439" s="203">
        <v>5</v>
      </c>
      <c r="C3439" s="208">
        <v>255</v>
      </c>
      <c r="D3439" s="471">
        <v>47.4</v>
      </c>
      <c r="E3439" s="209">
        <v>20</v>
      </c>
      <c r="F3439" s="472">
        <v>48.4</v>
      </c>
      <c r="H3439" s="205"/>
      <c r="I3439" s="114"/>
    </row>
    <row r="3440" spans="1:9">
      <c r="A3440" s="470">
        <v>44340</v>
      </c>
      <c r="B3440" s="203">
        <v>6</v>
      </c>
      <c r="C3440" s="208">
        <v>270</v>
      </c>
      <c r="D3440" s="471">
        <v>47.3</v>
      </c>
      <c r="E3440" s="209">
        <v>20</v>
      </c>
      <c r="F3440" s="472">
        <v>48.8</v>
      </c>
      <c r="H3440" s="205"/>
      <c r="I3440" s="114"/>
    </row>
    <row r="3441" spans="1:9">
      <c r="A3441" s="470">
        <v>44340</v>
      </c>
      <c r="B3441" s="203">
        <v>7</v>
      </c>
      <c r="C3441" s="208">
        <v>285</v>
      </c>
      <c r="D3441" s="471">
        <v>47.3</v>
      </c>
      <c r="E3441" s="209">
        <v>20</v>
      </c>
      <c r="F3441" s="472">
        <v>49.3</v>
      </c>
      <c r="H3441" s="205"/>
      <c r="I3441" s="114"/>
    </row>
    <row r="3442" spans="1:9">
      <c r="A3442" s="470">
        <v>44340</v>
      </c>
      <c r="B3442" s="203">
        <v>8</v>
      </c>
      <c r="C3442" s="208">
        <v>300</v>
      </c>
      <c r="D3442" s="471">
        <v>47.2</v>
      </c>
      <c r="E3442" s="209">
        <v>20</v>
      </c>
      <c r="F3442" s="472">
        <v>49.8</v>
      </c>
      <c r="H3442" s="205"/>
      <c r="I3442" s="114"/>
    </row>
    <row r="3443" spans="1:9">
      <c r="A3443" s="470">
        <v>44340</v>
      </c>
      <c r="B3443" s="203">
        <v>9</v>
      </c>
      <c r="C3443" s="208">
        <v>315</v>
      </c>
      <c r="D3443" s="471">
        <v>47.2</v>
      </c>
      <c r="E3443" s="209">
        <v>20</v>
      </c>
      <c r="F3443" s="472">
        <v>50.2</v>
      </c>
      <c r="H3443" s="205"/>
      <c r="I3443" s="114"/>
    </row>
    <row r="3444" spans="1:9">
      <c r="A3444" s="470">
        <v>44340</v>
      </c>
      <c r="B3444" s="203">
        <v>10</v>
      </c>
      <c r="C3444" s="208">
        <v>330</v>
      </c>
      <c r="D3444" s="471">
        <v>47.1</v>
      </c>
      <c r="E3444" s="209">
        <v>20</v>
      </c>
      <c r="F3444" s="472">
        <v>50.7</v>
      </c>
      <c r="H3444" s="205"/>
      <c r="I3444" s="114"/>
    </row>
    <row r="3445" spans="1:9">
      <c r="A3445" s="470">
        <v>44340</v>
      </c>
      <c r="B3445" s="203">
        <v>11</v>
      </c>
      <c r="C3445" s="208">
        <v>345</v>
      </c>
      <c r="D3445" s="471">
        <v>47.1</v>
      </c>
      <c r="E3445" s="209">
        <v>20</v>
      </c>
      <c r="F3445" s="472">
        <v>51.1</v>
      </c>
      <c r="H3445" s="205"/>
      <c r="I3445" s="114"/>
    </row>
    <row r="3446" spans="1:9">
      <c r="A3446" s="470">
        <v>44340</v>
      </c>
      <c r="B3446" s="203">
        <v>12</v>
      </c>
      <c r="C3446" s="208">
        <v>0</v>
      </c>
      <c r="D3446" s="471">
        <v>47</v>
      </c>
      <c r="E3446" s="209">
        <v>20</v>
      </c>
      <c r="F3446" s="472">
        <v>51.6</v>
      </c>
      <c r="H3446" s="205"/>
      <c r="I3446" s="114"/>
    </row>
    <row r="3447" spans="1:9">
      <c r="A3447" s="470">
        <v>44340</v>
      </c>
      <c r="B3447" s="203">
        <v>13</v>
      </c>
      <c r="C3447" s="208">
        <v>15</v>
      </c>
      <c r="D3447" s="471">
        <v>46.9</v>
      </c>
      <c r="E3447" s="209">
        <v>20</v>
      </c>
      <c r="F3447" s="472">
        <v>52</v>
      </c>
      <c r="H3447" s="205"/>
      <c r="I3447" s="114"/>
    </row>
    <row r="3448" spans="1:9">
      <c r="A3448" s="470">
        <v>44340</v>
      </c>
      <c r="B3448" s="203">
        <v>14</v>
      </c>
      <c r="C3448" s="208">
        <v>30</v>
      </c>
      <c r="D3448" s="471">
        <v>46.9</v>
      </c>
      <c r="E3448" s="209">
        <v>20</v>
      </c>
      <c r="F3448" s="472">
        <v>52.5</v>
      </c>
      <c r="H3448" s="205"/>
      <c r="I3448" s="114"/>
    </row>
    <row r="3449" spans="1:9">
      <c r="A3449" s="470">
        <v>44340</v>
      </c>
      <c r="B3449" s="203">
        <v>15</v>
      </c>
      <c r="C3449" s="208">
        <v>45</v>
      </c>
      <c r="D3449" s="471">
        <v>46.8</v>
      </c>
      <c r="E3449" s="209">
        <v>20</v>
      </c>
      <c r="F3449" s="472">
        <v>52.9</v>
      </c>
      <c r="H3449" s="205"/>
      <c r="I3449" s="114"/>
    </row>
    <row r="3450" spans="1:9">
      <c r="A3450" s="470">
        <v>44340</v>
      </c>
      <c r="B3450" s="203">
        <v>16</v>
      </c>
      <c r="C3450" s="208">
        <v>60</v>
      </c>
      <c r="D3450" s="471">
        <v>46.8</v>
      </c>
      <c r="E3450" s="209">
        <v>20</v>
      </c>
      <c r="F3450" s="472">
        <v>53.4</v>
      </c>
      <c r="H3450" s="205"/>
      <c r="I3450" s="114"/>
    </row>
    <row r="3451" spans="1:9">
      <c r="A3451" s="470">
        <v>44340</v>
      </c>
      <c r="B3451" s="203">
        <v>17</v>
      </c>
      <c r="C3451" s="208">
        <v>75</v>
      </c>
      <c r="D3451" s="471">
        <v>46.7</v>
      </c>
      <c r="E3451" s="209">
        <v>20</v>
      </c>
      <c r="F3451" s="472">
        <v>53.9</v>
      </c>
      <c r="H3451" s="205"/>
      <c r="I3451" s="114"/>
    </row>
    <row r="3452" spans="1:9">
      <c r="A3452" s="470">
        <v>44340</v>
      </c>
      <c r="B3452" s="203">
        <v>18</v>
      </c>
      <c r="C3452" s="208">
        <v>90</v>
      </c>
      <c r="D3452" s="471">
        <v>46.6</v>
      </c>
      <c r="E3452" s="209">
        <v>20</v>
      </c>
      <c r="F3452" s="472">
        <v>54.3</v>
      </c>
      <c r="H3452" s="205"/>
      <c r="I3452" s="114"/>
    </row>
    <row r="3453" spans="1:9">
      <c r="A3453" s="470">
        <v>44340</v>
      </c>
      <c r="B3453" s="203">
        <v>19</v>
      </c>
      <c r="C3453" s="208">
        <v>105</v>
      </c>
      <c r="D3453" s="471">
        <v>46.6</v>
      </c>
      <c r="E3453" s="209">
        <v>20</v>
      </c>
      <c r="F3453" s="472">
        <v>54.8</v>
      </c>
      <c r="H3453" s="205"/>
      <c r="I3453" s="114"/>
    </row>
    <row r="3454" spans="1:9">
      <c r="A3454" s="470">
        <v>44340</v>
      </c>
      <c r="B3454" s="203">
        <v>20</v>
      </c>
      <c r="C3454" s="208">
        <v>120</v>
      </c>
      <c r="D3454" s="471">
        <v>46.5</v>
      </c>
      <c r="E3454" s="209">
        <v>20</v>
      </c>
      <c r="F3454" s="472">
        <v>55.2</v>
      </c>
      <c r="H3454" s="205"/>
      <c r="I3454" s="114"/>
    </row>
    <row r="3455" spans="1:9">
      <c r="A3455" s="470">
        <v>44340</v>
      </c>
      <c r="B3455" s="203">
        <v>21</v>
      </c>
      <c r="C3455" s="208">
        <v>135</v>
      </c>
      <c r="D3455" s="471">
        <v>46.5</v>
      </c>
      <c r="E3455" s="209">
        <v>20</v>
      </c>
      <c r="F3455" s="472">
        <v>55.7</v>
      </c>
      <c r="H3455" s="205"/>
      <c r="I3455" s="114"/>
    </row>
    <row r="3456" spans="1:9">
      <c r="A3456" s="470">
        <v>44340</v>
      </c>
      <c r="B3456" s="203">
        <v>22</v>
      </c>
      <c r="C3456" s="208">
        <v>150</v>
      </c>
      <c r="D3456" s="471">
        <v>46.4</v>
      </c>
      <c r="E3456" s="209">
        <v>20</v>
      </c>
      <c r="F3456" s="472">
        <v>56.1</v>
      </c>
      <c r="H3456" s="205"/>
      <c r="I3456" s="114"/>
    </row>
    <row r="3457" spans="1:9">
      <c r="A3457" s="470">
        <v>44340</v>
      </c>
      <c r="B3457" s="203">
        <v>23</v>
      </c>
      <c r="C3457" s="208">
        <v>165</v>
      </c>
      <c r="D3457" s="471">
        <v>46.3</v>
      </c>
      <c r="E3457" s="209">
        <v>20</v>
      </c>
      <c r="F3457" s="472">
        <v>56.6</v>
      </c>
      <c r="H3457" s="205"/>
      <c r="I3457" s="114"/>
    </row>
    <row r="3458" spans="1:9">
      <c r="A3458" s="470">
        <v>44341</v>
      </c>
      <c r="B3458" s="203">
        <v>0</v>
      </c>
      <c r="C3458" s="208">
        <v>180</v>
      </c>
      <c r="D3458" s="471">
        <v>46.3</v>
      </c>
      <c r="E3458" s="209">
        <v>20</v>
      </c>
      <c r="F3458" s="472">
        <v>57</v>
      </c>
      <c r="H3458" s="205"/>
      <c r="I3458" s="114"/>
    </row>
    <row r="3459" spans="1:9">
      <c r="A3459" s="470">
        <v>44341</v>
      </c>
      <c r="B3459" s="203">
        <v>1</v>
      </c>
      <c r="C3459" s="208">
        <v>195</v>
      </c>
      <c r="D3459" s="471">
        <v>46.2</v>
      </c>
      <c r="E3459" s="209">
        <v>20</v>
      </c>
      <c r="F3459" s="472">
        <v>57.5</v>
      </c>
      <c r="H3459" s="205"/>
      <c r="I3459" s="114"/>
    </row>
    <row r="3460" spans="1:9">
      <c r="A3460" s="470">
        <v>44341</v>
      </c>
      <c r="B3460" s="203">
        <v>2</v>
      </c>
      <c r="C3460" s="208">
        <v>210</v>
      </c>
      <c r="D3460" s="471">
        <v>46.1</v>
      </c>
      <c r="E3460" s="209">
        <v>20</v>
      </c>
      <c r="F3460" s="472">
        <v>57.9</v>
      </c>
      <c r="H3460" s="205"/>
      <c r="I3460" s="114"/>
    </row>
    <row r="3461" spans="1:9">
      <c r="A3461" s="470">
        <v>44341</v>
      </c>
      <c r="B3461" s="203">
        <v>3</v>
      </c>
      <c r="C3461" s="208">
        <v>225</v>
      </c>
      <c r="D3461" s="471">
        <v>46.1</v>
      </c>
      <c r="E3461" s="209">
        <v>20</v>
      </c>
      <c r="F3461" s="472">
        <v>58.3</v>
      </c>
      <c r="H3461" s="205"/>
      <c r="I3461" s="114"/>
    </row>
    <row r="3462" spans="1:9">
      <c r="A3462" s="470">
        <v>44341</v>
      </c>
      <c r="B3462" s="203">
        <v>4</v>
      </c>
      <c r="C3462" s="208">
        <v>240</v>
      </c>
      <c r="D3462" s="471">
        <v>46</v>
      </c>
      <c r="E3462" s="209">
        <v>20</v>
      </c>
      <c r="F3462" s="472">
        <v>58.8</v>
      </c>
      <c r="H3462" s="205"/>
      <c r="I3462" s="114"/>
    </row>
    <row r="3463" spans="1:9">
      <c r="A3463" s="470">
        <v>44341</v>
      </c>
      <c r="B3463" s="203">
        <v>5</v>
      </c>
      <c r="C3463" s="208">
        <v>255</v>
      </c>
      <c r="D3463" s="471">
        <v>46</v>
      </c>
      <c r="E3463" s="209">
        <v>20</v>
      </c>
      <c r="F3463" s="472">
        <v>59.2</v>
      </c>
      <c r="H3463" s="205"/>
      <c r="I3463" s="114"/>
    </row>
    <row r="3464" spans="1:9">
      <c r="A3464" s="470">
        <v>44341</v>
      </c>
      <c r="B3464" s="203">
        <v>6</v>
      </c>
      <c r="C3464" s="208">
        <v>270</v>
      </c>
      <c r="D3464" s="471">
        <v>45.9</v>
      </c>
      <c r="E3464" s="209">
        <v>20</v>
      </c>
      <c r="F3464" s="472">
        <v>59.7</v>
      </c>
      <c r="H3464" s="205"/>
      <c r="I3464" s="114"/>
    </row>
    <row r="3465" spans="1:9">
      <c r="A3465" s="470">
        <v>44341</v>
      </c>
      <c r="B3465" s="203">
        <v>7</v>
      </c>
      <c r="C3465" s="208">
        <v>285</v>
      </c>
      <c r="D3465" s="471">
        <v>45.8</v>
      </c>
      <c r="E3465" s="209">
        <v>21</v>
      </c>
      <c r="F3465" s="472">
        <v>0.1</v>
      </c>
      <c r="H3465" s="205"/>
      <c r="I3465" s="114"/>
    </row>
    <row r="3466" spans="1:9">
      <c r="A3466" s="470">
        <v>44341</v>
      </c>
      <c r="B3466" s="203">
        <v>8</v>
      </c>
      <c r="C3466" s="208">
        <v>300</v>
      </c>
      <c r="D3466" s="471">
        <v>45.8</v>
      </c>
      <c r="E3466" s="209">
        <v>21</v>
      </c>
      <c r="F3466" s="472">
        <v>0.6</v>
      </c>
      <c r="H3466" s="205"/>
      <c r="I3466" s="114"/>
    </row>
    <row r="3467" spans="1:9">
      <c r="A3467" s="470">
        <v>44341</v>
      </c>
      <c r="B3467" s="203">
        <v>9</v>
      </c>
      <c r="C3467" s="208">
        <v>315</v>
      </c>
      <c r="D3467" s="471">
        <v>45.7</v>
      </c>
      <c r="E3467" s="209">
        <v>21</v>
      </c>
      <c r="F3467" s="472">
        <v>1</v>
      </c>
      <c r="H3467" s="205"/>
      <c r="I3467" s="114"/>
    </row>
    <row r="3468" spans="1:9">
      <c r="A3468" s="470">
        <v>44341</v>
      </c>
      <c r="B3468" s="203">
        <v>10</v>
      </c>
      <c r="C3468" s="208">
        <v>330</v>
      </c>
      <c r="D3468" s="471">
        <v>45.6</v>
      </c>
      <c r="E3468" s="209">
        <v>21</v>
      </c>
      <c r="F3468" s="472">
        <v>1.4</v>
      </c>
      <c r="H3468" s="205"/>
      <c r="I3468" s="114"/>
    </row>
    <row r="3469" spans="1:9">
      <c r="A3469" s="470">
        <v>44341</v>
      </c>
      <c r="B3469" s="203">
        <v>11</v>
      </c>
      <c r="C3469" s="208">
        <v>345</v>
      </c>
      <c r="D3469" s="471">
        <v>45.6</v>
      </c>
      <c r="E3469" s="209">
        <v>21</v>
      </c>
      <c r="F3469" s="472">
        <v>1.9</v>
      </c>
      <c r="H3469" s="205"/>
      <c r="I3469" s="114"/>
    </row>
    <row r="3470" spans="1:9">
      <c r="A3470" s="470">
        <v>44341</v>
      </c>
      <c r="B3470" s="203">
        <v>12</v>
      </c>
      <c r="C3470" s="208">
        <v>0</v>
      </c>
      <c r="D3470" s="471">
        <v>45.5</v>
      </c>
      <c r="E3470" s="209">
        <v>21</v>
      </c>
      <c r="F3470" s="472">
        <v>2.2999999999999998</v>
      </c>
      <c r="H3470" s="205"/>
      <c r="I3470" s="114"/>
    </row>
    <row r="3471" spans="1:9">
      <c r="A3471" s="470">
        <v>44341</v>
      </c>
      <c r="B3471" s="203">
        <v>13</v>
      </c>
      <c r="C3471" s="208">
        <v>15</v>
      </c>
      <c r="D3471" s="471">
        <v>45.5</v>
      </c>
      <c r="E3471" s="209">
        <v>21</v>
      </c>
      <c r="F3471" s="472">
        <v>2.8</v>
      </c>
      <c r="H3471" s="205"/>
      <c r="I3471" s="114"/>
    </row>
    <row r="3472" spans="1:9">
      <c r="A3472" s="470">
        <v>44341</v>
      </c>
      <c r="B3472" s="203">
        <v>14</v>
      </c>
      <c r="C3472" s="208">
        <v>30</v>
      </c>
      <c r="D3472" s="471">
        <v>45.4</v>
      </c>
      <c r="E3472" s="209">
        <v>21</v>
      </c>
      <c r="F3472" s="472">
        <v>3.2</v>
      </c>
      <c r="H3472" s="205"/>
      <c r="I3472" s="114"/>
    </row>
    <row r="3473" spans="1:9">
      <c r="A3473" s="470">
        <v>44341</v>
      </c>
      <c r="B3473" s="203">
        <v>15</v>
      </c>
      <c r="C3473" s="208">
        <v>45</v>
      </c>
      <c r="D3473" s="471">
        <v>45.3</v>
      </c>
      <c r="E3473" s="209">
        <v>21</v>
      </c>
      <c r="F3473" s="472">
        <v>3.6</v>
      </c>
      <c r="H3473" s="205"/>
      <c r="I3473" s="114"/>
    </row>
    <row r="3474" spans="1:9">
      <c r="A3474" s="470">
        <v>44341</v>
      </c>
      <c r="B3474" s="203">
        <v>16</v>
      </c>
      <c r="C3474" s="208">
        <v>60</v>
      </c>
      <c r="D3474" s="471">
        <v>45.3</v>
      </c>
      <c r="E3474" s="209">
        <v>21</v>
      </c>
      <c r="F3474" s="472">
        <v>4.0999999999999996</v>
      </c>
      <c r="H3474" s="205"/>
      <c r="I3474" s="114"/>
    </row>
    <row r="3475" spans="1:9">
      <c r="A3475" s="470">
        <v>44341</v>
      </c>
      <c r="B3475" s="203">
        <v>17</v>
      </c>
      <c r="C3475" s="208">
        <v>75</v>
      </c>
      <c r="D3475" s="471">
        <v>45.2</v>
      </c>
      <c r="E3475" s="209">
        <v>21</v>
      </c>
      <c r="F3475" s="472">
        <v>4.5</v>
      </c>
      <c r="H3475" s="205"/>
      <c r="I3475" s="114"/>
    </row>
    <row r="3476" spans="1:9">
      <c r="A3476" s="470">
        <v>44341</v>
      </c>
      <c r="B3476" s="203">
        <v>18</v>
      </c>
      <c r="C3476" s="208">
        <v>90</v>
      </c>
      <c r="D3476" s="471">
        <v>45.1</v>
      </c>
      <c r="E3476" s="209">
        <v>21</v>
      </c>
      <c r="F3476" s="472">
        <v>5</v>
      </c>
      <c r="H3476" s="205"/>
      <c r="I3476" s="114"/>
    </row>
    <row r="3477" spans="1:9">
      <c r="A3477" s="470">
        <v>44341</v>
      </c>
      <c r="B3477" s="203">
        <v>19</v>
      </c>
      <c r="C3477" s="208">
        <v>105</v>
      </c>
      <c r="D3477" s="471">
        <v>45.1</v>
      </c>
      <c r="E3477" s="209">
        <v>21</v>
      </c>
      <c r="F3477" s="472">
        <v>5.4</v>
      </c>
      <c r="H3477" s="205"/>
      <c r="I3477" s="114"/>
    </row>
    <row r="3478" spans="1:9">
      <c r="A3478" s="470">
        <v>44341</v>
      </c>
      <c r="B3478" s="203">
        <v>20</v>
      </c>
      <c r="C3478" s="208">
        <v>120</v>
      </c>
      <c r="D3478" s="471">
        <v>45</v>
      </c>
      <c r="E3478" s="209">
        <v>21</v>
      </c>
      <c r="F3478" s="472">
        <v>5.8</v>
      </c>
      <c r="H3478" s="205"/>
      <c r="I3478" s="114"/>
    </row>
    <row r="3479" spans="1:9">
      <c r="A3479" s="470">
        <v>44341</v>
      </c>
      <c r="B3479" s="203">
        <v>21</v>
      </c>
      <c r="C3479" s="208">
        <v>135</v>
      </c>
      <c r="D3479" s="471">
        <v>44.9</v>
      </c>
      <c r="E3479" s="209">
        <v>21</v>
      </c>
      <c r="F3479" s="472">
        <v>6.3</v>
      </c>
      <c r="H3479" s="205"/>
      <c r="I3479" s="114"/>
    </row>
    <row r="3480" spans="1:9">
      <c r="A3480" s="470">
        <v>44341</v>
      </c>
      <c r="B3480" s="203">
        <v>22</v>
      </c>
      <c r="C3480" s="208">
        <v>150</v>
      </c>
      <c r="D3480" s="471">
        <v>44.9</v>
      </c>
      <c r="E3480" s="209">
        <v>21</v>
      </c>
      <c r="F3480" s="472">
        <v>6.7</v>
      </c>
      <c r="H3480" s="205"/>
      <c r="I3480" s="114"/>
    </row>
    <row r="3481" spans="1:9">
      <c r="A3481" s="470">
        <v>44341</v>
      </c>
      <c r="B3481" s="203">
        <v>23</v>
      </c>
      <c r="C3481" s="208">
        <v>165</v>
      </c>
      <c r="D3481" s="471">
        <v>44.8</v>
      </c>
      <c r="E3481" s="209">
        <v>21</v>
      </c>
      <c r="F3481" s="472">
        <v>7.1</v>
      </c>
      <c r="H3481" s="205"/>
      <c r="I3481" s="114"/>
    </row>
    <row r="3482" spans="1:9">
      <c r="A3482" s="470">
        <v>44342</v>
      </c>
      <c r="B3482" s="203">
        <v>0</v>
      </c>
      <c r="C3482" s="208">
        <v>180</v>
      </c>
      <c r="D3482" s="471">
        <v>44.7</v>
      </c>
      <c r="E3482" s="209">
        <v>21</v>
      </c>
      <c r="F3482" s="472">
        <v>7.6</v>
      </c>
      <c r="H3482" s="205"/>
      <c r="I3482" s="114"/>
    </row>
    <row r="3483" spans="1:9">
      <c r="A3483" s="470">
        <v>44342</v>
      </c>
      <c r="B3483" s="203">
        <v>1</v>
      </c>
      <c r="C3483" s="208">
        <v>195</v>
      </c>
      <c r="D3483" s="471">
        <v>44.7</v>
      </c>
      <c r="E3483" s="209">
        <v>21</v>
      </c>
      <c r="F3483" s="472">
        <v>8</v>
      </c>
      <c r="H3483" s="205"/>
      <c r="I3483" s="114"/>
    </row>
    <row r="3484" spans="1:9">
      <c r="A3484" s="470">
        <v>44342</v>
      </c>
      <c r="B3484" s="203">
        <v>2</v>
      </c>
      <c r="C3484" s="208">
        <v>210</v>
      </c>
      <c r="D3484" s="471">
        <v>44.6</v>
      </c>
      <c r="E3484" s="209">
        <v>21</v>
      </c>
      <c r="F3484" s="472">
        <v>8.4</v>
      </c>
      <c r="H3484" s="205"/>
      <c r="I3484" s="114"/>
    </row>
    <row r="3485" spans="1:9">
      <c r="A3485" s="470">
        <v>44342</v>
      </c>
      <c r="B3485" s="203">
        <v>3</v>
      </c>
      <c r="C3485" s="208">
        <v>225</v>
      </c>
      <c r="D3485" s="471">
        <v>44.5</v>
      </c>
      <c r="E3485" s="209">
        <v>21</v>
      </c>
      <c r="F3485" s="472">
        <v>8.9</v>
      </c>
      <c r="H3485" s="205"/>
      <c r="I3485" s="114"/>
    </row>
    <row r="3486" spans="1:9">
      <c r="A3486" s="470">
        <v>44342</v>
      </c>
      <c r="B3486" s="203">
        <v>4</v>
      </c>
      <c r="C3486" s="208">
        <v>240</v>
      </c>
      <c r="D3486" s="471">
        <v>44.5</v>
      </c>
      <c r="E3486" s="209">
        <v>21</v>
      </c>
      <c r="F3486" s="472">
        <v>9.3000000000000007</v>
      </c>
      <c r="H3486" s="205"/>
      <c r="I3486" s="114"/>
    </row>
    <row r="3487" spans="1:9">
      <c r="A3487" s="470">
        <v>44342</v>
      </c>
      <c r="B3487" s="203">
        <v>5</v>
      </c>
      <c r="C3487" s="208">
        <v>255</v>
      </c>
      <c r="D3487" s="471">
        <v>44.4</v>
      </c>
      <c r="E3487" s="209">
        <v>21</v>
      </c>
      <c r="F3487" s="472">
        <v>9.6999999999999993</v>
      </c>
      <c r="H3487" s="205"/>
      <c r="I3487" s="114"/>
    </row>
    <row r="3488" spans="1:9">
      <c r="A3488" s="470">
        <v>44342</v>
      </c>
      <c r="B3488" s="203">
        <v>6</v>
      </c>
      <c r="C3488" s="208">
        <v>270</v>
      </c>
      <c r="D3488" s="471">
        <v>44.3</v>
      </c>
      <c r="E3488" s="209">
        <v>21</v>
      </c>
      <c r="F3488" s="472">
        <v>10.199999999999999</v>
      </c>
      <c r="H3488" s="205"/>
      <c r="I3488" s="114"/>
    </row>
    <row r="3489" spans="1:9">
      <c r="A3489" s="470">
        <v>44342</v>
      </c>
      <c r="B3489" s="203">
        <v>7</v>
      </c>
      <c r="C3489" s="208">
        <v>285</v>
      </c>
      <c r="D3489" s="471">
        <v>44.3</v>
      </c>
      <c r="E3489" s="209">
        <v>21</v>
      </c>
      <c r="F3489" s="472">
        <v>10.6</v>
      </c>
      <c r="H3489" s="205"/>
      <c r="I3489" s="114"/>
    </row>
    <row r="3490" spans="1:9">
      <c r="A3490" s="470">
        <v>44342</v>
      </c>
      <c r="B3490" s="203">
        <v>8</v>
      </c>
      <c r="C3490" s="208">
        <v>300</v>
      </c>
      <c r="D3490" s="471">
        <v>44.2</v>
      </c>
      <c r="E3490" s="209">
        <v>21</v>
      </c>
      <c r="F3490" s="472">
        <v>11</v>
      </c>
      <c r="H3490" s="205"/>
      <c r="I3490" s="114"/>
    </row>
    <row r="3491" spans="1:9">
      <c r="A3491" s="470">
        <v>44342</v>
      </c>
      <c r="B3491" s="203">
        <v>9</v>
      </c>
      <c r="C3491" s="208">
        <v>315</v>
      </c>
      <c r="D3491" s="471">
        <v>44.1</v>
      </c>
      <c r="E3491" s="209">
        <v>21</v>
      </c>
      <c r="F3491" s="472">
        <v>11.4</v>
      </c>
      <c r="H3491" s="205"/>
      <c r="I3491" s="114"/>
    </row>
    <row r="3492" spans="1:9">
      <c r="A3492" s="470">
        <v>44342</v>
      </c>
      <c r="B3492" s="203">
        <v>10</v>
      </c>
      <c r="C3492" s="208">
        <v>330</v>
      </c>
      <c r="D3492" s="471">
        <v>44.1</v>
      </c>
      <c r="E3492" s="209">
        <v>21</v>
      </c>
      <c r="F3492" s="472">
        <v>11.9</v>
      </c>
      <c r="H3492" s="205"/>
      <c r="I3492" s="114"/>
    </row>
    <row r="3493" spans="1:9">
      <c r="A3493" s="470">
        <v>44342</v>
      </c>
      <c r="B3493" s="203">
        <v>11</v>
      </c>
      <c r="C3493" s="208">
        <v>345</v>
      </c>
      <c r="D3493" s="471">
        <v>44</v>
      </c>
      <c r="E3493" s="209">
        <v>21</v>
      </c>
      <c r="F3493" s="472">
        <v>12.3</v>
      </c>
      <c r="H3493" s="205"/>
      <c r="I3493" s="114"/>
    </row>
    <row r="3494" spans="1:9">
      <c r="A3494" s="470">
        <v>44342</v>
      </c>
      <c r="B3494" s="203">
        <v>12</v>
      </c>
      <c r="C3494" s="208">
        <v>0</v>
      </c>
      <c r="D3494" s="471">
        <v>43.9</v>
      </c>
      <c r="E3494" s="209">
        <v>21</v>
      </c>
      <c r="F3494" s="472">
        <v>12.7</v>
      </c>
      <c r="H3494" s="205"/>
      <c r="I3494" s="114"/>
    </row>
    <row r="3495" spans="1:9">
      <c r="A3495" s="470">
        <v>44342</v>
      </c>
      <c r="B3495" s="203">
        <v>13</v>
      </c>
      <c r="C3495" s="208">
        <v>15</v>
      </c>
      <c r="D3495" s="471">
        <v>43.9</v>
      </c>
      <c r="E3495" s="209">
        <v>21</v>
      </c>
      <c r="F3495" s="472">
        <v>13.1</v>
      </c>
      <c r="H3495" s="205"/>
      <c r="I3495" s="114"/>
    </row>
    <row r="3496" spans="1:9">
      <c r="A3496" s="470">
        <v>44342</v>
      </c>
      <c r="B3496" s="203">
        <v>14</v>
      </c>
      <c r="C3496" s="208">
        <v>30</v>
      </c>
      <c r="D3496" s="471">
        <v>43.8</v>
      </c>
      <c r="E3496" s="209">
        <v>21</v>
      </c>
      <c r="F3496" s="472">
        <v>13.6</v>
      </c>
      <c r="H3496" s="205"/>
      <c r="I3496" s="114"/>
    </row>
    <row r="3497" spans="1:9">
      <c r="A3497" s="470">
        <v>44342</v>
      </c>
      <c r="B3497" s="203">
        <v>15</v>
      </c>
      <c r="C3497" s="208">
        <v>45</v>
      </c>
      <c r="D3497" s="471">
        <v>43.7</v>
      </c>
      <c r="E3497" s="209">
        <v>21</v>
      </c>
      <c r="F3497" s="472">
        <v>14</v>
      </c>
      <c r="H3497" s="205"/>
      <c r="I3497" s="114"/>
    </row>
    <row r="3498" spans="1:9">
      <c r="A3498" s="470">
        <v>44342</v>
      </c>
      <c r="B3498" s="203">
        <v>16</v>
      </c>
      <c r="C3498" s="208">
        <v>60</v>
      </c>
      <c r="D3498" s="471">
        <v>43.6</v>
      </c>
      <c r="E3498" s="209">
        <v>21</v>
      </c>
      <c r="F3498" s="472">
        <v>14.4</v>
      </c>
      <c r="H3498" s="205"/>
      <c r="I3498" s="114"/>
    </row>
    <row r="3499" spans="1:9">
      <c r="A3499" s="470">
        <v>44342</v>
      </c>
      <c r="B3499" s="203">
        <v>17</v>
      </c>
      <c r="C3499" s="208">
        <v>75</v>
      </c>
      <c r="D3499" s="471">
        <v>43.6</v>
      </c>
      <c r="E3499" s="209">
        <v>21</v>
      </c>
      <c r="F3499" s="472">
        <v>14.8</v>
      </c>
      <c r="H3499" s="205"/>
      <c r="I3499" s="114"/>
    </row>
    <row r="3500" spans="1:9">
      <c r="A3500" s="470">
        <v>44342</v>
      </c>
      <c r="B3500" s="203">
        <v>18</v>
      </c>
      <c r="C3500" s="208">
        <v>90</v>
      </c>
      <c r="D3500" s="471">
        <v>43.5</v>
      </c>
      <c r="E3500" s="209">
        <v>21</v>
      </c>
      <c r="F3500" s="472">
        <v>15.3</v>
      </c>
      <c r="H3500" s="205"/>
      <c r="I3500" s="114"/>
    </row>
    <row r="3501" spans="1:9">
      <c r="A3501" s="470">
        <v>44342</v>
      </c>
      <c r="B3501" s="203">
        <v>19</v>
      </c>
      <c r="C3501" s="208">
        <v>105</v>
      </c>
      <c r="D3501" s="471">
        <v>43.4</v>
      </c>
      <c r="E3501" s="209">
        <v>21</v>
      </c>
      <c r="F3501" s="472">
        <v>15.7</v>
      </c>
      <c r="H3501" s="205"/>
      <c r="I3501" s="114"/>
    </row>
    <row r="3502" spans="1:9">
      <c r="A3502" s="470">
        <v>44342</v>
      </c>
      <c r="B3502" s="203">
        <v>20</v>
      </c>
      <c r="C3502" s="208">
        <v>120</v>
      </c>
      <c r="D3502" s="471">
        <v>43.4</v>
      </c>
      <c r="E3502" s="209">
        <v>21</v>
      </c>
      <c r="F3502" s="472">
        <v>16.100000000000001</v>
      </c>
      <c r="H3502" s="205"/>
      <c r="I3502" s="114"/>
    </row>
    <row r="3503" spans="1:9">
      <c r="A3503" s="470">
        <v>44342</v>
      </c>
      <c r="B3503" s="203">
        <v>21</v>
      </c>
      <c r="C3503" s="208">
        <v>135</v>
      </c>
      <c r="D3503" s="471">
        <v>43.3</v>
      </c>
      <c r="E3503" s="209">
        <v>21</v>
      </c>
      <c r="F3503" s="472">
        <v>16.5</v>
      </c>
      <c r="H3503" s="205"/>
      <c r="I3503" s="114"/>
    </row>
    <row r="3504" spans="1:9">
      <c r="A3504" s="470">
        <v>44342</v>
      </c>
      <c r="B3504" s="203">
        <v>22</v>
      </c>
      <c r="C3504" s="208">
        <v>150</v>
      </c>
      <c r="D3504" s="471">
        <v>43.2</v>
      </c>
      <c r="E3504" s="209">
        <v>21</v>
      </c>
      <c r="F3504" s="472">
        <v>16.899999999999999</v>
      </c>
      <c r="H3504" s="205"/>
      <c r="I3504" s="114"/>
    </row>
    <row r="3505" spans="1:9">
      <c r="A3505" s="470">
        <v>44342</v>
      </c>
      <c r="B3505" s="203">
        <v>23</v>
      </c>
      <c r="C3505" s="208">
        <v>165</v>
      </c>
      <c r="D3505" s="471">
        <v>43.2</v>
      </c>
      <c r="E3505" s="209">
        <v>21</v>
      </c>
      <c r="F3505" s="472">
        <v>17.399999999999999</v>
      </c>
      <c r="H3505" s="205"/>
      <c r="I3505" s="114"/>
    </row>
    <row r="3506" spans="1:9">
      <c r="A3506" s="470">
        <v>44343</v>
      </c>
      <c r="B3506" s="203">
        <v>0</v>
      </c>
      <c r="C3506" s="208">
        <v>180</v>
      </c>
      <c r="D3506" s="471">
        <v>43.1</v>
      </c>
      <c r="E3506" s="209">
        <v>21</v>
      </c>
      <c r="F3506" s="472">
        <v>17.8</v>
      </c>
      <c r="H3506" s="205"/>
      <c r="I3506" s="114"/>
    </row>
    <row r="3507" spans="1:9">
      <c r="A3507" s="470">
        <v>44343</v>
      </c>
      <c r="B3507" s="203">
        <v>1</v>
      </c>
      <c r="C3507" s="208">
        <v>195</v>
      </c>
      <c r="D3507" s="471">
        <v>43</v>
      </c>
      <c r="E3507" s="209">
        <v>21</v>
      </c>
      <c r="F3507" s="472">
        <v>18.2</v>
      </c>
      <c r="H3507" s="205"/>
      <c r="I3507" s="114"/>
    </row>
    <row r="3508" spans="1:9">
      <c r="A3508" s="470">
        <v>44343</v>
      </c>
      <c r="B3508" s="203">
        <v>2</v>
      </c>
      <c r="C3508" s="208">
        <v>210</v>
      </c>
      <c r="D3508" s="471">
        <v>42.9</v>
      </c>
      <c r="E3508" s="209">
        <v>21</v>
      </c>
      <c r="F3508" s="472">
        <v>18.600000000000001</v>
      </c>
      <c r="H3508" s="205"/>
      <c r="I3508" s="114"/>
    </row>
    <row r="3509" spans="1:9">
      <c r="A3509" s="470">
        <v>44343</v>
      </c>
      <c r="B3509" s="203">
        <v>3</v>
      </c>
      <c r="C3509" s="208">
        <v>225</v>
      </c>
      <c r="D3509" s="471">
        <v>42.9</v>
      </c>
      <c r="E3509" s="209">
        <v>21</v>
      </c>
      <c r="F3509" s="472">
        <v>19</v>
      </c>
      <c r="H3509" s="205"/>
      <c r="I3509" s="114"/>
    </row>
    <row r="3510" spans="1:9">
      <c r="A3510" s="470">
        <v>44343</v>
      </c>
      <c r="B3510" s="203">
        <v>4</v>
      </c>
      <c r="C3510" s="208">
        <v>240</v>
      </c>
      <c r="D3510" s="471">
        <v>42.8</v>
      </c>
      <c r="E3510" s="209">
        <v>21</v>
      </c>
      <c r="F3510" s="472">
        <v>19.399999999999999</v>
      </c>
      <c r="H3510" s="205"/>
      <c r="I3510" s="114"/>
    </row>
    <row r="3511" spans="1:9">
      <c r="A3511" s="470">
        <v>44343</v>
      </c>
      <c r="B3511" s="203">
        <v>5</v>
      </c>
      <c r="C3511" s="208">
        <v>255</v>
      </c>
      <c r="D3511" s="471">
        <v>42.7</v>
      </c>
      <c r="E3511" s="209">
        <v>21</v>
      </c>
      <c r="F3511" s="472">
        <v>19.8</v>
      </c>
      <c r="H3511" s="205"/>
      <c r="I3511" s="114"/>
    </row>
    <row r="3512" spans="1:9">
      <c r="A3512" s="470">
        <v>44343</v>
      </c>
      <c r="B3512" s="203">
        <v>6</v>
      </c>
      <c r="C3512" s="208">
        <v>270</v>
      </c>
      <c r="D3512" s="471">
        <v>42.6</v>
      </c>
      <c r="E3512" s="209">
        <v>21</v>
      </c>
      <c r="F3512" s="472">
        <v>20.3</v>
      </c>
      <c r="H3512" s="205"/>
      <c r="I3512" s="114"/>
    </row>
    <row r="3513" spans="1:9">
      <c r="A3513" s="470">
        <v>44343</v>
      </c>
      <c r="B3513" s="203">
        <v>7</v>
      </c>
      <c r="C3513" s="208">
        <v>285</v>
      </c>
      <c r="D3513" s="471">
        <v>42.6</v>
      </c>
      <c r="E3513" s="209">
        <v>21</v>
      </c>
      <c r="F3513" s="472">
        <v>20.7</v>
      </c>
      <c r="H3513" s="205"/>
      <c r="I3513" s="114"/>
    </row>
    <row r="3514" spans="1:9">
      <c r="A3514" s="470">
        <v>44343</v>
      </c>
      <c r="B3514" s="203">
        <v>8</v>
      </c>
      <c r="C3514" s="208">
        <v>300</v>
      </c>
      <c r="D3514" s="471">
        <v>42.5</v>
      </c>
      <c r="E3514" s="209">
        <v>21</v>
      </c>
      <c r="F3514" s="472">
        <v>21.1</v>
      </c>
      <c r="H3514" s="205"/>
      <c r="I3514" s="114"/>
    </row>
    <row r="3515" spans="1:9">
      <c r="A3515" s="470">
        <v>44343</v>
      </c>
      <c r="B3515" s="203">
        <v>9</v>
      </c>
      <c r="C3515" s="208">
        <v>315</v>
      </c>
      <c r="D3515" s="471">
        <v>42.4</v>
      </c>
      <c r="E3515" s="209">
        <v>21</v>
      </c>
      <c r="F3515" s="472">
        <v>21.5</v>
      </c>
      <c r="H3515" s="205"/>
      <c r="I3515" s="114"/>
    </row>
    <row r="3516" spans="1:9">
      <c r="A3516" s="470">
        <v>44343</v>
      </c>
      <c r="B3516" s="203">
        <v>10</v>
      </c>
      <c r="C3516" s="208">
        <v>330</v>
      </c>
      <c r="D3516" s="471">
        <v>42.4</v>
      </c>
      <c r="E3516" s="209">
        <v>21</v>
      </c>
      <c r="F3516" s="472">
        <v>21.9</v>
      </c>
      <c r="H3516" s="205"/>
      <c r="I3516" s="114"/>
    </row>
    <row r="3517" spans="1:9">
      <c r="A3517" s="470">
        <v>44343</v>
      </c>
      <c r="B3517" s="203">
        <v>11</v>
      </c>
      <c r="C3517" s="208">
        <v>345</v>
      </c>
      <c r="D3517" s="471">
        <v>42.3</v>
      </c>
      <c r="E3517" s="209">
        <v>21</v>
      </c>
      <c r="F3517" s="472">
        <v>22.3</v>
      </c>
      <c r="H3517" s="205"/>
      <c r="I3517" s="114"/>
    </row>
    <row r="3518" spans="1:9">
      <c r="A3518" s="470">
        <v>44343</v>
      </c>
      <c r="B3518" s="203">
        <v>12</v>
      </c>
      <c r="C3518" s="208">
        <v>0</v>
      </c>
      <c r="D3518" s="471">
        <v>42.2</v>
      </c>
      <c r="E3518" s="209">
        <v>21</v>
      </c>
      <c r="F3518" s="472">
        <v>22.7</v>
      </c>
      <c r="H3518" s="205"/>
      <c r="I3518" s="114"/>
    </row>
    <row r="3519" spans="1:9">
      <c r="A3519" s="470">
        <v>44343</v>
      </c>
      <c r="B3519" s="203">
        <v>13</v>
      </c>
      <c r="C3519" s="208">
        <v>15</v>
      </c>
      <c r="D3519" s="471">
        <v>42.1</v>
      </c>
      <c r="E3519" s="209">
        <v>21</v>
      </c>
      <c r="F3519" s="472">
        <v>23.1</v>
      </c>
      <c r="H3519" s="205"/>
      <c r="I3519" s="114"/>
    </row>
    <row r="3520" spans="1:9">
      <c r="A3520" s="470">
        <v>44343</v>
      </c>
      <c r="B3520" s="203">
        <v>14</v>
      </c>
      <c r="C3520" s="208">
        <v>30</v>
      </c>
      <c r="D3520" s="471">
        <v>42.1</v>
      </c>
      <c r="E3520" s="209">
        <v>21</v>
      </c>
      <c r="F3520" s="472">
        <v>23.6</v>
      </c>
      <c r="H3520" s="205"/>
      <c r="I3520" s="114"/>
    </row>
    <row r="3521" spans="1:9">
      <c r="A3521" s="470">
        <v>44343</v>
      </c>
      <c r="B3521" s="203">
        <v>15</v>
      </c>
      <c r="C3521" s="208">
        <v>45</v>
      </c>
      <c r="D3521" s="471">
        <v>42</v>
      </c>
      <c r="E3521" s="209">
        <v>21</v>
      </c>
      <c r="F3521" s="472">
        <v>24</v>
      </c>
      <c r="H3521" s="205"/>
      <c r="I3521" s="114"/>
    </row>
    <row r="3522" spans="1:9">
      <c r="A3522" s="470">
        <v>44343</v>
      </c>
      <c r="B3522" s="203">
        <v>16</v>
      </c>
      <c r="C3522" s="208">
        <v>60</v>
      </c>
      <c r="D3522" s="471">
        <v>41.9</v>
      </c>
      <c r="E3522" s="209">
        <v>21</v>
      </c>
      <c r="F3522" s="472">
        <v>24.4</v>
      </c>
      <c r="H3522" s="205"/>
      <c r="I3522" s="114"/>
    </row>
    <row r="3523" spans="1:9">
      <c r="A3523" s="470">
        <v>44343</v>
      </c>
      <c r="B3523" s="203">
        <v>17</v>
      </c>
      <c r="C3523" s="208">
        <v>75</v>
      </c>
      <c r="D3523" s="471">
        <v>41.8</v>
      </c>
      <c r="E3523" s="209">
        <v>21</v>
      </c>
      <c r="F3523" s="472">
        <v>24.8</v>
      </c>
      <c r="H3523" s="205"/>
      <c r="I3523" s="114"/>
    </row>
    <row r="3524" spans="1:9">
      <c r="A3524" s="470">
        <v>44343</v>
      </c>
      <c r="B3524" s="203">
        <v>18</v>
      </c>
      <c r="C3524" s="208">
        <v>90</v>
      </c>
      <c r="D3524" s="471">
        <v>41.8</v>
      </c>
      <c r="E3524" s="209">
        <v>21</v>
      </c>
      <c r="F3524" s="472">
        <v>25.2</v>
      </c>
      <c r="H3524" s="205"/>
      <c r="I3524" s="114"/>
    </row>
    <row r="3525" spans="1:9">
      <c r="A3525" s="470">
        <v>44343</v>
      </c>
      <c r="B3525" s="203">
        <v>19</v>
      </c>
      <c r="C3525" s="208">
        <v>105</v>
      </c>
      <c r="D3525" s="471">
        <v>41.7</v>
      </c>
      <c r="E3525" s="209">
        <v>21</v>
      </c>
      <c r="F3525" s="472">
        <v>25.6</v>
      </c>
      <c r="H3525" s="205"/>
      <c r="I3525" s="114"/>
    </row>
    <row r="3526" spans="1:9">
      <c r="A3526" s="470">
        <v>44343</v>
      </c>
      <c r="B3526" s="203">
        <v>20</v>
      </c>
      <c r="C3526" s="208">
        <v>120</v>
      </c>
      <c r="D3526" s="471">
        <v>41.6</v>
      </c>
      <c r="E3526" s="209">
        <v>21</v>
      </c>
      <c r="F3526" s="472">
        <v>26</v>
      </c>
      <c r="H3526" s="205"/>
      <c r="I3526" s="114"/>
    </row>
    <row r="3527" spans="1:9">
      <c r="A3527" s="470">
        <v>44343</v>
      </c>
      <c r="B3527" s="203">
        <v>21</v>
      </c>
      <c r="C3527" s="208">
        <v>135</v>
      </c>
      <c r="D3527" s="471">
        <v>41.5</v>
      </c>
      <c r="E3527" s="209">
        <v>21</v>
      </c>
      <c r="F3527" s="472">
        <v>26.4</v>
      </c>
      <c r="H3527" s="205"/>
      <c r="I3527" s="114"/>
    </row>
    <row r="3528" spans="1:9">
      <c r="A3528" s="470">
        <v>44343</v>
      </c>
      <c r="B3528" s="203">
        <v>22</v>
      </c>
      <c r="C3528" s="208">
        <v>150</v>
      </c>
      <c r="D3528" s="471">
        <v>41.5</v>
      </c>
      <c r="E3528" s="209">
        <v>21</v>
      </c>
      <c r="F3528" s="472">
        <v>26.8</v>
      </c>
      <c r="H3528" s="205"/>
      <c r="I3528" s="114"/>
    </row>
    <row r="3529" spans="1:9">
      <c r="A3529" s="470">
        <v>44343</v>
      </c>
      <c r="B3529" s="203">
        <v>23</v>
      </c>
      <c r="C3529" s="208">
        <v>165</v>
      </c>
      <c r="D3529" s="471">
        <v>41.4</v>
      </c>
      <c r="E3529" s="209">
        <v>21</v>
      </c>
      <c r="F3529" s="472">
        <v>27.2</v>
      </c>
      <c r="H3529" s="205"/>
      <c r="I3529" s="114"/>
    </row>
    <row r="3530" spans="1:9">
      <c r="A3530" s="470">
        <v>44344</v>
      </c>
      <c r="B3530" s="203">
        <v>0</v>
      </c>
      <c r="C3530" s="208">
        <v>180</v>
      </c>
      <c r="D3530" s="471">
        <v>41.3</v>
      </c>
      <c r="E3530" s="209">
        <v>21</v>
      </c>
      <c r="F3530" s="472">
        <v>27.6</v>
      </c>
      <c r="H3530" s="205"/>
      <c r="I3530" s="114"/>
    </row>
    <row r="3531" spans="1:9">
      <c r="A3531" s="470">
        <v>44344</v>
      </c>
      <c r="B3531" s="203">
        <v>1</v>
      </c>
      <c r="C3531" s="208">
        <v>195</v>
      </c>
      <c r="D3531" s="471">
        <v>41.2</v>
      </c>
      <c r="E3531" s="209">
        <v>21</v>
      </c>
      <c r="F3531" s="472">
        <v>28</v>
      </c>
      <c r="H3531" s="205"/>
      <c r="I3531" s="114"/>
    </row>
    <row r="3532" spans="1:9">
      <c r="A3532" s="470">
        <v>44344</v>
      </c>
      <c r="B3532" s="203">
        <v>2</v>
      </c>
      <c r="C3532" s="208">
        <v>210</v>
      </c>
      <c r="D3532" s="471">
        <v>41.2</v>
      </c>
      <c r="E3532" s="209">
        <v>21</v>
      </c>
      <c r="F3532" s="472">
        <v>28.4</v>
      </c>
      <c r="H3532" s="205"/>
      <c r="I3532" s="114"/>
    </row>
    <row r="3533" spans="1:9">
      <c r="A3533" s="470">
        <v>44344</v>
      </c>
      <c r="B3533" s="203">
        <v>3</v>
      </c>
      <c r="C3533" s="208">
        <v>225</v>
      </c>
      <c r="D3533" s="471">
        <v>41.1</v>
      </c>
      <c r="E3533" s="209">
        <v>21</v>
      </c>
      <c r="F3533" s="472">
        <v>28.8</v>
      </c>
      <c r="H3533" s="205"/>
      <c r="I3533" s="114"/>
    </row>
    <row r="3534" spans="1:9">
      <c r="A3534" s="470">
        <v>44344</v>
      </c>
      <c r="B3534" s="203">
        <v>4</v>
      </c>
      <c r="C3534" s="208">
        <v>240</v>
      </c>
      <c r="D3534" s="471">
        <v>41</v>
      </c>
      <c r="E3534" s="209">
        <v>21</v>
      </c>
      <c r="F3534" s="472">
        <v>29.2</v>
      </c>
      <c r="H3534" s="205"/>
      <c r="I3534" s="114"/>
    </row>
    <row r="3535" spans="1:9">
      <c r="A3535" s="470">
        <v>44344</v>
      </c>
      <c r="B3535" s="203">
        <v>5</v>
      </c>
      <c r="C3535" s="208">
        <v>255</v>
      </c>
      <c r="D3535" s="471">
        <v>40.9</v>
      </c>
      <c r="E3535" s="209">
        <v>21</v>
      </c>
      <c r="F3535" s="472">
        <v>29.6</v>
      </c>
      <c r="H3535" s="205"/>
      <c r="I3535" s="114"/>
    </row>
    <row r="3536" spans="1:9">
      <c r="A3536" s="470">
        <v>44344</v>
      </c>
      <c r="B3536" s="203">
        <v>6</v>
      </c>
      <c r="C3536" s="208">
        <v>270</v>
      </c>
      <c r="D3536" s="471">
        <v>40.799999999999997</v>
      </c>
      <c r="E3536" s="209">
        <v>21</v>
      </c>
      <c r="F3536" s="472">
        <v>30</v>
      </c>
      <c r="H3536" s="205"/>
      <c r="I3536" s="114"/>
    </row>
    <row r="3537" spans="1:9">
      <c r="A3537" s="470">
        <v>44344</v>
      </c>
      <c r="B3537" s="203">
        <v>7</v>
      </c>
      <c r="C3537" s="208">
        <v>285</v>
      </c>
      <c r="D3537" s="471">
        <v>40.799999999999997</v>
      </c>
      <c r="E3537" s="209">
        <v>21</v>
      </c>
      <c r="F3537" s="472">
        <v>30.4</v>
      </c>
      <c r="H3537" s="205"/>
      <c r="I3537" s="114"/>
    </row>
    <row r="3538" spans="1:9">
      <c r="A3538" s="470">
        <v>44344</v>
      </c>
      <c r="B3538" s="203">
        <v>8</v>
      </c>
      <c r="C3538" s="208">
        <v>300</v>
      </c>
      <c r="D3538" s="471">
        <v>40.700000000000003</v>
      </c>
      <c r="E3538" s="209">
        <v>21</v>
      </c>
      <c r="F3538" s="472">
        <v>30.8</v>
      </c>
      <c r="H3538" s="205"/>
      <c r="I3538" s="114"/>
    </row>
    <row r="3539" spans="1:9">
      <c r="A3539" s="470">
        <v>44344</v>
      </c>
      <c r="B3539" s="203">
        <v>9</v>
      </c>
      <c r="C3539" s="208">
        <v>315</v>
      </c>
      <c r="D3539" s="471">
        <v>40.6</v>
      </c>
      <c r="E3539" s="209">
        <v>21</v>
      </c>
      <c r="F3539" s="472">
        <v>31.2</v>
      </c>
      <c r="H3539" s="205"/>
      <c r="I3539" s="114"/>
    </row>
    <row r="3540" spans="1:9">
      <c r="A3540" s="470">
        <v>44344</v>
      </c>
      <c r="B3540" s="203">
        <v>10</v>
      </c>
      <c r="C3540" s="208">
        <v>330</v>
      </c>
      <c r="D3540" s="471">
        <v>40.5</v>
      </c>
      <c r="E3540" s="209">
        <v>21</v>
      </c>
      <c r="F3540" s="472">
        <v>31.6</v>
      </c>
      <c r="H3540" s="205"/>
      <c r="I3540" s="114"/>
    </row>
    <row r="3541" spans="1:9">
      <c r="A3541" s="470">
        <v>44344</v>
      </c>
      <c r="B3541" s="203">
        <v>11</v>
      </c>
      <c r="C3541" s="208">
        <v>345</v>
      </c>
      <c r="D3541" s="471">
        <v>40.5</v>
      </c>
      <c r="E3541" s="209">
        <v>21</v>
      </c>
      <c r="F3541" s="472">
        <v>32</v>
      </c>
      <c r="H3541" s="205"/>
      <c r="I3541" s="114"/>
    </row>
    <row r="3542" spans="1:9">
      <c r="A3542" s="470">
        <v>44344</v>
      </c>
      <c r="B3542" s="203">
        <v>12</v>
      </c>
      <c r="C3542" s="208">
        <v>0</v>
      </c>
      <c r="D3542" s="471">
        <v>40.4</v>
      </c>
      <c r="E3542" s="209">
        <v>21</v>
      </c>
      <c r="F3542" s="472">
        <v>32.4</v>
      </c>
      <c r="H3542" s="205"/>
      <c r="I3542" s="114"/>
    </row>
    <row r="3543" spans="1:9">
      <c r="A3543" s="470">
        <v>44344</v>
      </c>
      <c r="B3543" s="203">
        <v>13</v>
      </c>
      <c r="C3543" s="208">
        <v>15</v>
      </c>
      <c r="D3543" s="471">
        <v>40.299999999999997</v>
      </c>
      <c r="E3543" s="209">
        <v>21</v>
      </c>
      <c r="F3543" s="472">
        <v>32.799999999999997</v>
      </c>
      <c r="H3543" s="205"/>
      <c r="I3543" s="114"/>
    </row>
    <row r="3544" spans="1:9">
      <c r="A3544" s="470">
        <v>44344</v>
      </c>
      <c r="B3544" s="203">
        <v>14</v>
      </c>
      <c r="C3544" s="208">
        <v>30</v>
      </c>
      <c r="D3544" s="471">
        <v>40.200000000000003</v>
      </c>
      <c r="E3544" s="209">
        <v>21</v>
      </c>
      <c r="F3544" s="472">
        <v>33.200000000000003</v>
      </c>
      <c r="H3544" s="205"/>
      <c r="I3544" s="114"/>
    </row>
    <row r="3545" spans="1:9">
      <c r="A3545" s="470">
        <v>44344</v>
      </c>
      <c r="B3545" s="203">
        <v>15</v>
      </c>
      <c r="C3545" s="208">
        <v>45</v>
      </c>
      <c r="D3545" s="471">
        <v>40.1</v>
      </c>
      <c r="E3545" s="209">
        <v>21</v>
      </c>
      <c r="F3545" s="472">
        <v>33.6</v>
      </c>
      <c r="H3545" s="205"/>
      <c r="I3545" s="114"/>
    </row>
    <row r="3546" spans="1:9">
      <c r="A3546" s="470">
        <v>44344</v>
      </c>
      <c r="B3546" s="203">
        <v>16</v>
      </c>
      <c r="C3546" s="208">
        <v>60</v>
      </c>
      <c r="D3546" s="471">
        <v>40.1</v>
      </c>
      <c r="E3546" s="209">
        <v>21</v>
      </c>
      <c r="F3546" s="472">
        <v>34</v>
      </c>
      <c r="H3546" s="205"/>
      <c r="I3546" s="114"/>
    </row>
    <row r="3547" spans="1:9">
      <c r="A3547" s="470">
        <v>44344</v>
      </c>
      <c r="B3547" s="203">
        <v>17</v>
      </c>
      <c r="C3547" s="208">
        <v>75</v>
      </c>
      <c r="D3547" s="471">
        <v>40</v>
      </c>
      <c r="E3547" s="209">
        <v>21</v>
      </c>
      <c r="F3547" s="472">
        <v>34.299999999999997</v>
      </c>
      <c r="H3547" s="205"/>
      <c r="I3547" s="114"/>
    </row>
    <row r="3548" spans="1:9">
      <c r="A3548" s="470">
        <v>44344</v>
      </c>
      <c r="B3548" s="203">
        <v>18</v>
      </c>
      <c r="C3548" s="208">
        <v>90</v>
      </c>
      <c r="D3548" s="471">
        <v>39.9</v>
      </c>
      <c r="E3548" s="209">
        <v>21</v>
      </c>
      <c r="F3548" s="472">
        <v>34.700000000000003</v>
      </c>
      <c r="H3548" s="205"/>
      <c r="I3548" s="114"/>
    </row>
    <row r="3549" spans="1:9">
      <c r="A3549" s="470">
        <v>44344</v>
      </c>
      <c r="B3549" s="203">
        <v>19</v>
      </c>
      <c r="C3549" s="208">
        <v>105</v>
      </c>
      <c r="D3549" s="471">
        <v>39.799999999999997</v>
      </c>
      <c r="E3549" s="209">
        <v>21</v>
      </c>
      <c r="F3549" s="472">
        <v>35.1</v>
      </c>
      <c r="H3549" s="205"/>
      <c r="I3549" s="114"/>
    </row>
    <row r="3550" spans="1:9">
      <c r="A3550" s="470">
        <v>44344</v>
      </c>
      <c r="B3550" s="203">
        <v>20</v>
      </c>
      <c r="C3550" s="208">
        <v>120</v>
      </c>
      <c r="D3550" s="471">
        <v>39.700000000000003</v>
      </c>
      <c r="E3550" s="209">
        <v>21</v>
      </c>
      <c r="F3550" s="472">
        <v>35.5</v>
      </c>
      <c r="H3550" s="205"/>
      <c r="I3550" s="114"/>
    </row>
    <row r="3551" spans="1:9">
      <c r="A3551" s="470">
        <v>44344</v>
      </c>
      <c r="B3551" s="203">
        <v>21</v>
      </c>
      <c r="C3551" s="208">
        <v>135</v>
      </c>
      <c r="D3551" s="471">
        <v>39.700000000000003</v>
      </c>
      <c r="E3551" s="209">
        <v>21</v>
      </c>
      <c r="F3551" s="472">
        <v>35.9</v>
      </c>
      <c r="H3551" s="205"/>
      <c r="I3551" s="114"/>
    </row>
    <row r="3552" spans="1:9">
      <c r="A3552" s="470">
        <v>44344</v>
      </c>
      <c r="B3552" s="203">
        <v>22</v>
      </c>
      <c r="C3552" s="208">
        <v>150</v>
      </c>
      <c r="D3552" s="471">
        <v>39.6</v>
      </c>
      <c r="E3552" s="209">
        <v>21</v>
      </c>
      <c r="F3552" s="472">
        <v>36.299999999999997</v>
      </c>
      <c r="H3552" s="205"/>
      <c r="I3552" s="114"/>
    </row>
    <row r="3553" spans="1:9">
      <c r="A3553" s="470">
        <v>44344</v>
      </c>
      <c r="B3553" s="203">
        <v>23</v>
      </c>
      <c r="C3553" s="208">
        <v>165</v>
      </c>
      <c r="D3553" s="471">
        <v>39.5</v>
      </c>
      <c r="E3553" s="209">
        <v>21</v>
      </c>
      <c r="F3553" s="472">
        <v>36.700000000000003</v>
      </c>
      <c r="H3553" s="205"/>
      <c r="I3553" s="114"/>
    </row>
    <row r="3554" spans="1:9">
      <c r="A3554" s="470">
        <v>44345</v>
      </c>
      <c r="B3554" s="203">
        <v>0</v>
      </c>
      <c r="C3554" s="208">
        <v>180</v>
      </c>
      <c r="D3554" s="471">
        <v>39.4</v>
      </c>
      <c r="E3554" s="209">
        <v>21</v>
      </c>
      <c r="F3554" s="472">
        <v>37.1</v>
      </c>
      <c r="H3554" s="205"/>
      <c r="I3554" s="114"/>
    </row>
    <row r="3555" spans="1:9">
      <c r="A3555" s="470">
        <v>44345</v>
      </c>
      <c r="B3555" s="203">
        <v>1</v>
      </c>
      <c r="C3555" s="208">
        <v>195</v>
      </c>
      <c r="D3555" s="471">
        <v>39.299999999999997</v>
      </c>
      <c r="E3555" s="209">
        <v>21</v>
      </c>
      <c r="F3555" s="472">
        <v>37.5</v>
      </c>
      <c r="H3555" s="205"/>
      <c r="I3555" s="114"/>
    </row>
    <row r="3556" spans="1:9">
      <c r="A3556" s="470">
        <v>44345</v>
      </c>
      <c r="B3556" s="203">
        <v>2</v>
      </c>
      <c r="C3556" s="208">
        <v>210</v>
      </c>
      <c r="D3556" s="471">
        <v>39.299999999999997</v>
      </c>
      <c r="E3556" s="209">
        <v>21</v>
      </c>
      <c r="F3556" s="472">
        <v>37.799999999999997</v>
      </c>
      <c r="H3556" s="205"/>
      <c r="I3556" s="114"/>
    </row>
    <row r="3557" spans="1:9">
      <c r="A3557" s="470">
        <v>44345</v>
      </c>
      <c r="B3557" s="203">
        <v>3</v>
      </c>
      <c r="C3557" s="208">
        <v>225</v>
      </c>
      <c r="D3557" s="471">
        <v>39.200000000000003</v>
      </c>
      <c r="E3557" s="209">
        <v>21</v>
      </c>
      <c r="F3557" s="472">
        <v>38.200000000000003</v>
      </c>
      <c r="H3557" s="205"/>
      <c r="I3557" s="114"/>
    </row>
    <row r="3558" spans="1:9">
      <c r="A3558" s="470">
        <v>44345</v>
      </c>
      <c r="B3558" s="203">
        <v>4</v>
      </c>
      <c r="C3558" s="208">
        <v>240</v>
      </c>
      <c r="D3558" s="471">
        <v>39.1</v>
      </c>
      <c r="E3558" s="209">
        <v>21</v>
      </c>
      <c r="F3558" s="472">
        <v>38.6</v>
      </c>
      <c r="H3558" s="205"/>
      <c r="I3558" s="114"/>
    </row>
    <row r="3559" spans="1:9">
      <c r="A3559" s="470">
        <v>44345</v>
      </c>
      <c r="B3559" s="203">
        <v>5</v>
      </c>
      <c r="C3559" s="208">
        <v>255</v>
      </c>
      <c r="D3559" s="471">
        <v>39</v>
      </c>
      <c r="E3559" s="209">
        <v>21</v>
      </c>
      <c r="F3559" s="472">
        <v>39</v>
      </c>
      <c r="H3559" s="205"/>
      <c r="I3559" s="114"/>
    </row>
    <row r="3560" spans="1:9">
      <c r="A3560" s="470">
        <v>44345</v>
      </c>
      <c r="B3560" s="203">
        <v>6</v>
      </c>
      <c r="C3560" s="208">
        <v>270</v>
      </c>
      <c r="D3560" s="471">
        <v>38.9</v>
      </c>
      <c r="E3560" s="209">
        <v>21</v>
      </c>
      <c r="F3560" s="472">
        <v>39.4</v>
      </c>
      <c r="H3560" s="205"/>
      <c r="I3560" s="114"/>
    </row>
    <row r="3561" spans="1:9">
      <c r="A3561" s="470">
        <v>44345</v>
      </c>
      <c r="B3561" s="203">
        <v>7</v>
      </c>
      <c r="C3561" s="208">
        <v>285</v>
      </c>
      <c r="D3561" s="471">
        <v>38.799999999999997</v>
      </c>
      <c r="E3561" s="209">
        <v>21</v>
      </c>
      <c r="F3561" s="472">
        <v>39.799999999999997</v>
      </c>
      <c r="H3561" s="205"/>
      <c r="I3561" s="114"/>
    </row>
    <row r="3562" spans="1:9">
      <c r="A3562" s="470">
        <v>44345</v>
      </c>
      <c r="B3562" s="203">
        <v>8</v>
      </c>
      <c r="C3562" s="208">
        <v>300</v>
      </c>
      <c r="D3562" s="471">
        <v>38.799999999999997</v>
      </c>
      <c r="E3562" s="209">
        <v>21</v>
      </c>
      <c r="F3562" s="472">
        <v>40.1</v>
      </c>
      <c r="H3562" s="205"/>
      <c r="I3562" s="114"/>
    </row>
    <row r="3563" spans="1:9">
      <c r="A3563" s="470">
        <v>44345</v>
      </c>
      <c r="B3563" s="203">
        <v>9</v>
      </c>
      <c r="C3563" s="208">
        <v>315</v>
      </c>
      <c r="D3563" s="471">
        <v>38.700000000000003</v>
      </c>
      <c r="E3563" s="209">
        <v>21</v>
      </c>
      <c r="F3563" s="472">
        <v>40.5</v>
      </c>
      <c r="H3563" s="205"/>
      <c r="I3563" s="114"/>
    </row>
    <row r="3564" spans="1:9">
      <c r="A3564" s="470">
        <v>44345</v>
      </c>
      <c r="B3564" s="203">
        <v>10</v>
      </c>
      <c r="C3564" s="208">
        <v>330</v>
      </c>
      <c r="D3564" s="471">
        <v>38.6</v>
      </c>
      <c r="E3564" s="209">
        <v>21</v>
      </c>
      <c r="F3564" s="472">
        <v>40.9</v>
      </c>
      <c r="H3564" s="205"/>
      <c r="I3564" s="114"/>
    </row>
    <row r="3565" spans="1:9">
      <c r="A3565" s="470">
        <v>44345</v>
      </c>
      <c r="B3565" s="203">
        <v>11</v>
      </c>
      <c r="C3565" s="208">
        <v>345</v>
      </c>
      <c r="D3565" s="471">
        <v>38.5</v>
      </c>
      <c r="E3565" s="209">
        <v>21</v>
      </c>
      <c r="F3565" s="472">
        <v>41.3</v>
      </c>
      <c r="H3565" s="205"/>
      <c r="I3565" s="114"/>
    </row>
    <row r="3566" spans="1:9">
      <c r="A3566" s="470">
        <v>44345</v>
      </c>
      <c r="B3566" s="203">
        <v>12</v>
      </c>
      <c r="C3566" s="208">
        <v>0</v>
      </c>
      <c r="D3566" s="471">
        <v>38.4</v>
      </c>
      <c r="E3566" s="209">
        <v>21</v>
      </c>
      <c r="F3566" s="472">
        <v>41.7</v>
      </c>
      <c r="H3566" s="205"/>
      <c r="I3566" s="114"/>
    </row>
    <row r="3567" spans="1:9">
      <c r="A3567" s="470">
        <v>44345</v>
      </c>
      <c r="B3567" s="203">
        <v>13</v>
      </c>
      <c r="C3567" s="208">
        <v>15</v>
      </c>
      <c r="D3567" s="471">
        <v>38.299999999999997</v>
      </c>
      <c r="E3567" s="209">
        <v>21</v>
      </c>
      <c r="F3567" s="472">
        <v>42</v>
      </c>
      <c r="H3567" s="205"/>
      <c r="I3567" s="114"/>
    </row>
    <row r="3568" spans="1:9">
      <c r="A3568" s="470">
        <v>44345</v>
      </c>
      <c r="B3568" s="203">
        <v>14</v>
      </c>
      <c r="C3568" s="208">
        <v>30</v>
      </c>
      <c r="D3568" s="471">
        <v>38.299999999999997</v>
      </c>
      <c r="E3568" s="209">
        <v>21</v>
      </c>
      <c r="F3568" s="472">
        <v>42.4</v>
      </c>
      <c r="H3568" s="205"/>
      <c r="I3568" s="114"/>
    </row>
    <row r="3569" spans="1:9">
      <c r="A3569" s="470">
        <v>44345</v>
      </c>
      <c r="B3569" s="203">
        <v>15</v>
      </c>
      <c r="C3569" s="208">
        <v>45</v>
      </c>
      <c r="D3569" s="471">
        <v>38.200000000000003</v>
      </c>
      <c r="E3569" s="209">
        <v>21</v>
      </c>
      <c r="F3569" s="472">
        <v>42.8</v>
      </c>
      <c r="H3569" s="205"/>
      <c r="I3569" s="114"/>
    </row>
    <row r="3570" spans="1:9">
      <c r="A3570" s="470">
        <v>44345</v>
      </c>
      <c r="B3570" s="203">
        <v>16</v>
      </c>
      <c r="C3570" s="208">
        <v>60</v>
      </c>
      <c r="D3570" s="471">
        <v>38.1</v>
      </c>
      <c r="E3570" s="209">
        <v>21</v>
      </c>
      <c r="F3570" s="472">
        <v>43.2</v>
      </c>
      <c r="H3570" s="205"/>
      <c r="I3570" s="114"/>
    </row>
    <row r="3571" spans="1:9">
      <c r="A3571" s="470">
        <v>44345</v>
      </c>
      <c r="B3571" s="203">
        <v>17</v>
      </c>
      <c r="C3571" s="208">
        <v>75</v>
      </c>
      <c r="D3571" s="471">
        <v>38</v>
      </c>
      <c r="E3571" s="209">
        <v>21</v>
      </c>
      <c r="F3571" s="472">
        <v>43.5</v>
      </c>
      <c r="H3571" s="205"/>
      <c r="I3571" s="114"/>
    </row>
    <row r="3572" spans="1:9">
      <c r="A3572" s="470">
        <v>44345</v>
      </c>
      <c r="B3572" s="203">
        <v>18</v>
      </c>
      <c r="C3572" s="208">
        <v>90</v>
      </c>
      <c r="D3572" s="471">
        <v>37.9</v>
      </c>
      <c r="E3572" s="209">
        <v>21</v>
      </c>
      <c r="F3572" s="472">
        <v>43.9</v>
      </c>
      <c r="H3572" s="205"/>
      <c r="I3572" s="114"/>
    </row>
    <row r="3573" spans="1:9">
      <c r="A3573" s="470">
        <v>44345</v>
      </c>
      <c r="B3573" s="203">
        <v>19</v>
      </c>
      <c r="C3573" s="208">
        <v>105</v>
      </c>
      <c r="D3573" s="471">
        <v>37.799999999999997</v>
      </c>
      <c r="E3573" s="209">
        <v>21</v>
      </c>
      <c r="F3573" s="472">
        <v>44.3</v>
      </c>
      <c r="H3573" s="205"/>
      <c r="I3573" s="114"/>
    </row>
    <row r="3574" spans="1:9">
      <c r="A3574" s="470">
        <v>44345</v>
      </c>
      <c r="B3574" s="203">
        <v>20</v>
      </c>
      <c r="C3574" s="208">
        <v>120</v>
      </c>
      <c r="D3574" s="471">
        <v>37.799999999999997</v>
      </c>
      <c r="E3574" s="209">
        <v>21</v>
      </c>
      <c r="F3574" s="472">
        <v>44.7</v>
      </c>
      <c r="H3574" s="205"/>
      <c r="I3574" s="114"/>
    </row>
    <row r="3575" spans="1:9">
      <c r="A3575" s="470">
        <v>44345</v>
      </c>
      <c r="B3575" s="203">
        <v>21</v>
      </c>
      <c r="C3575" s="208">
        <v>135</v>
      </c>
      <c r="D3575" s="471">
        <v>37.700000000000003</v>
      </c>
      <c r="E3575" s="209">
        <v>21</v>
      </c>
      <c r="F3575" s="472">
        <v>45</v>
      </c>
      <c r="H3575" s="205"/>
      <c r="I3575" s="114"/>
    </row>
    <row r="3576" spans="1:9">
      <c r="A3576" s="470">
        <v>44345</v>
      </c>
      <c r="B3576" s="203">
        <v>22</v>
      </c>
      <c r="C3576" s="208">
        <v>150</v>
      </c>
      <c r="D3576" s="471">
        <v>37.6</v>
      </c>
      <c r="E3576" s="209">
        <v>21</v>
      </c>
      <c r="F3576" s="472">
        <v>45.4</v>
      </c>
      <c r="H3576" s="205"/>
      <c r="I3576" s="114"/>
    </row>
    <row r="3577" spans="1:9">
      <c r="A3577" s="470">
        <v>44345</v>
      </c>
      <c r="B3577" s="203">
        <v>23</v>
      </c>
      <c r="C3577" s="208">
        <v>165</v>
      </c>
      <c r="D3577" s="471">
        <v>37.5</v>
      </c>
      <c r="E3577" s="209">
        <v>21</v>
      </c>
      <c r="F3577" s="472">
        <v>45.8</v>
      </c>
      <c r="H3577" s="205"/>
      <c r="I3577" s="114"/>
    </row>
    <row r="3578" spans="1:9">
      <c r="A3578" s="470">
        <v>44346</v>
      </c>
      <c r="B3578" s="203">
        <v>0</v>
      </c>
      <c r="C3578" s="208">
        <v>180</v>
      </c>
      <c r="D3578" s="471">
        <v>37.4</v>
      </c>
      <c r="E3578" s="209">
        <v>21</v>
      </c>
      <c r="F3578" s="472">
        <v>46.2</v>
      </c>
      <c r="H3578" s="205"/>
      <c r="I3578" s="114"/>
    </row>
    <row r="3579" spans="1:9">
      <c r="A3579" s="470">
        <v>44346</v>
      </c>
      <c r="B3579" s="203">
        <v>1</v>
      </c>
      <c r="C3579" s="208">
        <v>195</v>
      </c>
      <c r="D3579" s="471">
        <v>37.299999999999997</v>
      </c>
      <c r="E3579" s="209">
        <v>21</v>
      </c>
      <c r="F3579" s="472">
        <v>46.5</v>
      </c>
      <c r="H3579" s="205"/>
      <c r="I3579" s="114"/>
    </row>
    <row r="3580" spans="1:9">
      <c r="A3580" s="470">
        <v>44346</v>
      </c>
      <c r="B3580" s="203">
        <v>2</v>
      </c>
      <c r="C3580" s="208">
        <v>210</v>
      </c>
      <c r="D3580" s="471">
        <v>37.200000000000003</v>
      </c>
      <c r="E3580" s="209">
        <v>21</v>
      </c>
      <c r="F3580" s="472">
        <v>46.9</v>
      </c>
      <c r="H3580" s="205"/>
      <c r="I3580" s="114"/>
    </row>
    <row r="3581" spans="1:9">
      <c r="A3581" s="470">
        <v>44346</v>
      </c>
      <c r="B3581" s="203">
        <v>3</v>
      </c>
      <c r="C3581" s="208">
        <v>225</v>
      </c>
      <c r="D3581" s="471">
        <v>37.200000000000003</v>
      </c>
      <c r="E3581" s="209">
        <v>21</v>
      </c>
      <c r="F3581" s="472">
        <v>47.3</v>
      </c>
      <c r="H3581" s="205"/>
      <c r="I3581" s="114"/>
    </row>
    <row r="3582" spans="1:9">
      <c r="A3582" s="470">
        <v>44346</v>
      </c>
      <c r="B3582" s="203">
        <v>4</v>
      </c>
      <c r="C3582" s="208">
        <v>240</v>
      </c>
      <c r="D3582" s="471">
        <v>37.1</v>
      </c>
      <c r="E3582" s="209">
        <v>21</v>
      </c>
      <c r="F3582" s="472">
        <v>47.6</v>
      </c>
      <c r="H3582" s="205"/>
      <c r="I3582" s="114"/>
    </row>
    <row r="3583" spans="1:9">
      <c r="A3583" s="470">
        <v>44346</v>
      </c>
      <c r="B3583" s="203">
        <v>5</v>
      </c>
      <c r="C3583" s="208">
        <v>255</v>
      </c>
      <c r="D3583" s="471">
        <v>37</v>
      </c>
      <c r="E3583" s="209">
        <v>21</v>
      </c>
      <c r="F3583" s="472">
        <v>48</v>
      </c>
      <c r="H3583" s="205"/>
      <c r="I3583" s="114"/>
    </row>
    <row r="3584" spans="1:9">
      <c r="A3584" s="470">
        <v>44346</v>
      </c>
      <c r="B3584" s="203">
        <v>6</v>
      </c>
      <c r="C3584" s="208">
        <v>270</v>
      </c>
      <c r="D3584" s="471">
        <v>36.9</v>
      </c>
      <c r="E3584" s="209">
        <v>21</v>
      </c>
      <c r="F3584" s="472">
        <v>48.4</v>
      </c>
      <c r="H3584" s="205"/>
      <c r="I3584" s="114"/>
    </row>
    <row r="3585" spans="1:9">
      <c r="A3585" s="470">
        <v>44346</v>
      </c>
      <c r="B3585" s="203">
        <v>7</v>
      </c>
      <c r="C3585" s="208">
        <v>285</v>
      </c>
      <c r="D3585" s="471">
        <v>36.799999999999997</v>
      </c>
      <c r="E3585" s="209">
        <v>21</v>
      </c>
      <c r="F3585" s="472">
        <v>48.7</v>
      </c>
      <c r="H3585" s="205"/>
      <c r="I3585" s="114"/>
    </row>
    <row r="3586" spans="1:9">
      <c r="A3586" s="470">
        <v>44346</v>
      </c>
      <c r="B3586" s="203">
        <v>8</v>
      </c>
      <c r="C3586" s="208">
        <v>300</v>
      </c>
      <c r="D3586" s="471">
        <v>36.700000000000003</v>
      </c>
      <c r="E3586" s="209">
        <v>21</v>
      </c>
      <c r="F3586" s="472">
        <v>49.1</v>
      </c>
      <c r="H3586" s="205"/>
      <c r="I3586" s="114"/>
    </row>
    <row r="3587" spans="1:9">
      <c r="A3587" s="470">
        <v>44346</v>
      </c>
      <c r="B3587" s="203">
        <v>9</v>
      </c>
      <c r="C3587" s="208">
        <v>315</v>
      </c>
      <c r="D3587" s="471">
        <v>36.6</v>
      </c>
      <c r="E3587" s="209">
        <v>21</v>
      </c>
      <c r="F3587" s="472">
        <v>49.5</v>
      </c>
      <c r="H3587" s="205"/>
      <c r="I3587" s="114"/>
    </row>
    <row r="3588" spans="1:9">
      <c r="A3588" s="470">
        <v>44346</v>
      </c>
      <c r="B3588" s="203">
        <v>10</v>
      </c>
      <c r="C3588" s="208">
        <v>330</v>
      </c>
      <c r="D3588" s="471">
        <v>36.5</v>
      </c>
      <c r="E3588" s="209">
        <v>21</v>
      </c>
      <c r="F3588" s="472">
        <v>49.8</v>
      </c>
      <c r="H3588" s="205"/>
      <c r="I3588" s="114"/>
    </row>
    <row r="3589" spans="1:9">
      <c r="A3589" s="470">
        <v>44346</v>
      </c>
      <c r="B3589" s="203">
        <v>11</v>
      </c>
      <c r="C3589" s="208">
        <v>345</v>
      </c>
      <c r="D3589" s="471">
        <v>36.5</v>
      </c>
      <c r="E3589" s="209">
        <v>21</v>
      </c>
      <c r="F3589" s="472">
        <v>50.2</v>
      </c>
      <c r="H3589" s="205"/>
      <c r="I3589" s="114"/>
    </row>
    <row r="3590" spans="1:9">
      <c r="A3590" s="470">
        <v>44346</v>
      </c>
      <c r="B3590" s="203">
        <v>12</v>
      </c>
      <c r="C3590" s="208">
        <v>0</v>
      </c>
      <c r="D3590" s="471">
        <v>36.4</v>
      </c>
      <c r="E3590" s="209">
        <v>21</v>
      </c>
      <c r="F3590" s="472">
        <v>50.6</v>
      </c>
      <c r="H3590" s="205"/>
      <c r="I3590" s="114"/>
    </row>
    <row r="3591" spans="1:9">
      <c r="A3591" s="470">
        <v>44346</v>
      </c>
      <c r="B3591" s="203">
        <v>13</v>
      </c>
      <c r="C3591" s="208">
        <v>15</v>
      </c>
      <c r="D3591" s="471">
        <v>36.299999999999997</v>
      </c>
      <c r="E3591" s="209">
        <v>21</v>
      </c>
      <c r="F3591" s="472">
        <v>50.9</v>
      </c>
      <c r="H3591" s="205"/>
      <c r="I3591" s="114"/>
    </row>
    <row r="3592" spans="1:9">
      <c r="A3592" s="470">
        <v>44346</v>
      </c>
      <c r="B3592" s="203">
        <v>14</v>
      </c>
      <c r="C3592" s="208">
        <v>30</v>
      </c>
      <c r="D3592" s="471">
        <v>36.200000000000003</v>
      </c>
      <c r="E3592" s="209">
        <v>21</v>
      </c>
      <c r="F3592" s="472">
        <v>51.3</v>
      </c>
      <c r="H3592" s="205"/>
      <c r="I3592" s="114"/>
    </row>
    <row r="3593" spans="1:9">
      <c r="A3593" s="470">
        <v>44346</v>
      </c>
      <c r="B3593" s="203">
        <v>15</v>
      </c>
      <c r="C3593" s="208">
        <v>45</v>
      </c>
      <c r="D3593" s="471">
        <v>36.1</v>
      </c>
      <c r="E3593" s="209">
        <v>21</v>
      </c>
      <c r="F3593" s="472">
        <v>51.6</v>
      </c>
      <c r="H3593" s="205"/>
      <c r="I3593" s="114"/>
    </row>
    <row r="3594" spans="1:9">
      <c r="A3594" s="470">
        <v>44346</v>
      </c>
      <c r="B3594" s="203">
        <v>16</v>
      </c>
      <c r="C3594" s="208">
        <v>60</v>
      </c>
      <c r="D3594" s="471">
        <v>36</v>
      </c>
      <c r="E3594" s="209">
        <v>21</v>
      </c>
      <c r="F3594" s="472">
        <v>52</v>
      </c>
      <c r="H3594" s="205"/>
      <c r="I3594" s="114"/>
    </row>
    <row r="3595" spans="1:9">
      <c r="A3595" s="470">
        <v>44346</v>
      </c>
      <c r="B3595" s="203">
        <v>17</v>
      </c>
      <c r="C3595" s="208">
        <v>75</v>
      </c>
      <c r="D3595" s="471">
        <v>35.9</v>
      </c>
      <c r="E3595" s="209">
        <v>21</v>
      </c>
      <c r="F3595" s="472">
        <v>52.4</v>
      </c>
      <c r="H3595" s="205"/>
      <c r="I3595" s="114"/>
    </row>
    <row r="3596" spans="1:9">
      <c r="A3596" s="470">
        <v>44346</v>
      </c>
      <c r="B3596" s="203">
        <v>18</v>
      </c>
      <c r="C3596" s="208">
        <v>90</v>
      </c>
      <c r="D3596" s="471">
        <v>35.799999999999997</v>
      </c>
      <c r="E3596" s="209">
        <v>21</v>
      </c>
      <c r="F3596" s="472">
        <v>52.7</v>
      </c>
      <c r="H3596" s="205"/>
      <c r="I3596" s="114"/>
    </row>
    <row r="3597" spans="1:9">
      <c r="A3597" s="470">
        <v>44346</v>
      </c>
      <c r="B3597" s="203">
        <v>19</v>
      </c>
      <c r="C3597" s="208">
        <v>105</v>
      </c>
      <c r="D3597" s="471">
        <v>35.700000000000003</v>
      </c>
      <c r="E3597" s="209">
        <v>21</v>
      </c>
      <c r="F3597" s="472">
        <v>53.1</v>
      </c>
      <c r="H3597" s="205"/>
      <c r="I3597" s="114"/>
    </row>
    <row r="3598" spans="1:9">
      <c r="A3598" s="470">
        <v>44346</v>
      </c>
      <c r="B3598" s="203">
        <v>20</v>
      </c>
      <c r="C3598" s="208">
        <v>120</v>
      </c>
      <c r="D3598" s="471">
        <v>35.700000000000003</v>
      </c>
      <c r="E3598" s="209">
        <v>21</v>
      </c>
      <c r="F3598" s="472">
        <v>53.4</v>
      </c>
      <c r="H3598" s="205"/>
      <c r="I3598" s="114"/>
    </row>
    <row r="3599" spans="1:9">
      <c r="A3599" s="470">
        <v>44346</v>
      </c>
      <c r="B3599" s="203">
        <v>21</v>
      </c>
      <c r="C3599" s="208">
        <v>135</v>
      </c>
      <c r="D3599" s="471">
        <v>35.6</v>
      </c>
      <c r="E3599" s="209">
        <v>21</v>
      </c>
      <c r="F3599" s="472">
        <v>53.8</v>
      </c>
      <c r="H3599" s="205"/>
      <c r="I3599" s="114"/>
    </row>
    <row r="3600" spans="1:9">
      <c r="A3600" s="470">
        <v>44346</v>
      </c>
      <c r="B3600" s="203">
        <v>22</v>
      </c>
      <c r="C3600" s="208">
        <v>150</v>
      </c>
      <c r="D3600" s="471">
        <v>35.5</v>
      </c>
      <c r="E3600" s="209">
        <v>21</v>
      </c>
      <c r="F3600" s="472">
        <v>54.2</v>
      </c>
      <c r="H3600" s="205"/>
      <c r="I3600" s="114"/>
    </row>
    <row r="3601" spans="1:9">
      <c r="A3601" s="470">
        <v>44346</v>
      </c>
      <c r="B3601" s="203">
        <v>23</v>
      </c>
      <c r="C3601" s="208">
        <v>165</v>
      </c>
      <c r="D3601" s="471">
        <v>35.4</v>
      </c>
      <c r="E3601" s="209">
        <v>21</v>
      </c>
      <c r="F3601" s="472">
        <v>54.5</v>
      </c>
      <c r="H3601" s="205"/>
      <c r="I3601" s="114"/>
    </row>
    <row r="3602" spans="1:9">
      <c r="A3602" s="470">
        <v>44347</v>
      </c>
      <c r="B3602" s="203">
        <v>0</v>
      </c>
      <c r="C3602" s="208">
        <v>180</v>
      </c>
      <c r="D3602" s="471">
        <v>35.299999999999997</v>
      </c>
      <c r="E3602" s="209">
        <v>21</v>
      </c>
      <c r="F3602" s="472">
        <v>54.9</v>
      </c>
      <c r="H3602" s="205"/>
      <c r="I3602" s="114"/>
    </row>
    <row r="3603" spans="1:9">
      <c r="A3603" s="470">
        <v>44347</v>
      </c>
      <c r="B3603" s="203">
        <v>1</v>
      </c>
      <c r="C3603" s="208">
        <v>195</v>
      </c>
      <c r="D3603" s="471">
        <v>35.200000000000003</v>
      </c>
      <c r="E3603" s="209">
        <v>21</v>
      </c>
      <c r="F3603" s="472">
        <v>55.2</v>
      </c>
      <c r="H3603" s="205"/>
      <c r="I3603" s="114"/>
    </row>
    <row r="3604" spans="1:9">
      <c r="A3604" s="470">
        <v>44347</v>
      </c>
      <c r="B3604" s="203">
        <v>2</v>
      </c>
      <c r="C3604" s="208">
        <v>210</v>
      </c>
      <c r="D3604" s="471">
        <v>35.1</v>
      </c>
      <c r="E3604" s="209">
        <v>21</v>
      </c>
      <c r="F3604" s="472">
        <v>55.6</v>
      </c>
      <c r="H3604" s="205"/>
      <c r="I3604" s="114"/>
    </row>
    <row r="3605" spans="1:9">
      <c r="A3605" s="470">
        <v>44347</v>
      </c>
      <c r="B3605" s="203">
        <v>3</v>
      </c>
      <c r="C3605" s="208">
        <v>225</v>
      </c>
      <c r="D3605" s="471">
        <v>35</v>
      </c>
      <c r="E3605" s="209">
        <v>21</v>
      </c>
      <c r="F3605" s="472">
        <v>55.9</v>
      </c>
      <c r="H3605" s="205"/>
      <c r="I3605" s="114"/>
    </row>
    <row r="3606" spans="1:9">
      <c r="A3606" s="470">
        <v>44347</v>
      </c>
      <c r="B3606" s="203">
        <v>4</v>
      </c>
      <c r="C3606" s="208">
        <v>240</v>
      </c>
      <c r="D3606" s="471">
        <v>34.9</v>
      </c>
      <c r="E3606" s="209">
        <v>21</v>
      </c>
      <c r="F3606" s="472">
        <v>56.3</v>
      </c>
      <c r="H3606" s="205"/>
      <c r="I3606" s="114"/>
    </row>
    <row r="3607" spans="1:9">
      <c r="A3607" s="470">
        <v>44347</v>
      </c>
      <c r="B3607" s="203">
        <v>5</v>
      </c>
      <c r="C3607" s="208">
        <v>255</v>
      </c>
      <c r="D3607" s="471">
        <v>34.799999999999997</v>
      </c>
      <c r="E3607" s="209">
        <v>21</v>
      </c>
      <c r="F3607" s="472">
        <v>56.6</v>
      </c>
      <c r="H3607" s="205"/>
      <c r="I3607" s="114"/>
    </row>
    <row r="3608" spans="1:9">
      <c r="A3608" s="470">
        <v>44347</v>
      </c>
      <c r="B3608" s="203">
        <v>6</v>
      </c>
      <c r="C3608" s="208">
        <v>270</v>
      </c>
      <c r="D3608" s="471">
        <v>34.799999999999997</v>
      </c>
      <c r="E3608" s="209">
        <v>21</v>
      </c>
      <c r="F3608" s="472">
        <v>57</v>
      </c>
      <c r="H3608" s="205"/>
      <c r="I3608" s="114"/>
    </row>
    <row r="3609" spans="1:9">
      <c r="A3609" s="470">
        <v>44347</v>
      </c>
      <c r="B3609" s="203">
        <v>7</v>
      </c>
      <c r="C3609" s="208">
        <v>285</v>
      </c>
      <c r="D3609" s="471">
        <v>34.700000000000003</v>
      </c>
      <c r="E3609" s="209">
        <v>21</v>
      </c>
      <c r="F3609" s="472">
        <v>57.3</v>
      </c>
      <c r="H3609" s="205"/>
      <c r="I3609" s="114"/>
    </row>
    <row r="3610" spans="1:9">
      <c r="A3610" s="470">
        <v>44347</v>
      </c>
      <c r="B3610" s="203">
        <v>8</v>
      </c>
      <c r="C3610" s="208">
        <v>300</v>
      </c>
      <c r="D3610" s="471">
        <v>34.6</v>
      </c>
      <c r="E3610" s="209">
        <v>21</v>
      </c>
      <c r="F3610" s="472">
        <v>57.7</v>
      </c>
      <c r="H3610" s="205"/>
      <c r="I3610" s="114"/>
    </row>
    <row r="3611" spans="1:9">
      <c r="A3611" s="470">
        <v>44347</v>
      </c>
      <c r="B3611" s="203">
        <v>9</v>
      </c>
      <c r="C3611" s="208">
        <v>315</v>
      </c>
      <c r="D3611" s="471">
        <v>34.5</v>
      </c>
      <c r="E3611" s="209">
        <v>21</v>
      </c>
      <c r="F3611" s="472">
        <v>58</v>
      </c>
      <c r="H3611" s="205"/>
      <c r="I3611" s="114"/>
    </row>
    <row r="3612" spans="1:9">
      <c r="A3612" s="470">
        <v>44347</v>
      </c>
      <c r="B3612" s="203">
        <v>10</v>
      </c>
      <c r="C3612" s="208">
        <v>330</v>
      </c>
      <c r="D3612" s="471">
        <v>34.4</v>
      </c>
      <c r="E3612" s="209">
        <v>21</v>
      </c>
      <c r="F3612" s="472">
        <v>58.4</v>
      </c>
      <c r="H3612" s="205"/>
      <c r="I3612" s="114"/>
    </row>
    <row r="3613" spans="1:9">
      <c r="A3613" s="470">
        <v>44347</v>
      </c>
      <c r="B3613" s="203">
        <v>11</v>
      </c>
      <c r="C3613" s="208">
        <v>345</v>
      </c>
      <c r="D3613" s="471">
        <v>34.299999999999997</v>
      </c>
      <c r="E3613" s="209">
        <v>21</v>
      </c>
      <c r="F3613" s="472">
        <v>58.7</v>
      </c>
      <c r="H3613" s="205"/>
      <c r="I3613" s="114"/>
    </row>
    <row r="3614" spans="1:9">
      <c r="A3614" s="470">
        <v>44347</v>
      </c>
      <c r="B3614" s="203">
        <v>12</v>
      </c>
      <c r="C3614" s="208">
        <v>0</v>
      </c>
      <c r="D3614" s="471">
        <v>34.200000000000003</v>
      </c>
      <c r="E3614" s="209">
        <v>21</v>
      </c>
      <c r="F3614" s="472">
        <v>59.1</v>
      </c>
      <c r="H3614" s="205"/>
      <c r="I3614" s="114"/>
    </row>
    <row r="3615" spans="1:9">
      <c r="A3615" s="470">
        <v>44347</v>
      </c>
      <c r="B3615" s="203">
        <v>13</v>
      </c>
      <c r="C3615" s="208">
        <v>15</v>
      </c>
      <c r="D3615" s="471">
        <v>34.1</v>
      </c>
      <c r="E3615" s="209">
        <v>21</v>
      </c>
      <c r="F3615" s="472">
        <v>59.4</v>
      </c>
      <c r="H3615" s="205"/>
      <c r="I3615" s="114"/>
    </row>
    <row r="3616" spans="1:9">
      <c r="A3616" s="470">
        <v>44347</v>
      </c>
      <c r="B3616" s="203">
        <v>14</v>
      </c>
      <c r="C3616" s="208">
        <v>30</v>
      </c>
      <c r="D3616" s="471">
        <v>34</v>
      </c>
      <c r="E3616" s="209">
        <v>21</v>
      </c>
      <c r="F3616" s="472">
        <v>59.8</v>
      </c>
      <c r="H3616" s="205"/>
      <c r="I3616" s="114"/>
    </row>
    <row r="3617" spans="1:9">
      <c r="A3617" s="470">
        <v>44347</v>
      </c>
      <c r="B3617" s="203">
        <v>15</v>
      </c>
      <c r="C3617" s="208">
        <v>45</v>
      </c>
      <c r="D3617" s="471">
        <v>33.9</v>
      </c>
      <c r="E3617" s="209">
        <v>22</v>
      </c>
      <c r="F3617" s="472">
        <v>0.1</v>
      </c>
      <c r="H3617" s="205"/>
      <c r="I3617" s="114"/>
    </row>
    <row r="3618" spans="1:9">
      <c r="A3618" s="470">
        <v>44347</v>
      </c>
      <c r="B3618" s="203">
        <v>16</v>
      </c>
      <c r="C3618" s="208">
        <v>60</v>
      </c>
      <c r="D3618" s="471">
        <v>33.799999999999997</v>
      </c>
      <c r="E3618" s="209">
        <v>22</v>
      </c>
      <c r="F3618" s="472">
        <v>0.5</v>
      </c>
      <c r="H3618" s="205"/>
      <c r="I3618" s="114"/>
    </row>
    <row r="3619" spans="1:9">
      <c r="A3619" s="470">
        <v>44347</v>
      </c>
      <c r="B3619" s="203">
        <v>17</v>
      </c>
      <c r="C3619" s="208">
        <v>75</v>
      </c>
      <c r="D3619" s="471">
        <v>33.700000000000003</v>
      </c>
      <c r="E3619" s="209">
        <v>22</v>
      </c>
      <c r="F3619" s="472">
        <v>0.8</v>
      </c>
      <c r="H3619" s="205"/>
      <c r="I3619" s="114"/>
    </row>
    <row r="3620" spans="1:9">
      <c r="A3620" s="470">
        <v>44347</v>
      </c>
      <c r="B3620" s="203">
        <v>18</v>
      </c>
      <c r="C3620" s="208">
        <v>90</v>
      </c>
      <c r="D3620" s="471">
        <v>33.6</v>
      </c>
      <c r="E3620" s="209">
        <v>22</v>
      </c>
      <c r="F3620" s="472">
        <v>1.2</v>
      </c>
      <c r="H3620" s="205"/>
      <c r="I3620" s="114"/>
    </row>
    <row r="3621" spans="1:9">
      <c r="A3621" s="470">
        <v>44347</v>
      </c>
      <c r="B3621" s="203">
        <v>19</v>
      </c>
      <c r="C3621" s="208">
        <v>105</v>
      </c>
      <c r="D3621" s="471">
        <v>33.5</v>
      </c>
      <c r="E3621" s="209">
        <v>22</v>
      </c>
      <c r="F3621" s="472">
        <v>1.5</v>
      </c>
      <c r="H3621" s="205"/>
      <c r="I3621" s="114"/>
    </row>
    <row r="3622" spans="1:9">
      <c r="A3622" s="470">
        <v>44347</v>
      </c>
      <c r="B3622" s="203">
        <v>20</v>
      </c>
      <c r="C3622" s="208">
        <v>120</v>
      </c>
      <c r="D3622" s="471">
        <v>33.5</v>
      </c>
      <c r="E3622" s="209">
        <v>22</v>
      </c>
      <c r="F3622" s="472">
        <v>1.8</v>
      </c>
      <c r="H3622" s="205"/>
      <c r="I3622" s="114"/>
    </row>
    <row r="3623" spans="1:9">
      <c r="A3623" s="470">
        <v>44347</v>
      </c>
      <c r="B3623" s="203">
        <v>21</v>
      </c>
      <c r="C3623" s="208">
        <v>135</v>
      </c>
      <c r="D3623" s="471">
        <v>33.4</v>
      </c>
      <c r="E3623" s="209">
        <v>22</v>
      </c>
      <c r="F3623" s="472">
        <v>2.2000000000000002</v>
      </c>
      <c r="H3623" s="205"/>
      <c r="I3623" s="114"/>
    </row>
    <row r="3624" spans="1:9">
      <c r="A3624" s="470">
        <v>44347</v>
      </c>
      <c r="B3624" s="203">
        <v>22</v>
      </c>
      <c r="C3624" s="208">
        <v>150</v>
      </c>
      <c r="D3624" s="471">
        <v>33.299999999999997</v>
      </c>
      <c r="E3624" s="209">
        <v>22</v>
      </c>
      <c r="F3624" s="472">
        <v>2.5</v>
      </c>
      <c r="H3624" s="205"/>
      <c r="I3624" s="114"/>
    </row>
    <row r="3625" spans="1:9">
      <c r="A3625" s="470">
        <v>44347</v>
      </c>
      <c r="B3625" s="203">
        <v>23</v>
      </c>
      <c r="C3625" s="208">
        <v>165</v>
      </c>
      <c r="D3625" s="471">
        <v>33.200000000000003</v>
      </c>
      <c r="E3625" s="209">
        <v>22</v>
      </c>
      <c r="F3625" s="472">
        <v>2.9</v>
      </c>
      <c r="H3625" s="205"/>
      <c r="I3625" s="114"/>
    </row>
    <row r="3626" spans="1:9">
      <c r="A3626" s="470">
        <v>44348</v>
      </c>
      <c r="B3626" s="203">
        <v>0</v>
      </c>
      <c r="C3626" s="208">
        <v>180</v>
      </c>
      <c r="D3626" s="471">
        <v>33.1</v>
      </c>
      <c r="E3626" s="209">
        <v>22</v>
      </c>
      <c r="F3626" s="472">
        <v>3.2</v>
      </c>
      <c r="H3626" s="205"/>
      <c r="I3626" s="114"/>
    </row>
    <row r="3627" spans="1:9">
      <c r="A3627" s="470">
        <v>44348</v>
      </c>
      <c r="B3627" s="203">
        <v>1</v>
      </c>
      <c r="C3627" s="208">
        <v>195</v>
      </c>
      <c r="D3627" s="471">
        <v>33</v>
      </c>
      <c r="E3627" s="209">
        <v>22</v>
      </c>
      <c r="F3627" s="472">
        <v>3.5</v>
      </c>
      <c r="I3627" s="114"/>
    </row>
    <row r="3628" spans="1:9">
      <c r="A3628" s="470">
        <v>44348</v>
      </c>
      <c r="B3628" s="203">
        <v>2</v>
      </c>
      <c r="C3628" s="208">
        <v>210</v>
      </c>
      <c r="D3628" s="471">
        <v>32.9</v>
      </c>
      <c r="E3628" s="209">
        <v>22</v>
      </c>
      <c r="F3628" s="472">
        <v>3.9</v>
      </c>
      <c r="I3628" s="114"/>
    </row>
    <row r="3629" spans="1:9">
      <c r="A3629" s="470">
        <v>44348</v>
      </c>
      <c r="B3629" s="203">
        <v>3</v>
      </c>
      <c r="C3629" s="208">
        <v>225</v>
      </c>
      <c r="D3629" s="471">
        <v>32.799999999999997</v>
      </c>
      <c r="E3629" s="209">
        <v>22</v>
      </c>
      <c r="F3629" s="472">
        <v>4.2</v>
      </c>
      <c r="I3629" s="114"/>
    </row>
    <row r="3630" spans="1:9">
      <c r="A3630" s="470">
        <v>44348</v>
      </c>
      <c r="B3630" s="203">
        <v>4</v>
      </c>
      <c r="C3630" s="208">
        <v>240</v>
      </c>
      <c r="D3630" s="471">
        <v>32.700000000000003</v>
      </c>
      <c r="E3630" s="209">
        <v>22</v>
      </c>
      <c r="F3630" s="472">
        <v>4.5999999999999996</v>
      </c>
      <c r="I3630" s="114"/>
    </row>
    <row r="3631" spans="1:9">
      <c r="A3631" s="470">
        <v>44348</v>
      </c>
      <c r="B3631" s="203">
        <v>5</v>
      </c>
      <c r="C3631" s="208">
        <v>255</v>
      </c>
      <c r="D3631" s="471">
        <v>32.6</v>
      </c>
      <c r="E3631" s="209">
        <v>22</v>
      </c>
      <c r="F3631" s="472">
        <v>4.9000000000000004</v>
      </c>
      <c r="I3631" s="114"/>
    </row>
    <row r="3632" spans="1:9">
      <c r="A3632" s="470">
        <v>44348</v>
      </c>
      <c r="B3632" s="203">
        <v>6</v>
      </c>
      <c r="C3632" s="208">
        <v>270</v>
      </c>
      <c r="D3632" s="471">
        <v>32.5</v>
      </c>
      <c r="E3632" s="209">
        <v>22</v>
      </c>
      <c r="F3632" s="472">
        <v>5.2</v>
      </c>
      <c r="I3632" s="114"/>
    </row>
    <row r="3633" spans="1:9">
      <c r="A3633" s="470">
        <v>44348</v>
      </c>
      <c r="B3633" s="203">
        <v>7</v>
      </c>
      <c r="C3633" s="208">
        <v>285</v>
      </c>
      <c r="D3633" s="471">
        <v>32.4</v>
      </c>
      <c r="E3633" s="209">
        <v>22</v>
      </c>
      <c r="F3633" s="472">
        <v>5.6</v>
      </c>
      <c r="I3633" s="114"/>
    </row>
    <row r="3634" spans="1:9">
      <c r="A3634" s="470">
        <v>44348</v>
      </c>
      <c r="B3634" s="203">
        <v>8</v>
      </c>
      <c r="C3634" s="208">
        <v>300</v>
      </c>
      <c r="D3634" s="471">
        <v>32.299999999999997</v>
      </c>
      <c r="E3634" s="209">
        <v>22</v>
      </c>
      <c r="F3634" s="472">
        <v>5.9</v>
      </c>
      <c r="I3634" s="114"/>
    </row>
    <row r="3635" spans="1:9">
      <c r="A3635" s="470">
        <v>44348</v>
      </c>
      <c r="B3635" s="203">
        <v>9</v>
      </c>
      <c r="C3635" s="208">
        <v>315</v>
      </c>
      <c r="D3635" s="471">
        <v>32.200000000000003</v>
      </c>
      <c r="E3635" s="209">
        <v>22</v>
      </c>
      <c r="F3635" s="472">
        <v>6.2</v>
      </c>
      <c r="I3635" s="114"/>
    </row>
    <row r="3636" spans="1:9">
      <c r="A3636" s="470">
        <v>44348</v>
      </c>
      <c r="B3636" s="203">
        <v>10</v>
      </c>
      <c r="C3636" s="208">
        <v>330</v>
      </c>
      <c r="D3636" s="471">
        <v>32.1</v>
      </c>
      <c r="E3636" s="209">
        <v>22</v>
      </c>
      <c r="F3636" s="472">
        <v>6.6</v>
      </c>
      <c r="I3636" s="114"/>
    </row>
    <row r="3637" spans="1:9">
      <c r="A3637" s="470">
        <v>44348</v>
      </c>
      <c r="B3637" s="203">
        <v>11</v>
      </c>
      <c r="C3637" s="208">
        <v>345</v>
      </c>
      <c r="D3637" s="471">
        <v>32</v>
      </c>
      <c r="E3637" s="209">
        <v>22</v>
      </c>
      <c r="F3637" s="472">
        <v>6.9</v>
      </c>
      <c r="I3637" s="114"/>
    </row>
    <row r="3638" spans="1:9">
      <c r="A3638" s="470">
        <v>44348</v>
      </c>
      <c r="B3638" s="203">
        <v>12</v>
      </c>
      <c r="C3638" s="208">
        <v>0</v>
      </c>
      <c r="D3638" s="471">
        <v>31.9</v>
      </c>
      <c r="E3638" s="209">
        <v>22</v>
      </c>
      <c r="F3638" s="472">
        <v>7.2</v>
      </c>
      <c r="I3638" s="114"/>
    </row>
    <row r="3639" spans="1:9">
      <c r="A3639" s="470">
        <v>44348</v>
      </c>
      <c r="B3639" s="203">
        <v>13</v>
      </c>
      <c r="C3639" s="208">
        <v>15</v>
      </c>
      <c r="D3639" s="471">
        <v>31.8</v>
      </c>
      <c r="E3639" s="209">
        <v>22</v>
      </c>
      <c r="F3639" s="472">
        <v>7.6</v>
      </c>
      <c r="I3639" s="114"/>
    </row>
    <row r="3640" spans="1:9">
      <c r="A3640" s="470">
        <v>44348</v>
      </c>
      <c r="B3640" s="203">
        <v>14</v>
      </c>
      <c r="C3640" s="208">
        <v>30</v>
      </c>
      <c r="D3640" s="471">
        <v>31.7</v>
      </c>
      <c r="E3640" s="209">
        <v>22</v>
      </c>
      <c r="F3640" s="472">
        <v>7.9</v>
      </c>
      <c r="I3640" s="114"/>
    </row>
    <row r="3641" spans="1:9">
      <c r="A3641" s="470">
        <v>44348</v>
      </c>
      <c r="B3641" s="203">
        <v>15</v>
      </c>
      <c r="C3641" s="208">
        <v>45</v>
      </c>
      <c r="D3641" s="471">
        <v>31.6</v>
      </c>
      <c r="E3641" s="209">
        <v>22</v>
      </c>
      <c r="F3641" s="472">
        <v>8.1999999999999993</v>
      </c>
      <c r="I3641" s="114"/>
    </row>
    <row r="3642" spans="1:9">
      <c r="A3642" s="470">
        <v>44348</v>
      </c>
      <c r="B3642" s="203">
        <v>16</v>
      </c>
      <c r="C3642" s="208">
        <v>60</v>
      </c>
      <c r="D3642" s="471">
        <v>31.5</v>
      </c>
      <c r="E3642" s="209">
        <v>22</v>
      </c>
      <c r="F3642" s="472">
        <v>8.5</v>
      </c>
      <c r="I3642" s="114"/>
    </row>
    <row r="3643" spans="1:9">
      <c r="A3643" s="470">
        <v>44348</v>
      </c>
      <c r="B3643" s="203">
        <v>17</v>
      </c>
      <c r="C3643" s="208">
        <v>75</v>
      </c>
      <c r="D3643" s="471">
        <v>31.4</v>
      </c>
      <c r="E3643" s="209">
        <v>22</v>
      </c>
      <c r="F3643" s="472">
        <v>8.9</v>
      </c>
      <c r="I3643" s="114"/>
    </row>
    <row r="3644" spans="1:9">
      <c r="A3644" s="470">
        <v>44348</v>
      </c>
      <c r="B3644" s="203">
        <v>18</v>
      </c>
      <c r="C3644" s="208">
        <v>90</v>
      </c>
      <c r="D3644" s="471">
        <v>31.3</v>
      </c>
      <c r="E3644" s="209">
        <v>22</v>
      </c>
      <c r="F3644" s="472">
        <v>9.1999999999999993</v>
      </c>
      <c r="I3644" s="114"/>
    </row>
    <row r="3645" spans="1:9">
      <c r="A3645" s="470">
        <v>44348</v>
      </c>
      <c r="B3645" s="203">
        <v>19</v>
      </c>
      <c r="C3645" s="208">
        <v>105</v>
      </c>
      <c r="D3645" s="471">
        <v>31.2</v>
      </c>
      <c r="E3645" s="209">
        <v>22</v>
      </c>
      <c r="F3645" s="472">
        <v>9.5</v>
      </c>
      <c r="I3645" s="114"/>
    </row>
    <row r="3646" spans="1:9">
      <c r="A3646" s="470">
        <v>44348</v>
      </c>
      <c r="B3646" s="203">
        <v>20</v>
      </c>
      <c r="C3646" s="208">
        <v>120</v>
      </c>
      <c r="D3646" s="471">
        <v>31.1</v>
      </c>
      <c r="E3646" s="209">
        <v>22</v>
      </c>
      <c r="F3646" s="472">
        <v>9.9</v>
      </c>
      <c r="I3646" s="114"/>
    </row>
    <row r="3647" spans="1:9">
      <c r="A3647" s="470">
        <v>44348</v>
      </c>
      <c r="B3647" s="203">
        <v>21</v>
      </c>
      <c r="C3647" s="208">
        <v>135</v>
      </c>
      <c r="D3647" s="471">
        <v>31</v>
      </c>
      <c r="E3647" s="209">
        <v>22</v>
      </c>
      <c r="F3647" s="472">
        <v>10.199999999999999</v>
      </c>
      <c r="I3647" s="114"/>
    </row>
    <row r="3648" spans="1:9">
      <c r="A3648" s="470">
        <v>44348</v>
      </c>
      <c r="B3648" s="203">
        <v>22</v>
      </c>
      <c r="C3648" s="208">
        <v>150</v>
      </c>
      <c r="D3648" s="471">
        <v>30.9</v>
      </c>
      <c r="E3648" s="209">
        <v>22</v>
      </c>
      <c r="F3648" s="472">
        <v>10.5</v>
      </c>
      <c r="I3648" s="114"/>
    </row>
    <row r="3649" spans="1:9">
      <c r="A3649" s="470">
        <v>44348</v>
      </c>
      <c r="B3649" s="203">
        <v>23</v>
      </c>
      <c r="C3649" s="208">
        <v>165</v>
      </c>
      <c r="D3649" s="471">
        <v>30.9</v>
      </c>
      <c r="E3649" s="209">
        <v>22</v>
      </c>
      <c r="F3649" s="472">
        <v>10.8</v>
      </c>
      <c r="I3649" s="114"/>
    </row>
    <row r="3650" spans="1:9">
      <c r="A3650" s="470">
        <v>44349</v>
      </c>
      <c r="B3650" s="203">
        <v>0</v>
      </c>
      <c r="C3650" s="208">
        <v>180</v>
      </c>
      <c r="D3650" s="471">
        <v>30.8</v>
      </c>
      <c r="E3650" s="209">
        <v>22</v>
      </c>
      <c r="F3650" s="472">
        <v>11.2</v>
      </c>
      <c r="I3650" s="114"/>
    </row>
    <row r="3651" spans="1:9">
      <c r="A3651" s="470">
        <v>44349</v>
      </c>
      <c r="B3651" s="203">
        <v>1</v>
      </c>
      <c r="C3651" s="208">
        <v>195</v>
      </c>
      <c r="D3651" s="471">
        <v>30.7</v>
      </c>
      <c r="E3651" s="209">
        <v>22</v>
      </c>
      <c r="F3651" s="472">
        <v>11.5</v>
      </c>
      <c r="I3651" s="114"/>
    </row>
    <row r="3652" spans="1:9">
      <c r="A3652" s="470">
        <v>44349</v>
      </c>
      <c r="B3652" s="203">
        <v>2</v>
      </c>
      <c r="C3652" s="208">
        <v>210</v>
      </c>
      <c r="D3652" s="471">
        <v>30.6</v>
      </c>
      <c r="E3652" s="209">
        <v>22</v>
      </c>
      <c r="F3652" s="472">
        <v>11.8</v>
      </c>
      <c r="I3652" s="114"/>
    </row>
    <row r="3653" spans="1:9">
      <c r="A3653" s="470">
        <v>44349</v>
      </c>
      <c r="B3653" s="203">
        <v>3</v>
      </c>
      <c r="C3653" s="208">
        <v>225</v>
      </c>
      <c r="D3653" s="471">
        <v>30.5</v>
      </c>
      <c r="E3653" s="209">
        <v>22</v>
      </c>
      <c r="F3653" s="472">
        <v>12.1</v>
      </c>
      <c r="I3653" s="114"/>
    </row>
    <row r="3654" spans="1:9">
      <c r="A3654" s="470">
        <v>44349</v>
      </c>
      <c r="B3654" s="203">
        <v>4</v>
      </c>
      <c r="C3654" s="208">
        <v>240</v>
      </c>
      <c r="D3654" s="471">
        <v>30.4</v>
      </c>
      <c r="E3654" s="209">
        <v>22</v>
      </c>
      <c r="F3654" s="472">
        <v>12.4</v>
      </c>
      <c r="I3654" s="114"/>
    </row>
    <row r="3655" spans="1:9">
      <c r="A3655" s="470">
        <v>44349</v>
      </c>
      <c r="B3655" s="203">
        <v>5</v>
      </c>
      <c r="C3655" s="208">
        <v>255</v>
      </c>
      <c r="D3655" s="471">
        <v>30.3</v>
      </c>
      <c r="E3655" s="209">
        <v>22</v>
      </c>
      <c r="F3655" s="472">
        <v>12.8</v>
      </c>
      <c r="I3655" s="114"/>
    </row>
    <row r="3656" spans="1:9">
      <c r="A3656" s="470">
        <v>44349</v>
      </c>
      <c r="B3656" s="203">
        <v>6</v>
      </c>
      <c r="C3656" s="208">
        <v>270</v>
      </c>
      <c r="D3656" s="471">
        <v>30.2</v>
      </c>
      <c r="E3656" s="209">
        <v>22</v>
      </c>
      <c r="F3656" s="472">
        <v>13.1</v>
      </c>
      <c r="I3656" s="114"/>
    </row>
    <row r="3657" spans="1:9">
      <c r="A3657" s="470">
        <v>44349</v>
      </c>
      <c r="B3657" s="203">
        <v>7</v>
      </c>
      <c r="C3657" s="208">
        <v>285</v>
      </c>
      <c r="D3657" s="471">
        <v>30.1</v>
      </c>
      <c r="E3657" s="209">
        <v>22</v>
      </c>
      <c r="F3657" s="472">
        <v>13.4</v>
      </c>
      <c r="I3657" s="114"/>
    </row>
    <row r="3658" spans="1:9">
      <c r="A3658" s="470">
        <v>44349</v>
      </c>
      <c r="B3658" s="203">
        <v>8</v>
      </c>
      <c r="C3658" s="208">
        <v>300</v>
      </c>
      <c r="D3658" s="471">
        <v>30</v>
      </c>
      <c r="E3658" s="209">
        <v>22</v>
      </c>
      <c r="F3658" s="472">
        <v>13.7</v>
      </c>
      <c r="I3658" s="114"/>
    </row>
    <row r="3659" spans="1:9">
      <c r="A3659" s="470">
        <v>44349</v>
      </c>
      <c r="B3659" s="203">
        <v>9</v>
      </c>
      <c r="C3659" s="208">
        <v>315</v>
      </c>
      <c r="D3659" s="471">
        <v>29.9</v>
      </c>
      <c r="E3659" s="209">
        <v>22</v>
      </c>
      <c r="F3659" s="472">
        <v>14</v>
      </c>
      <c r="I3659" s="114"/>
    </row>
    <row r="3660" spans="1:9">
      <c r="A3660" s="470">
        <v>44349</v>
      </c>
      <c r="B3660" s="203">
        <v>10</v>
      </c>
      <c r="C3660" s="208">
        <v>330</v>
      </c>
      <c r="D3660" s="471">
        <v>29.8</v>
      </c>
      <c r="E3660" s="209">
        <v>22</v>
      </c>
      <c r="F3660" s="472">
        <v>14.3</v>
      </c>
      <c r="I3660" s="114"/>
    </row>
    <row r="3661" spans="1:9">
      <c r="A3661" s="470">
        <v>44349</v>
      </c>
      <c r="B3661" s="203">
        <v>11</v>
      </c>
      <c r="C3661" s="208">
        <v>345</v>
      </c>
      <c r="D3661" s="471">
        <v>29.7</v>
      </c>
      <c r="E3661" s="209">
        <v>22</v>
      </c>
      <c r="F3661" s="472">
        <v>14.7</v>
      </c>
      <c r="I3661" s="114"/>
    </row>
    <row r="3662" spans="1:9">
      <c r="A3662" s="470">
        <v>44349</v>
      </c>
      <c r="B3662" s="203">
        <v>12</v>
      </c>
      <c r="C3662" s="208">
        <v>0</v>
      </c>
      <c r="D3662" s="471">
        <v>29.6</v>
      </c>
      <c r="E3662" s="209">
        <v>22</v>
      </c>
      <c r="F3662" s="472">
        <v>15</v>
      </c>
      <c r="I3662" s="114"/>
    </row>
    <row r="3663" spans="1:9">
      <c r="A3663" s="470">
        <v>44349</v>
      </c>
      <c r="B3663" s="203">
        <v>13</v>
      </c>
      <c r="C3663" s="208">
        <v>15</v>
      </c>
      <c r="D3663" s="471">
        <v>29.4</v>
      </c>
      <c r="E3663" s="209">
        <v>22</v>
      </c>
      <c r="F3663" s="472">
        <v>15.3</v>
      </c>
      <c r="I3663" s="114"/>
    </row>
    <row r="3664" spans="1:9">
      <c r="A3664" s="470">
        <v>44349</v>
      </c>
      <c r="B3664" s="203">
        <v>14</v>
      </c>
      <c r="C3664" s="208">
        <v>30</v>
      </c>
      <c r="D3664" s="471">
        <v>29.3</v>
      </c>
      <c r="E3664" s="209">
        <v>22</v>
      </c>
      <c r="F3664" s="472">
        <v>15.6</v>
      </c>
      <c r="I3664" s="114"/>
    </row>
    <row r="3665" spans="1:9">
      <c r="A3665" s="470">
        <v>44349</v>
      </c>
      <c r="B3665" s="203">
        <v>15</v>
      </c>
      <c r="C3665" s="208">
        <v>45</v>
      </c>
      <c r="D3665" s="471">
        <v>29.2</v>
      </c>
      <c r="E3665" s="209">
        <v>22</v>
      </c>
      <c r="F3665" s="472">
        <v>15.9</v>
      </c>
      <c r="I3665" s="114"/>
    </row>
    <row r="3666" spans="1:9">
      <c r="A3666" s="470">
        <v>44349</v>
      </c>
      <c r="B3666" s="203">
        <v>16</v>
      </c>
      <c r="C3666" s="208">
        <v>60</v>
      </c>
      <c r="D3666" s="471">
        <v>29.1</v>
      </c>
      <c r="E3666" s="209">
        <v>22</v>
      </c>
      <c r="F3666" s="472">
        <v>16.2</v>
      </c>
      <c r="I3666" s="114"/>
    </row>
    <row r="3667" spans="1:9">
      <c r="A3667" s="470">
        <v>44349</v>
      </c>
      <c r="B3667" s="203">
        <v>17</v>
      </c>
      <c r="C3667" s="208">
        <v>75</v>
      </c>
      <c r="D3667" s="471">
        <v>29</v>
      </c>
      <c r="E3667" s="209">
        <v>22</v>
      </c>
      <c r="F3667" s="472">
        <v>16.5</v>
      </c>
      <c r="I3667" s="114"/>
    </row>
    <row r="3668" spans="1:9">
      <c r="A3668" s="470">
        <v>44349</v>
      </c>
      <c r="B3668" s="203">
        <v>18</v>
      </c>
      <c r="C3668" s="208">
        <v>90</v>
      </c>
      <c r="D3668" s="471">
        <v>28.9</v>
      </c>
      <c r="E3668" s="209">
        <v>22</v>
      </c>
      <c r="F3668" s="472">
        <v>16.899999999999999</v>
      </c>
      <c r="I3668" s="114"/>
    </row>
    <row r="3669" spans="1:9">
      <c r="A3669" s="470">
        <v>44349</v>
      </c>
      <c r="B3669" s="203">
        <v>19</v>
      </c>
      <c r="C3669" s="208">
        <v>105</v>
      </c>
      <c r="D3669" s="471">
        <v>28.8</v>
      </c>
      <c r="E3669" s="209">
        <v>22</v>
      </c>
      <c r="F3669" s="472">
        <v>17.2</v>
      </c>
      <c r="I3669" s="114"/>
    </row>
    <row r="3670" spans="1:9">
      <c r="A3670" s="470">
        <v>44349</v>
      </c>
      <c r="B3670" s="203">
        <v>20</v>
      </c>
      <c r="C3670" s="208">
        <v>120</v>
      </c>
      <c r="D3670" s="471">
        <v>28.7</v>
      </c>
      <c r="E3670" s="209">
        <v>22</v>
      </c>
      <c r="F3670" s="472">
        <v>17.5</v>
      </c>
      <c r="I3670" s="114"/>
    </row>
    <row r="3671" spans="1:9">
      <c r="A3671" s="470">
        <v>44349</v>
      </c>
      <c r="B3671" s="203">
        <v>21</v>
      </c>
      <c r="C3671" s="208">
        <v>135</v>
      </c>
      <c r="D3671" s="471">
        <v>28.6</v>
      </c>
      <c r="E3671" s="209">
        <v>22</v>
      </c>
      <c r="F3671" s="472">
        <v>17.8</v>
      </c>
      <c r="I3671" s="114"/>
    </row>
    <row r="3672" spans="1:9">
      <c r="A3672" s="470">
        <v>44349</v>
      </c>
      <c r="B3672" s="203">
        <v>22</v>
      </c>
      <c r="C3672" s="208">
        <v>150</v>
      </c>
      <c r="D3672" s="471">
        <v>28.5</v>
      </c>
      <c r="E3672" s="209">
        <v>22</v>
      </c>
      <c r="F3672" s="472">
        <v>18.100000000000001</v>
      </c>
      <c r="I3672" s="114"/>
    </row>
    <row r="3673" spans="1:9">
      <c r="A3673" s="470">
        <v>44349</v>
      </c>
      <c r="B3673" s="203">
        <v>23</v>
      </c>
      <c r="C3673" s="208">
        <v>165</v>
      </c>
      <c r="D3673" s="471">
        <v>28.4</v>
      </c>
      <c r="E3673" s="209">
        <v>22</v>
      </c>
      <c r="F3673" s="472">
        <v>18.399999999999999</v>
      </c>
      <c r="I3673" s="114"/>
    </row>
    <row r="3674" spans="1:9">
      <c r="A3674" s="470">
        <v>44350</v>
      </c>
      <c r="B3674" s="203">
        <v>0</v>
      </c>
      <c r="C3674" s="208">
        <v>180</v>
      </c>
      <c r="D3674" s="471">
        <v>28.3</v>
      </c>
      <c r="E3674" s="209">
        <v>22</v>
      </c>
      <c r="F3674" s="472">
        <v>18.7</v>
      </c>
      <c r="I3674" s="114"/>
    </row>
    <row r="3675" spans="1:9">
      <c r="A3675" s="470">
        <v>44350</v>
      </c>
      <c r="B3675" s="203">
        <v>1</v>
      </c>
      <c r="C3675" s="208">
        <v>195</v>
      </c>
      <c r="D3675" s="471">
        <v>28.2</v>
      </c>
      <c r="E3675" s="209">
        <v>22</v>
      </c>
      <c r="F3675" s="472">
        <v>19</v>
      </c>
      <c r="I3675" s="114"/>
    </row>
    <row r="3676" spans="1:9">
      <c r="A3676" s="470">
        <v>44350</v>
      </c>
      <c r="B3676" s="203">
        <v>2</v>
      </c>
      <c r="C3676" s="208">
        <v>210</v>
      </c>
      <c r="D3676" s="471">
        <v>28.1</v>
      </c>
      <c r="E3676" s="209">
        <v>22</v>
      </c>
      <c r="F3676" s="472">
        <v>19.3</v>
      </c>
      <c r="I3676" s="114"/>
    </row>
    <row r="3677" spans="1:9">
      <c r="A3677" s="470">
        <v>44350</v>
      </c>
      <c r="B3677" s="203">
        <v>3</v>
      </c>
      <c r="C3677" s="208">
        <v>225</v>
      </c>
      <c r="D3677" s="471">
        <v>28</v>
      </c>
      <c r="E3677" s="209">
        <v>22</v>
      </c>
      <c r="F3677" s="472">
        <v>19.600000000000001</v>
      </c>
      <c r="I3677" s="114"/>
    </row>
    <row r="3678" spans="1:9">
      <c r="A3678" s="470">
        <v>44350</v>
      </c>
      <c r="B3678" s="203">
        <v>4</v>
      </c>
      <c r="C3678" s="208">
        <v>240</v>
      </c>
      <c r="D3678" s="471">
        <v>27.9</v>
      </c>
      <c r="E3678" s="209">
        <v>22</v>
      </c>
      <c r="F3678" s="472">
        <v>19.899999999999999</v>
      </c>
      <c r="I3678" s="114"/>
    </row>
    <row r="3679" spans="1:9">
      <c r="A3679" s="470">
        <v>44350</v>
      </c>
      <c r="B3679" s="203">
        <v>5</v>
      </c>
      <c r="C3679" s="208">
        <v>255</v>
      </c>
      <c r="D3679" s="471">
        <v>27.8</v>
      </c>
      <c r="E3679" s="209">
        <v>22</v>
      </c>
      <c r="F3679" s="472">
        <v>20.2</v>
      </c>
      <c r="I3679" s="114"/>
    </row>
    <row r="3680" spans="1:9">
      <c r="A3680" s="470">
        <v>44350</v>
      </c>
      <c r="B3680" s="203">
        <v>6</v>
      </c>
      <c r="C3680" s="208">
        <v>270</v>
      </c>
      <c r="D3680" s="471">
        <v>27.7</v>
      </c>
      <c r="E3680" s="209">
        <v>22</v>
      </c>
      <c r="F3680" s="472">
        <v>20.5</v>
      </c>
      <c r="I3680" s="114"/>
    </row>
    <row r="3681" spans="1:9">
      <c r="A3681" s="470">
        <v>44350</v>
      </c>
      <c r="B3681" s="203">
        <v>7</v>
      </c>
      <c r="C3681" s="208">
        <v>285</v>
      </c>
      <c r="D3681" s="471">
        <v>27.6</v>
      </c>
      <c r="E3681" s="209">
        <v>22</v>
      </c>
      <c r="F3681" s="472">
        <v>20.8</v>
      </c>
      <c r="I3681" s="114"/>
    </row>
    <row r="3682" spans="1:9">
      <c r="A3682" s="470">
        <v>44350</v>
      </c>
      <c r="B3682" s="203">
        <v>8</v>
      </c>
      <c r="C3682" s="208">
        <v>300</v>
      </c>
      <c r="D3682" s="471">
        <v>27.5</v>
      </c>
      <c r="E3682" s="209">
        <v>22</v>
      </c>
      <c r="F3682" s="472">
        <v>21.1</v>
      </c>
      <c r="I3682" s="114"/>
    </row>
    <row r="3683" spans="1:9">
      <c r="A3683" s="470">
        <v>44350</v>
      </c>
      <c r="B3683" s="203">
        <v>9</v>
      </c>
      <c r="C3683" s="208">
        <v>315</v>
      </c>
      <c r="D3683" s="471">
        <v>27.4</v>
      </c>
      <c r="E3683" s="209">
        <v>22</v>
      </c>
      <c r="F3683" s="472">
        <v>21.5</v>
      </c>
      <c r="I3683" s="114"/>
    </row>
    <row r="3684" spans="1:9">
      <c r="A3684" s="470">
        <v>44350</v>
      </c>
      <c r="B3684" s="203">
        <v>10</v>
      </c>
      <c r="C3684" s="208">
        <v>330</v>
      </c>
      <c r="D3684" s="471">
        <v>27.3</v>
      </c>
      <c r="E3684" s="209">
        <v>22</v>
      </c>
      <c r="F3684" s="472">
        <v>21.8</v>
      </c>
      <c r="I3684" s="114"/>
    </row>
    <row r="3685" spans="1:9">
      <c r="A3685" s="470">
        <v>44350</v>
      </c>
      <c r="B3685" s="203">
        <v>11</v>
      </c>
      <c r="C3685" s="208">
        <v>345</v>
      </c>
      <c r="D3685" s="471">
        <v>27.2</v>
      </c>
      <c r="E3685" s="209">
        <v>22</v>
      </c>
      <c r="F3685" s="472">
        <v>22.1</v>
      </c>
      <c r="I3685" s="114"/>
    </row>
    <row r="3686" spans="1:9">
      <c r="A3686" s="470">
        <v>44350</v>
      </c>
      <c r="B3686" s="203">
        <v>12</v>
      </c>
      <c r="C3686" s="208">
        <v>0</v>
      </c>
      <c r="D3686" s="471">
        <v>27.1</v>
      </c>
      <c r="E3686" s="209">
        <v>22</v>
      </c>
      <c r="F3686" s="472">
        <v>22.4</v>
      </c>
      <c r="I3686" s="114"/>
    </row>
    <row r="3687" spans="1:9">
      <c r="A3687" s="470">
        <v>44350</v>
      </c>
      <c r="B3687" s="203">
        <v>13</v>
      </c>
      <c r="C3687" s="208">
        <v>15</v>
      </c>
      <c r="D3687" s="471">
        <v>27</v>
      </c>
      <c r="E3687" s="209">
        <v>22</v>
      </c>
      <c r="F3687" s="472">
        <v>22.6</v>
      </c>
      <c r="I3687" s="114"/>
    </row>
    <row r="3688" spans="1:9">
      <c r="A3688" s="470">
        <v>44350</v>
      </c>
      <c r="B3688" s="203">
        <v>14</v>
      </c>
      <c r="C3688" s="208">
        <v>30</v>
      </c>
      <c r="D3688" s="471">
        <v>26.9</v>
      </c>
      <c r="E3688" s="209">
        <v>22</v>
      </c>
      <c r="F3688" s="472">
        <v>22.9</v>
      </c>
      <c r="I3688" s="114"/>
    </row>
    <row r="3689" spans="1:9">
      <c r="A3689" s="470">
        <v>44350</v>
      </c>
      <c r="B3689" s="203">
        <v>15</v>
      </c>
      <c r="C3689" s="208">
        <v>45</v>
      </c>
      <c r="D3689" s="471">
        <v>26.8</v>
      </c>
      <c r="E3689" s="209">
        <v>22</v>
      </c>
      <c r="F3689" s="472">
        <v>23.2</v>
      </c>
      <c r="I3689" s="114"/>
    </row>
    <row r="3690" spans="1:9">
      <c r="A3690" s="470">
        <v>44350</v>
      </c>
      <c r="B3690" s="203">
        <v>16</v>
      </c>
      <c r="C3690" s="208">
        <v>60</v>
      </c>
      <c r="D3690" s="471">
        <v>26.7</v>
      </c>
      <c r="E3690" s="209">
        <v>22</v>
      </c>
      <c r="F3690" s="472">
        <v>23.5</v>
      </c>
      <c r="I3690" s="114"/>
    </row>
    <row r="3691" spans="1:9">
      <c r="A3691" s="470">
        <v>44350</v>
      </c>
      <c r="B3691" s="203">
        <v>17</v>
      </c>
      <c r="C3691" s="208">
        <v>75</v>
      </c>
      <c r="D3691" s="471">
        <v>26.5</v>
      </c>
      <c r="E3691" s="209">
        <v>22</v>
      </c>
      <c r="F3691" s="472">
        <v>23.8</v>
      </c>
      <c r="I3691" s="114"/>
    </row>
    <row r="3692" spans="1:9">
      <c r="A3692" s="470">
        <v>44350</v>
      </c>
      <c r="B3692" s="203">
        <v>18</v>
      </c>
      <c r="C3692" s="208">
        <v>90</v>
      </c>
      <c r="D3692" s="471">
        <v>26.4</v>
      </c>
      <c r="E3692" s="209">
        <v>22</v>
      </c>
      <c r="F3692" s="472">
        <v>24.1</v>
      </c>
      <c r="I3692" s="114"/>
    </row>
    <row r="3693" spans="1:9">
      <c r="A3693" s="470">
        <v>44350</v>
      </c>
      <c r="B3693" s="203">
        <v>19</v>
      </c>
      <c r="C3693" s="208">
        <v>105</v>
      </c>
      <c r="D3693" s="471">
        <v>26.3</v>
      </c>
      <c r="E3693" s="209">
        <v>22</v>
      </c>
      <c r="F3693" s="472">
        <v>24.4</v>
      </c>
      <c r="I3693" s="114"/>
    </row>
    <row r="3694" spans="1:9">
      <c r="A3694" s="470">
        <v>44350</v>
      </c>
      <c r="B3694" s="203">
        <v>20</v>
      </c>
      <c r="C3694" s="208">
        <v>120</v>
      </c>
      <c r="D3694" s="471">
        <v>26.2</v>
      </c>
      <c r="E3694" s="209">
        <v>22</v>
      </c>
      <c r="F3694" s="472">
        <v>24.7</v>
      </c>
      <c r="I3694" s="114"/>
    </row>
    <row r="3695" spans="1:9">
      <c r="A3695" s="470">
        <v>44350</v>
      </c>
      <c r="B3695" s="203">
        <v>21</v>
      </c>
      <c r="C3695" s="208">
        <v>135</v>
      </c>
      <c r="D3695" s="471">
        <v>26.1</v>
      </c>
      <c r="E3695" s="209">
        <v>22</v>
      </c>
      <c r="F3695" s="472">
        <v>25</v>
      </c>
      <c r="I3695" s="114"/>
    </row>
    <row r="3696" spans="1:9">
      <c r="A3696" s="470">
        <v>44350</v>
      </c>
      <c r="B3696" s="203">
        <v>22</v>
      </c>
      <c r="C3696" s="208">
        <v>150</v>
      </c>
      <c r="D3696" s="471">
        <v>26</v>
      </c>
      <c r="E3696" s="209">
        <v>22</v>
      </c>
      <c r="F3696" s="472">
        <v>25.3</v>
      </c>
      <c r="I3696" s="114"/>
    </row>
    <row r="3697" spans="1:9">
      <c r="A3697" s="470">
        <v>44350</v>
      </c>
      <c r="B3697" s="203">
        <v>23</v>
      </c>
      <c r="C3697" s="208">
        <v>165</v>
      </c>
      <c r="D3697" s="471">
        <v>25.9</v>
      </c>
      <c r="E3697" s="209">
        <v>22</v>
      </c>
      <c r="F3697" s="472">
        <v>25.6</v>
      </c>
      <c r="I3697" s="114"/>
    </row>
    <row r="3698" spans="1:9">
      <c r="A3698" s="470">
        <v>44351</v>
      </c>
      <c r="B3698" s="203">
        <v>0</v>
      </c>
      <c r="C3698" s="208">
        <v>180</v>
      </c>
      <c r="D3698" s="471">
        <v>25.8</v>
      </c>
      <c r="E3698" s="209">
        <v>22</v>
      </c>
      <c r="F3698" s="472">
        <v>25.9</v>
      </c>
      <c r="I3698" s="114"/>
    </row>
    <row r="3699" spans="1:9">
      <c r="A3699" s="470">
        <v>44351</v>
      </c>
      <c r="B3699" s="203">
        <v>1</v>
      </c>
      <c r="C3699" s="208">
        <v>195</v>
      </c>
      <c r="D3699" s="471">
        <v>25.7</v>
      </c>
      <c r="E3699" s="209">
        <v>22</v>
      </c>
      <c r="F3699" s="472">
        <v>26.2</v>
      </c>
      <c r="I3699" s="114"/>
    </row>
    <row r="3700" spans="1:9">
      <c r="A3700" s="470">
        <v>44351</v>
      </c>
      <c r="B3700" s="203">
        <v>2</v>
      </c>
      <c r="C3700" s="208">
        <v>210</v>
      </c>
      <c r="D3700" s="471">
        <v>25.6</v>
      </c>
      <c r="E3700" s="209">
        <v>22</v>
      </c>
      <c r="F3700" s="472">
        <v>26.5</v>
      </c>
      <c r="I3700" s="114"/>
    </row>
    <row r="3701" spans="1:9">
      <c r="A3701" s="470">
        <v>44351</v>
      </c>
      <c r="B3701" s="203">
        <v>3</v>
      </c>
      <c r="C3701" s="208">
        <v>225</v>
      </c>
      <c r="D3701" s="471">
        <v>25.5</v>
      </c>
      <c r="E3701" s="209">
        <v>22</v>
      </c>
      <c r="F3701" s="472">
        <v>26.8</v>
      </c>
      <c r="I3701" s="114"/>
    </row>
    <row r="3702" spans="1:9">
      <c r="A3702" s="470">
        <v>44351</v>
      </c>
      <c r="B3702" s="203">
        <v>4</v>
      </c>
      <c r="C3702" s="208">
        <v>240</v>
      </c>
      <c r="D3702" s="471">
        <v>25.4</v>
      </c>
      <c r="E3702" s="209">
        <v>22</v>
      </c>
      <c r="F3702" s="472">
        <v>27</v>
      </c>
      <c r="I3702" s="114"/>
    </row>
    <row r="3703" spans="1:9">
      <c r="A3703" s="470">
        <v>44351</v>
      </c>
      <c r="B3703" s="203">
        <v>5</v>
      </c>
      <c r="C3703" s="208">
        <v>255</v>
      </c>
      <c r="D3703" s="471">
        <v>25.3</v>
      </c>
      <c r="E3703" s="209">
        <v>22</v>
      </c>
      <c r="F3703" s="472">
        <v>27.3</v>
      </c>
      <c r="I3703" s="114"/>
    </row>
    <row r="3704" spans="1:9">
      <c r="A3704" s="470">
        <v>44351</v>
      </c>
      <c r="B3704" s="203">
        <v>6</v>
      </c>
      <c r="C3704" s="208">
        <v>270</v>
      </c>
      <c r="D3704" s="471">
        <v>25.2</v>
      </c>
      <c r="E3704" s="209">
        <v>22</v>
      </c>
      <c r="F3704" s="472">
        <v>27.6</v>
      </c>
      <c r="I3704" s="114"/>
    </row>
    <row r="3705" spans="1:9">
      <c r="A3705" s="470">
        <v>44351</v>
      </c>
      <c r="B3705" s="203">
        <v>7</v>
      </c>
      <c r="C3705" s="208">
        <v>285</v>
      </c>
      <c r="D3705" s="471">
        <v>25.1</v>
      </c>
      <c r="E3705" s="209">
        <v>22</v>
      </c>
      <c r="F3705" s="472">
        <v>27.9</v>
      </c>
      <c r="I3705" s="114"/>
    </row>
    <row r="3706" spans="1:9">
      <c r="A3706" s="470">
        <v>44351</v>
      </c>
      <c r="B3706" s="203">
        <v>8</v>
      </c>
      <c r="C3706" s="208">
        <v>300</v>
      </c>
      <c r="D3706" s="471">
        <v>24.9</v>
      </c>
      <c r="E3706" s="209">
        <v>22</v>
      </c>
      <c r="F3706" s="472">
        <v>28.2</v>
      </c>
      <c r="I3706" s="114"/>
    </row>
    <row r="3707" spans="1:9">
      <c r="A3707" s="470">
        <v>44351</v>
      </c>
      <c r="B3707" s="203">
        <v>9</v>
      </c>
      <c r="C3707" s="208">
        <v>315</v>
      </c>
      <c r="D3707" s="471">
        <v>24.8</v>
      </c>
      <c r="E3707" s="209">
        <v>22</v>
      </c>
      <c r="F3707" s="472">
        <v>28.5</v>
      </c>
      <c r="I3707" s="114"/>
    </row>
    <row r="3708" spans="1:9">
      <c r="A3708" s="470">
        <v>44351</v>
      </c>
      <c r="B3708" s="203">
        <v>10</v>
      </c>
      <c r="C3708" s="208">
        <v>330</v>
      </c>
      <c r="D3708" s="471">
        <v>24.7</v>
      </c>
      <c r="E3708" s="209">
        <v>22</v>
      </c>
      <c r="F3708" s="472">
        <v>28.8</v>
      </c>
      <c r="I3708" s="114"/>
    </row>
    <row r="3709" spans="1:9">
      <c r="A3709" s="470">
        <v>44351</v>
      </c>
      <c r="B3709" s="203">
        <v>11</v>
      </c>
      <c r="C3709" s="208">
        <v>345</v>
      </c>
      <c r="D3709" s="471">
        <v>24.6</v>
      </c>
      <c r="E3709" s="209">
        <v>22</v>
      </c>
      <c r="F3709" s="472">
        <v>29</v>
      </c>
      <c r="I3709" s="114"/>
    </row>
    <row r="3710" spans="1:9">
      <c r="A3710" s="470">
        <v>44351</v>
      </c>
      <c r="B3710" s="203">
        <v>12</v>
      </c>
      <c r="C3710" s="208">
        <v>0</v>
      </c>
      <c r="D3710" s="471">
        <v>24.5</v>
      </c>
      <c r="E3710" s="209">
        <v>22</v>
      </c>
      <c r="F3710" s="472">
        <v>29.3</v>
      </c>
      <c r="I3710" s="114"/>
    </row>
    <row r="3711" spans="1:9">
      <c r="A3711" s="470">
        <v>44351</v>
      </c>
      <c r="B3711" s="203">
        <v>13</v>
      </c>
      <c r="C3711" s="208">
        <v>15</v>
      </c>
      <c r="D3711" s="471">
        <v>24.4</v>
      </c>
      <c r="E3711" s="209">
        <v>22</v>
      </c>
      <c r="F3711" s="472">
        <v>29.6</v>
      </c>
      <c r="I3711" s="114"/>
    </row>
    <row r="3712" spans="1:9">
      <c r="A3712" s="470">
        <v>44351</v>
      </c>
      <c r="B3712" s="203">
        <v>14</v>
      </c>
      <c r="C3712" s="208">
        <v>30</v>
      </c>
      <c r="D3712" s="471">
        <v>24.3</v>
      </c>
      <c r="E3712" s="209">
        <v>22</v>
      </c>
      <c r="F3712" s="472">
        <v>29.9</v>
      </c>
      <c r="I3712" s="114"/>
    </row>
    <row r="3713" spans="1:9">
      <c r="A3713" s="470">
        <v>44351</v>
      </c>
      <c r="B3713" s="203">
        <v>15</v>
      </c>
      <c r="C3713" s="208">
        <v>45</v>
      </c>
      <c r="D3713" s="471">
        <v>24.2</v>
      </c>
      <c r="E3713" s="209">
        <v>22</v>
      </c>
      <c r="F3713" s="472">
        <v>30.2</v>
      </c>
      <c r="I3713" s="114"/>
    </row>
    <row r="3714" spans="1:9">
      <c r="A3714" s="470">
        <v>44351</v>
      </c>
      <c r="B3714" s="203">
        <v>16</v>
      </c>
      <c r="C3714" s="208">
        <v>60</v>
      </c>
      <c r="D3714" s="471">
        <v>24.1</v>
      </c>
      <c r="E3714" s="209">
        <v>22</v>
      </c>
      <c r="F3714" s="472">
        <v>30.5</v>
      </c>
      <c r="I3714" s="114"/>
    </row>
    <row r="3715" spans="1:9">
      <c r="A3715" s="470">
        <v>44351</v>
      </c>
      <c r="B3715" s="203">
        <v>17</v>
      </c>
      <c r="C3715" s="208">
        <v>75</v>
      </c>
      <c r="D3715" s="471">
        <v>24</v>
      </c>
      <c r="E3715" s="209">
        <v>22</v>
      </c>
      <c r="F3715" s="472">
        <v>30.7</v>
      </c>
      <c r="I3715" s="114"/>
    </row>
    <row r="3716" spans="1:9">
      <c r="A3716" s="470">
        <v>44351</v>
      </c>
      <c r="B3716" s="203">
        <v>18</v>
      </c>
      <c r="C3716" s="208">
        <v>90</v>
      </c>
      <c r="D3716" s="471">
        <v>23.9</v>
      </c>
      <c r="E3716" s="209">
        <v>22</v>
      </c>
      <c r="F3716" s="472">
        <v>31</v>
      </c>
      <c r="I3716" s="114"/>
    </row>
    <row r="3717" spans="1:9">
      <c r="A3717" s="470">
        <v>44351</v>
      </c>
      <c r="B3717" s="203">
        <v>19</v>
      </c>
      <c r="C3717" s="208">
        <v>105</v>
      </c>
      <c r="D3717" s="471">
        <v>23.7</v>
      </c>
      <c r="E3717" s="209">
        <v>22</v>
      </c>
      <c r="F3717" s="472">
        <v>31.3</v>
      </c>
      <c r="I3717" s="114"/>
    </row>
    <row r="3718" spans="1:9">
      <c r="A3718" s="470">
        <v>44351</v>
      </c>
      <c r="B3718" s="203">
        <v>20</v>
      </c>
      <c r="C3718" s="208">
        <v>120</v>
      </c>
      <c r="D3718" s="471">
        <v>23.6</v>
      </c>
      <c r="E3718" s="209">
        <v>22</v>
      </c>
      <c r="F3718" s="472">
        <v>31.6</v>
      </c>
      <c r="I3718" s="114"/>
    </row>
    <row r="3719" spans="1:9">
      <c r="A3719" s="470">
        <v>44351</v>
      </c>
      <c r="B3719" s="203">
        <v>21</v>
      </c>
      <c r="C3719" s="208">
        <v>135</v>
      </c>
      <c r="D3719" s="471">
        <v>23.5</v>
      </c>
      <c r="E3719" s="209">
        <v>22</v>
      </c>
      <c r="F3719" s="472">
        <v>31.8</v>
      </c>
      <c r="I3719" s="114"/>
    </row>
    <row r="3720" spans="1:9">
      <c r="A3720" s="470">
        <v>44351</v>
      </c>
      <c r="B3720" s="203">
        <v>22</v>
      </c>
      <c r="C3720" s="208">
        <v>150</v>
      </c>
      <c r="D3720" s="471">
        <v>23.4</v>
      </c>
      <c r="E3720" s="209">
        <v>22</v>
      </c>
      <c r="F3720" s="472">
        <v>32.1</v>
      </c>
      <c r="I3720" s="114"/>
    </row>
    <row r="3721" spans="1:9">
      <c r="A3721" s="470">
        <v>44351</v>
      </c>
      <c r="B3721" s="203">
        <v>23</v>
      </c>
      <c r="C3721" s="208">
        <v>165</v>
      </c>
      <c r="D3721" s="471">
        <v>23.3</v>
      </c>
      <c r="E3721" s="209">
        <v>22</v>
      </c>
      <c r="F3721" s="472">
        <v>32.4</v>
      </c>
      <c r="I3721" s="114"/>
    </row>
    <row r="3722" spans="1:9">
      <c r="A3722" s="470">
        <v>44352</v>
      </c>
      <c r="B3722" s="203">
        <v>0</v>
      </c>
      <c r="C3722" s="208">
        <v>180</v>
      </c>
      <c r="D3722" s="471">
        <v>23.2</v>
      </c>
      <c r="E3722" s="209">
        <v>22</v>
      </c>
      <c r="F3722" s="472">
        <v>32.700000000000003</v>
      </c>
      <c r="I3722" s="114"/>
    </row>
    <row r="3723" spans="1:9">
      <c r="A3723" s="470">
        <v>44352</v>
      </c>
      <c r="B3723" s="203">
        <v>1</v>
      </c>
      <c r="C3723" s="208">
        <v>195</v>
      </c>
      <c r="D3723" s="471">
        <v>23.1</v>
      </c>
      <c r="E3723" s="209">
        <v>22</v>
      </c>
      <c r="F3723" s="472">
        <v>32.9</v>
      </c>
      <c r="I3723" s="114"/>
    </row>
    <row r="3724" spans="1:9">
      <c r="A3724" s="470">
        <v>44352</v>
      </c>
      <c r="B3724" s="203">
        <v>2</v>
      </c>
      <c r="C3724" s="208">
        <v>210</v>
      </c>
      <c r="D3724" s="471">
        <v>23</v>
      </c>
      <c r="E3724" s="209">
        <v>22</v>
      </c>
      <c r="F3724" s="472">
        <v>33.200000000000003</v>
      </c>
      <c r="I3724" s="114"/>
    </row>
    <row r="3725" spans="1:9">
      <c r="A3725" s="470">
        <v>44352</v>
      </c>
      <c r="B3725" s="203">
        <v>3</v>
      </c>
      <c r="C3725" s="208">
        <v>225</v>
      </c>
      <c r="D3725" s="471">
        <v>22.9</v>
      </c>
      <c r="E3725" s="209">
        <v>22</v>
      </c>
      <c r="F3725" s="472">
        <v>33.5</v>
      </c>
      <c r="I3725" s="114"/>
    </row>
    <row r="3726" spans="1:9">
      <c r="A3726" s="470">
        <v>44352</v>
      </c>
      <c r="B3726" s="203">
        <v>4</v>
      </c>
      <c r="C3726" s="208">
        <v>240</v>
      </c>
      <c r="D3726" s="471">
        <v>22.7</v>
      </c>
      <c r="E3726" s="209">
        <v>22</v>
      </c>
      <c r="F3726" s="472">
        <v>33.799999999999997</v>
      </c>
      <c r="I3726" s="114"/>
    </row>
    <row r="3727" spans="1:9">
      <c r="A3727" s="470">
        <v>44352</v>
      </c>
      <c r="B3727" s="203">
        <v>5</v>
      </c>
      <c r="C3727" s="208">
        <v>255</v>
      </c>
      <c r="D3727" s="471">
        <v>22.6</v>
      </c>
      <c r="E3727" s="209">
        <v>22</v>
      </c>
      <c r="F3727" s="472">
        <v>34</v>
      </c>
      <c r="I3727" s="114"/>
    </row>
    <row r="3728" spans="1:9">
      <c r="A3728" s="470">
        <v>44352</v>
      </c>
      <c r="B3728" s="203">
        <v>6</v>
      </c>
      <c r="C3728" s="208">
        <v>270</v>
      </c>
      <c r="D3728" s="471">
        <v>22.5</v>
      </c>
      <c r="E3728" s="209">
        <v>22</v>
      </c>
      <c r="F3728" s="472">
        <v>34.299999999999997</v>
      </c>
      <c r="I3728" s="114"/>
    </row>
    <row r="3729" spans="1:9">
      <c r="A3729" s="470">
        <v>44352</v>
      </c>
      <c r="B3729" s="203">
        <v>7</v>
      </c>
      <c r="C3729" s="208">
        <v>285</v>
      </c>
      <c r="D3729" s="471">
        <v>22.4</v>
      </c>
      <c r="E3729" s="209">
        <v>22</v>
      </c>
      <c r="F3729" s="472">
        <v>34.6</v>
      </c>
      <c r="I3729" s="114"/>
    </row>
    <row r="3730" spans="1:9">
      <c r="A3730" s="470">
        <v>44352</v>
      </c>
      <c r="B3730" s="203">
        <v>8</v>
      </c>
      <c r="C3730" s="208">
        <v>300</v>
      </c>
      <c r="D3730" s="471">
        <v>22.3</v>
      </c>
      <c r="E3730" s="209">
        <v>22</v>
      </c>
      <c r="F3730" s="472">
        <v>34.799999999999997</v>
      </c>
      <c r="I3730" s="114"/>
    </row>
    <row r="3731" spans="1:9">
      <c r="A3731" s="470">
        <v>44352</v>
      </c>
      <c r="B3731" s="203">
        <v>9</v>
      </c>
      <c r="C3731" s="208">
        <v>315</v>
      </c>
      <c r="D3731" s="471">
        <v>22.2</v>
      </c>
      <c r="E3731" s="209">
        <v>22</v>
      </c>
      <c r="F3731" s="472">
        <v>35.1</v>
      </c>
      <c r="I3731" s="114"/>
    </row>
    <row r="3732" spans="1:9">
      <c r="A3732" s="470">
        <v>44352</v>
      </c>
      <c r="B3732" s="203">
        <v>10</v>
      </c>
      <c r="C3732" s="208">
        <v>330</v>
      </c>
      <c r="D3732" s="471">
        <v>22.1</v>
      </c>
      <c r="E3732" s="209">
        <v>22</v>
      </c>
      <c r="F3732" s="472">
        <v>35.4</v>
      </c>
      <c r="I3732" s="114"/>
    </row>
    <row r="3733" spans="1:9">
      <c r="A3733" s="470">
        <v>44352</v>
      </c>
      <c r="B3733" s="203">
        <v>11</v>
      </c>
      <c r="C3733" s="208">
        <v>345</v>
      </c>
      <c r="D3733" s="471">
        <v>22</v>
      </c>
      <c r="E3733" s="209">
        <v>22</v>
      </c>
      <c r="F3733" s="472">
        <v>35.6</v>
      </c>
      <c r="I3733" s="114"/>
    </row>
    <row r="3734" spans="1:9">
      <c r="A3734" s="470">
        <v>44352</v>
      </c>
      <c r="B3734" s="203">
        <v>12</v>
      </c>
      <c r="C3734" s="208">
        <v>0</v>
      </c>
      <c r="D3734" s="471">
        <v>21.9</v>
      </c>
      <c r="E3734" s="209">
        <v>22</v>
      </c>
      <c r="F3734" s="472">
        <v>35.9</v>
      </c>
      <c r="I3734" s="114"/>
    </row>
    <row r="3735" spans="1:9">
      <c r="A3735" s="470">
        <v>44352</v>
      </c>
      <c r="B3735" s="203">
        <v>13</v>
      </c>
      <c r="C3735" s="208">
        <v>15</v>
      </c>
      <c r="D3735" s="471">
        <v>21.7</v>
      </c>
      <c r="E3735" s="209">
        <v>22</v>
      </c>
      <c r="F3735" s="472">
        <v>36.200000000000003</v>
      </c>
      <c r="I3735" s="114"/>
    </row>
    <row r="3736" spans="1:9">
      <c r="A3736" s="470">
        <v>44352</v>
      </c>
      <c r="B3736" s="203">
        <v>14</v>
      </c>
      <c r="C3736" s="208">
        <v>30</v>
      </c>
      <c r="D3736" s="471">
        <v>21.6</v>
      </c>
      <c r="E3736" s="209">
        <v>22</v>
      </c>
      <c r="F3736" s="472">
        <v>36.4</v>
      </c>
      <c r="I3736" s="114"/>
    </row>
    <row r="3737" spans="1:9">
      <c r="A3737" s="470">
        <v>44352</v>
      </c>
      <c r="B3737" s="203">
        <v>15</v>
      </c>
      <c r="C3737" s="208">
        <v>45</v>
      </c>
      <c r="D3737" s="471">
        <v>21.5</v>
      </c>
      <c r="E3737" s="209">
        <v>22</v>
      </c>
      <c r="F3737" s="472">
        <v>36.700000000000003</v>
      </c>
      <c r="I3737" s="114"/>
    </row>
    <row r="3738" spans="1:9">
      <c r="A3738" s="470">
        <v>44352</v>
      </c>
      <c r="B3738" s="203">
        <v>16</v>
      </c>
      <c r="C3738" s="208">
        <v>60</v>
      </c>
      <c r="D3738" s="471">
        <v>21.4</v>
      </c>
      <c r="E3738" s="209">
        <v>22</v>
      </c>
      <c r="F3738" s="472">
        <v>37</v>
      </c>
      <c r="I3738" s="114"/>
    </row>
    <row r="3739" spans="1:9">
      <c r="A3739" s="470">
        <v>44352</v>
      </c>
      <c r="B3739" s="203">
        <v>17</v>
      </c>
      <c r="C3739" s="208">
        <v>75</v>
      </c>
      <c r="D3739" s="471">
        <v>21.3</v>
      </c>
      <c r="E3739" s="209">
        <v>22</v>
      </c>
      <c r="F3739" s="472">
        <v>37.200000000000003</v>
      </c>
      <c r="I3739" s="114"/>
    </row>
    <row r="3740" spans="1:9">
      <c r="A3740" s="470">
        <v>44352</v>
      </c>
      <c r="B3740" s="203">
        <v>18</v>
      </c>
      <c r="C3740" s="208">
        <v>90</v>
      </c>
      <c r="D3740" s="471">
        <v>21.2</v>
      </c>
      <c r="E3740" s="209">
        <v>22</v>
      </c>
      <c r="F3740" s="472">
        <v>37.5</v>
      </c>
      <c r="I3740" s="114"/>
    </row>
    <row r="3741" spans="1:9">
      <c r="A3741" s="470">
        <v>44352</v>
      </c>
      <c r="B3741" s="203">
        <v>19</v>
      </c>
      <c r="C3741" s="208">
        <v>105</v>
      </c>
      <c r="D3741" s="471">
        <v>21.1</v>
      </c>
      <c r="E3741" s="209">
        <v>22</v>
      </c>
      <c r="F3741" s="472">
        <v>37.799999999999997</v>
      </c>
      <c r="I3741" s="114"/>
    </row>
    <row r="3742" spans="1:9">
      <c r="A3742" s="470">
        <v>44352</v>
      </c>
      <c r="B3742" s="203">
        <v>20</v>
      </c>
      <c r="C3742" s="208">
        <v>120</v>
      </c>
      <c r="D3742" s="471">
        <v>20.9</v>
      </c>
      <c r="E3742" s="209">
        <v>22</v>
      </c>
      <c r="F3742" s="472">
        <v>38</v>
      </c>
      <c r="I3742" s="114"/>
    </row>
    <row r="3743" spans="1:9">
      <c r="A3743" s="470">
        <v>44352</v>
      </c>
      <c r="B3743" s="203">
        <v>21</v>
      </c>
      <c r="C3743" s="208">
        <v>135</v>
      </c>
      <c r="D3743" s="471">
        <v>20.8</v>
      </c>
      <c r="E3743" s="209">
        <v>22</v>
      </c>
      <c r="F3743" s="472">
        <v>38.299999999999997</v>
      </c>
      <c r="I3743" s="114"/>
    </row>
    <row r="3744" spans="1:9">
      <c r="A3744" s="470">
        <v>44352</v>
      </c>
      <c r="B3744" s="203">
        <v>22</v>
      </c>
      <c r="C3744" s="208">
        <v>150</v>
      </c>
      <c r="D3744" s="471">
        <v>20.7</v>
      </c>
      <c r="E3744" s="209">
        <v>22</v>
      </c>
      <c r="F3744" s="472">
        <v>38.5</v>
      </c>
      <c r="I3744" s="114"/>
    </row>
    <row r="3745" spans="1:9">
      <c r="A3745" s="470">
        <v>44352</v>
      </c>
      <c r="B3745" s="203">
        <v>23</v>
      </c>
      <c r="C3745" s="208">
        <v>165</v>
      </c>
      <c r="D3745" s="471">
        <v>20.6</v>
      </c>
      <c r="E3745" s="209">
        <v>22</v>
      </c>
      <c r="F3745" s="472">
        <v>38.799999999999997</v>
      </c>
      <c r="I3745" s="114"/>
    </row>
    <row r="3746" spans="1:9">
      <c r="A3746" s="470">
        <v>44353</v>
      </c>
      <c r="B3746" s="203">
        <v>0</v>
      </c>
      <c r="C3746" s="208">
        <v>180</v>
      </c>
      <c r="D3746" s="471">
        <v>20.5</v>
      </c>
      <c r="E3746" s="209">
        <v>22</v>
      </c>
      <c r="F3746" s="472">
        <v>39.1</v>
      </c>
      <c r="I3746" s="114"/>
    </row>
    <row r="3747" spans="1:9">
      <c r="A3747" s="470">
        <v>44353</v>
      </c>
      <c r="B3747" s="203">
        <v>1</v>
      </c>
      <c r="C3747" s="208">
        <v>195</v>
      </c>
      <c r="D3747" s="471">
        <v>20.399999999999999</v>
      </c>
      <c r="E3747" s="209">
        <v>22</v>
      </c>
      <c r="F3747" s="472">
        <v>39.299999999999997</v>
      </c>
      <c r="I3747" s="114"/>
    </row>
    <row r="3748" spans="1:9">
      <c r="A3748" s="470">
        <v>44353</v>
      </c>
      <c r="B3748" s="203">
        <v>2</v>
      </c>
      <c r="C3748" s="208">
        <v>210</v>
      </c>
      <c r="D3748" s="471">
        <v>20.3</v>
      </c>
      <c r="E3748" s="209">
        <v>22</v>
      </c>
      <c r="F3748" s="472">
        <v>39.6</v>
      </c>
      <c r="I3748" s="114"/>
    </row>
    <row r="3749" spans="1:9">
      <c r="A3749" s="470">
        <v>44353</v>
      </c>
      <c r="B3749" s="203">
        <v>3</v>
      </c>
      <c r="C3749" s="208">
        <v>225</v>
      </c>
      <c r="D3749" s="471">
        <v>20.2</v>
      </c>
      <c r="E3749" s="209">
        <v>22</v>
      </c>
      <c r="F3749" s="472">
        <v>39.799999999999997</v>
      </c>
      <c r="I3749" s="114"/>
    </row>
    <row r="3750" spans="1:9">
      <c r="A3750" s="470">
        <v>44353</v>
      </c>
      <c r="B3750" s="203">
        <v>4</v>
      </c>
      <c r="C3750" s="208">
        <v>240</v>
      </c>
      <c r="D3750" s="471">
        <v>20</v>
      </c>
      <c r="E3750" s="209">
        <v>22</v>
      </c>
      <c r="F3750" s="472">
        <v>40.1</v>
      </c>
      <c r="I3750" s="114"/>
    </row>
    <row r="3751" spans="1:9">
      <c r="A3751" s="470">
        <v>44353</v>
      </c>
      <c r="B3751" s="203">
        <v>5</v>
      </c>
      <c r="C3751" s="208">
        <v>255</v>
      </c>
      <c r="D3751" s="471">
        <v>19.899999999999999</v>
      </c>
      <c r="E3751" s="209">
        <v>22</v>
      </c>
      <c r="F3751" s="472">
        <v>40.299999999999997</v>
      </c>
      <c r="I3751" s="114"/>
    </row>
    <row r="3752" spans="1:9">
      <c r="A3752" s="470">
        <v>44353</v>
      </c>
      <c r="B3752" s="203">
        <v>6</v>
      </c>
      <c r="C3752" s="208">
        <v>270</v>
      </c>
      <c r="D3752" s="471">
        <v>19.8</v>
      </c>
      <c r="E3752" s="209">
        <v>22</v>
      </c>
      <c r="F3752" s="472">
        <v>40.6</v>
      </c>
      <c r="I3752" s="114"/>
    </row>
    <row r="3753" spans="1:9">
      <c r="A3753" s="470">
        <v>44353</v>
      </c>
      <c r="B3753" s="203">
        <v>7</v>
      </c>
      <c r="C3753" s="208">
        <v>285</v>
      </c>
      <c r="D3753" s="471">
        <v>19.7</v>
      </c>
      <c r="E3753" s="209">
        <v>22</v>
      </c>
      <c r="F3753" s="472">
        <v>40.799999999999997</v>
      </c>
      <c r="I3753" s="114"/>
    </row>
    <row r="3754" spans="1:9">
      <c r="A3754" s="470">
        <v>44353</v>
      </c>
      <c r="B3754" s="203">
        <v>8</v>
      </c>
      <c r="C3754" s="208">
        <v>300</v>
      </c>
      <c r="D3754" s="471">
        <v>19.600000000000001</v>
      </c>
      <c r="E3754" s="209">
        <v>22</v>
      </c>
      <c r="F3754" s="472">
        <v>41.1</v>
      </c>
      <c r="I3754" s="114"/>
    </row>
    <row r="3755" spans="1:9">
      <c r="A3755" s="470">
        <v>44353</v>
      </c>
      <c r="B3755" s="203">
        <v>9</v>
      </c>
      <c r="C3755" s="208">
        <v>315</v>
      </c>
      <c r="D3755" s="471">
        <v>19.5</v>
      </c>
      <c r="E3755" s="209">
        <v>22</v>
      </c>
      <c r="F3755" s="472">
        <v>41.4</v>
      </c>
      <c r="I3755" s="114"/>
    </row>
    <row r="3756" spans="1:9">
      <c r="A3756" s="470">
        <v>44353</v>
      </c>
      <c r="B3756" s="203">
        <v>10</v>
      </c>
      <c r="C3756" s="208">
        <v>330</v>
      </c>
      <c r="D3756" s="471">
        <v>19.3</v>
      </c>
      <c r="E3756" s="209">
        <v>22</v>
      </c>
      <c r="F3756" s="472">
        <v>41.6</v>
      </c>
      <c r="I3756" s="114"/>
    </row>
    <row r="3757" spans="1:9">
      <c r="A3757" s="470">
        <v>44353</v>
      </c>
      <c r="B3757" s="203">
        <v>11</v>
      </c>
      <c r="C3757" s="208">
        <v>345</v>
      </c>
      <c r="D3757" s="471">
        <v>19.2</v>
      </c>
      <c r="E3757" s="209">
        <v>22</v>
      </c>
      <c r="F3757" s="472">
        <v>41.9</v>
      </c>
      <c r="I3757" s="114"/>
    </row>
    <row r="3758" spans="1:9">
      <c r="A3758" s="470">
        <v>44353</v>
      </c>
      <c r="B3758" s="203">
        <v>12</v>
      </c>
      <c r="C3758" s="208">
        <v>0</v>
      </c>
      <c r="D3758" s="471">
        <v>19.100000000000001</v>
      </c>
      <c r="E3758" s="209">
        <v>22</v>
      </c>
      <c r="F3758" s="472">
        <v>42.1</v>
      </c>
      <c r="I3758" s="114"/>
    </row>
    <row r="3759" spans="1:9">
      <c r="A3759" s="470">
        <v>44353</v>
      </c>
      <c r="B3759" s="203">
        <v>13</v>
      </c>
      <c r="C3759" s="208">
        <v>15</v>
      </c>
      <c r="D3759" s="471">
        <v>19</v>
      </c>
      <c r="E3759" s="209">
        <v>22</v>
      </c>
      <c r="F3759" s="472">
        <v>42.4</v>
      </c>
      <c r="I3759" s="114"/>
    </row>
    <row r="3760" spans="1:9">
      <c r="A3760" s="470">
        <v>44353</v>
      </c>
      <c r="B3760" s="203">
        <v>14</v>
      </c>
      <c r="C3760" s="208">
        <v>30</v>
      </c>
      <c r="D3760" s="471">
        <v>18.899999999999999</v>
      </c>
      <c r="E3760" s="209">
        <v>22</v>
      </c>
      <c r="F3760" s="472">
        <v>42.6</v>
      </c>
      <c r="I3760" s="114"/>
    </row>
    <row r="3761" spans="1:9">
      <c r="A3761" s="470">
        <v>44353</v>
      </c>
      <c r="B3761" s="203">
        <v>15</v>
      </c>
      <c r="C3761" s="208">
        <v>45</v>
      </c>
      <c r="D3761" s="471">
        <v>18.8</v>
      </c>
      <c r="E3761" s="209">
        <v>22</v>
      </c>
      <c r="F3761" s="472">
        <v>42.8</v>
      </c>
      <c r="I3761" s="114"/>
    </row>
    <row r="3762" spans="1:9">
      <c r="A3762" s="470">
        <v>44353</v>
      </c>
      <c r="B3762" s="203">
        <v>16</v>
      </c>
      <c r="C3762" s="208">
        <v>60</v>
      </c>
      <c r="D3762" s="471">
        <v>18.7</v>
      </c>
      <c r="E3762" s="209">
        <v>22</v>
      </c>
      <c r="F3762" s="472">
        <v>43.1</v>
      </c>
      <c r="I3762" s="114"/>
    </row>
    <row r="3763" spans="1:9">
      <c r="A3763" s="470">
        <v>44353</v>
      </c>
      <c r="B3763" s="203">
        <v>17</v>
      </c>
      <c r="C3763" s="208">
        <v>75</v>
      </c>
      <c r="D3763" s="471">
        <v>18.5</v>
      </c>
      <c r="E3763" s="209">
        <v>22</v>
      </c>
      <c r="F3763" s="472">
        <v>43.3</v>
      </c>
      <c r="I3763" s="114"/>
    </row>
    <row r="3764" spans="1:9">
      <c r="A3764" s="470">
        <v>44353</v>
      </c>
      <c r="B3764" s="203">
        <v>18</v>
      </c>
      <c r="C3764" s="208">
        <v>90</v>
      </c>
      <c r="D3764" s="471">
        <v>18.399999999999999</v>
      </c>
      <c r="E3764" s="209">
        <v>22</v>
      </c>
      <c r="F3764" s="472">
        <v>43.6</v>
      </c>
      <c r="I3764" s="114"/>
    </row>
    <row r="3765" spans="1:9">
      <c r="A3765" s="470">
        <v>44353</v>
      </c>
      <c r="B3765" s="203">
        <v>19</v>
      </c>
      <c r="C3765" s="208">
        <v>105</v>
      </c>
      <c r="D3765" s="471">
        <v>18.3</v>
      </c>
      <c r="E3765" s="209">
        <v>22</v>
      </c>
      <c r="F3765" s="472">
        <v>43.8</v>
      </c>
      <c r="I3765" s="114"/>
    </row>
    <row r="3766" spans="1:9">
      <c r="A3766" s="470">
        <v>44353</v>
      </c>
      <c r="B3766" s="203">
        <v>20</v>
      </c>
      <c r="C3766" s="208">
        <v>120</v>
      </c>
      <c r="D3766" s="471">
        <v>18.2</v>
      </c>
      <c r="E3766" s="209">
        <v>22</v>
      </c>
      <c r="F3766" s="472">
        <v>44.1</v>
      </c>
      <c r="I3766" s="114"/>
    </row>
    <row r="3767" spans="1:9">
      <c r="A3767" s="470">
        <v>44353</v>
      </c>
      <c r="B3767" s="203">
        <v>21</v>
      </c>
      <c r="C3767" s="208">
        <v>135</v>
      </c>
      <c r="D3767" s="471">
        <v>18.100000000000001</v>
      </c>
      <c r="E3767" s="209">
        <v>22</v>
      </c>
      <c r="F3767" s="472">
        <v>44.3</v>
      </c>
      <c r="I3767" s="114"/>
    </row>
    <row r="3768" spans="1:9">
      <c r="A3768" s="470">
        <v>44353</v>
      </c>
      <c r="B3768" s="203">
        <v>22</v>
      </c>
      <c r="C3768" s="208">
        <v>150</v>
      </c>
      <c r="D3768" s="471">
        <v>18</v>
      </c>
      <c r="E3768" s="209">
        <v>22</v>
      </c>
      <c r="F3768" s="472">
        <v>44.6</v>
      </c>
      <c r="I3768" s="114"/>
    </row>
    <row r="3769" spans="1:9">
      <c r="A3769" s="470">
        <v>44353</v>
      </c>
      <c r="B3769" s="203">
        <v>23</v>
      </c>
      <c r="C3769" s="208">
        <v>165</v>
      </c>
      <c r="D3769" s="471">
        <v>17.8</v>
      </c>
      <c r="E3769" s="209">
        <v>22</v>
      </c>
      <c r="F3769" s="472">
        <v>44.8</v>
      </c>
      <c r="I3769" s="114"/>
    </row>
    <row r="3770" spans="1:9">
      <c r="A3770" s="470">
        <v>44354</v>
      </c>
      <c r="B3770" s="203">
        <v>0</v>
      </c>
      <c r="C3770" s="208">
        <v>180</v>
      </c>
      <c r="D3770" s="471">
        <v>17.7</v>
      </c>
      <c r="E3770" s="209">
        <v>22</v>
      </c>
      <c r="F3770" s="472">
        <v>45</v>
      </c>
      <c r="I3770" s="114"/>
    </row>
    <row r="3771" spans="1:9">
      <c r="A3771" s="470">
        <v>44354</v>
      </c>
      <c r="B3771" s="203">
        <v>1</v>
      </c>
      <c r="C3771" s="208">
        <v>195</v>
      </c>
      <c r="D3771" s="471">
        <v>17.600000000000001</v>
      </c>
      <c r="E3771" s="209">
        <v>22</v>
      </c>
      <c r="F3771" s="472">
        <v>45.3</v>
      </c>
      <c r="I3771" s="114"/>
    </row>
    <row r="3772" spans="1:9">
      <c r="A3772" s="470">
        <v>44354</v>
      </c>
      <c r="B3772" s="203">
        <v>2</v>
      </c>
      <c r="C3772" s="208">
        <v>210</v>
      </c>
      <c r="D3772" s="471">
        <v>17.5</v>
      </c>
      <c r="E3772" s="209">
        <v>22</v>
      </c>
      <c r="F3772" s="472">
        <v>45.5</v>
      </c>
      <c r="I3772" s="114"/>
    </row>
    <row r="3773" spans="1:9">
      <c r="A3773" s="470">
        <v>44354</v>
      </c>
      <c r="B3773" s="203">
        <v>3</v>
      </c>
      <c r="C3773" s="208">
        <v>225</v>
      </c>
      <c r="D3773" s="471">
        <v>17.399999999999999</v>
      </c>
      <c r="E3773" s="209">
        <v>22</v>
      </c>
      <c r="F3773" s="472">
        <v>45.8</v>
      </c>
      <c r="I3773" s="114"/>
    </row>
    <row r="3774" spans="1:9">
      <c r="A3774" s="470">
        <v>44354</v>
      </c>
      <c r="B3774" s="203">
        <v>4</v>
      </c>
      <c r="C3774" s="208">
        <v>240</v>
      </c>
      <c r="D3774" s="471">
        <v>17.2</v>
      </c>
      <c r="E3774" s="209">
        <v>22</v>
      </c>
      <c r="F3774" s="472">
        <v>46</v>
      </c>
      <c r="I3774" s="114"/>
    </row>
    <row r="3775" spans="1:9">
      <c r="A3775" s="470">
        <v>44354</v>
      </c>
      <c r="B3775" s="203">
        <v>5</v>
      </c>
      <c r="C3775" s="208">
        <v>255</v>
      </c>
      <c r="D3775" s="471">
        <v>17.100000000000001</v>
      </c>
      <c r="E3775" s="209">
        <v>22</v>
      </c>
      <c r="F3775" s="472">
        <v>46.2</v>
      </c>
      <c r="I3775" s="114"/>
    </row>
    <row r="3776" spans="1:9">
      <c r="A3776" s="470">
        <v>44354</v>
      </c>
      <c r="B3776" s="203">
        <v>6</v>
      </c>
      <c r="C3776" s="208">
        <v>270</v>
      </c>
      <c r="D3776" s="471">
        <v>17</v>
      </c>
      <c r="E3776" s="209">
        <v>22</v>
      </c>
      <c r="F3776" s="472">
        <v>46.5</v>
      </c>
      <c r="I3776" s="114"/>
    </row>
    <row r="3777" spans="1:9">
      <c r="A3777" s="470">
        <v>44354</v>
      </c>
      <c r="B3777" s="203">
        <v>7</v>
      </c>
      <c r="C3777" s="208">
        <v>285</v>
      </c>
      <c r="D3777" s="471">
        <v>16.899999999999999</v>
      </c>
      <c r="E3777" s="209">
        <v>22</v>
      </c>
      <c r="F3777" s="472">
        <v>46.7</v>
      </c>
      <c r="I3777" s="114"/>
    </row>
    <row r="3778" spans="1:9">
      <c r="A3778" s="470">
        <v>44354</v>
      </c>
      <c r="B3778" s="203">
        <v>8</v>
      </c>
      <c r="C3778" s="208">
        <v>300</v>
      </c>
      <c r="D3778" s="471">
        <v>16.8</v>
      </c>
      <c r="E3778" s="209">
        <v>22</v>
      </c>
      <c r="F3778" s="472">
        <v>47</v>
      </c>
      <c r="I3778" s="114"/>
    </row>
    <row r="3779" spans="1:9">
      <c r="A3779" s="470">
        <v>44354</v>
      </c>
      <c r="B3779" s="203">
        <v>9</v>
      </c>
      <c r="C3779" s="208">
        <v>315</v>
      </c>
      <c r="D3779" s="471">
        <v>16.7</v>
      </c>
      <c r="E3779" s="209">
        <v>22</v>
      </c>
      <c r="F3779" s="472">
        <v>47.2</v>
      </c>
      <c r="I3779" s="114"/>
    </row>
    <row r="3780" spans="1:9">
      <c r="A3780" s="470">
        <v>44354</v>
      </c>
      <c r="B3780" s="203">
        <v>10</v>
      </c>
      <c r="C3780" s="208">
        <v>330</v>
      </c>
      <c r="D3780" s="471">
        <v>16.5</v>
      </c>
      <c r="E3780" s="209">
        <v>22</v>
      </c>
      <c r="F3780" s="472">
        <v>47.4</v>
      </c>
      <c r="I3780" s="114"/>
    </row>
    <row r="3781" spans="1:9">
      <c r="A3781" s="470">
        <v>44354</v>
      </c>
      <c r="B3781" s="203">
        <v>11</v>
      </c>
      <c r="C3781" s="208">
        <v>345</v>
      </c>
      <c r="D3781" s="471">
        <v>16.399999999999999</v>
      </c>
      <c r="E3781" s="209">
        <v>22</v>
      </c>
      <c r="F3781" s="472">
        <v>47.7</v>
      </c>
      <c r="I3781" s="114"/>
    </row>
    <row r="3782" spans="1:9">
      <c r="A3782" s="470">
        <v>44354</v>
      </c>
      <c r="B3782" s="203">
        <v>12</v>
      </c>
      <c r="C3782" s="208">
        <v>0</v>
      </c>
      <c r="D3782" s="471">
        <v>16.3</v>
      </c>
      <c r="E3782" s="209">
        <v>22</v>
      </c>
      <c r="F3782" s="472">
        <v>47.9</v>
      </c>
      <c r="I3782" s="114"/>
    </row>
    <row r="3783" spans="1:9">
      <c r="A3783" s="470">
        <v>44354</v>
      </c>
      <c r="B3783" s="203">
        <v>13</v>
      </c>
      <c r="C3783" s="208">
        <v>15</v>
      </c>
      <c r="D3783" s="471">
        <v>16.2</v>
      </c>
      <c r="E3783" s="209">
        <v>22</v>
      </c>
      <c r="F3783" s="472">
        <v>48.1</v>
      </c>
      <c r="I3783" s="114"/>
    </row>
    <row r="3784" spans="1:9">
      <c r="A3784" s="470">
        <v>44354</v>
      </c>
      <c r="B3784" s="203">
        <v>14</v>
      </c>
      <c r="C3784" s="208">
        <v>30</v>
      </c>
      <c r="D3784" s="471">
        <v>16.100000000000001</v>
      </c>
      <c r="E3784" s="209">
        <v>22</v>
      </c>
      <c r="F3784" s="472">
        <v>48.4</v>
      </c>
      <c r="I3784" s="114"/>
    </row>
    <row r="3785" spans="1:9">
      <c r="A3785" s="470">
        <v>44354</v>
      </c>
      <c r="B3785" s="203">
        <v>15</v>
      </c>
      <c r="C3785" s="208">
        <v>45</v>
      </c>
      <c r="D3785" s="471">
        <v>15.9</v>
      </c>
      <c r="E3785" s="209">
        <v>22</v>
      </c>
      <c r="F3785" s="472">
        <v>48.6</v>
      </c>
      <c r="I3785" s="114"/>
    </row>
    <row r="3786" spans="1:9">
      <c r="A3786" s="470">
        <v>44354</v>
      </c>
      <c r="B3786" s="203">
        <v>16</v>
      </c>
      <c r="C3786" s="208">
        <v>60</v>
      </c>
      <c r="D3786" s="471">
        <v>15.8</v>
      </c>
      <c r="E3786" s="209">
        <v>22</v>
      </c>
      <c r="F3786" s="472">
        <v>48.8</v>
      </c>
      <c r="I3786" s="114"/>
    </row>
    <row r="3787" spans="1:9">
      <c r="A3787" s="470">
        <v>44354</v>
      </c>
      <c r="B3787" s="203">
        <v>17</v>
      </c>
      <c r="C3787" s="208">
        <v>75</v>
      </c>
      <c r="D3787" s="471">
        <v>15.7</v>
      </c>
      <c r="E3787" s="209">
        <v>22</v>
      </c>
      <c r="F3787" s="472">
        <v>49</v>
      </c>
      <c r="I3787" s="114"/>
    </row>
    <row r="3788" spans="1:9">
      <c r="A3788" s="470">
        <v>44354</v>
      </c>
      <c r="B3788" s="203">
        <v>18</v>
      </c>
      <c r="C3788" s="208">
        <v>90</v>
      </c>
      <c r="D3788" s="471">
        <v>15.6</v>
      </c>
      <c r="E3788" s="209">
        <v>22</v>
      </c>
      <c r="F3788" s="472">
        <v>49.3</v>
      </c>
      <c r="I3788" s="114"/>
    </row>
    <row r="3789" spans="1:9">
      <c r="A3789" s="470">
        <v>44354</v>
      </c>
      <c r="B3789" s="203">
        <v>19</v>
      </c>
      <c r="C3789" s="208">
        <v>105</v>
      </c>
      <c r="D3789" s="471">
        <v>15.5</v>
      </c>
      <c r="E3789" s="209">
        <v>22</v>
      </c>
      <c r="F3789" s="472">
        <v>49.5</v>
      </c>
      <c r="I3789" s="114"/>
    </row>
    <row r="3790" spans="1:9">
      <c r="A3790" s="470">
        <v>44354</v>
      </c>
      <c r="B3790" s="203">
        <v>20</v>
      </c>
      <c r="C3790" s="208">
        <v>120</v>
      </c>
      <c r="D3790" s="471">
        <v>15.3</v>
      </c>
      <c r="E3790" s="209">
        <v>22</v>
      </c>
      <c r="F3790" s="472">
        <v>49.7</v>
      </c>
      <c r="I3790" s="114"/>
    </row>
    <row r="3791" spans="1:9">
      <c r="A3791" s="470">
        <v>44354</v>
      </c>
      <c r="B3791" s="203">
        <v>21</v>
      </c>
      <c r="C3791" s="208">
        <v>135</v>
      </c>
      <c r="D3791" s="471">
        <v>15.2</v>
      </c>
      <c r="E3791" s="209">
        <v>22</v>
      </c>
      <c r="F3791" s="472">
        <v>50</v>
      </c>
      <c r="I3791" s="114"/>
    </row>
    <row r="3792" spans="1:9">
      <c r="A3792" s="470">
        <v>44354</v>
      </c>
      <c r="B3792" s="203">
        <v>22</v>
      </c>
      <c r="C3792" s="208">
        <v>150</v>
      </c>
      <c r="D3792" s="471">
        <v>15.1</v>
      </c>
      <c r="E3792" s="209">
        <v>22</v>
      </c>
      <c r="F3792" s="472">
        <v>50.2</v>
      </c>
      <c r="I3792" s="114"/>
    </row>
    <row r="3793" spans="1:9">
      <c r="A3793" s="470">
        <v>44354</v>
      </c>
      <c r="B3793" s="203">
        <v>23</v>
      </c>
      <c r="C3793" s="208">
        <v>165</v>
      </c>
      <c r="D3793" s="471">
        <v>15</v>
      </c>
      <c r="E3793" s="209">
        <v>22</v>
      </c>
      <c r="F3793" s="472">
        <v>50.4</v>
      </c>
      <c r="I3793" s="114"/>
    </row>
    <row r="3794" spans="1:9">
      <c r="A3794" s="470">
        <v>44355</v>
      </c>
      <c r="B3794" s="203">
        <v>0</v>
      </c>
      <c r="C3794" s="208">
        <v>180</v>
      </c>
      <c r="D3794" s="471">
        <v>14.9</v>
      </c>
      <c r="E3794" s="209">
        <v>22</v>
      </c>
      <c r="F3794" s="472">
        <v>50.6</v>
      </c>
      <c r="I3794" s="114"/>
    </row>
    <row r="3795" spans="1:9">
      <c r="A3795" s="470">
        <v>44355</v>
      </c>
      <c r="B3795" s="203">
        <v>1</v>
      </c>
      <c r="C3795" s="208">
        <v>195</v>
      </c>
      <c r="D3795" s="471">
        <v>14.7</v>
      </c>
      <c r="E3795" s="209">
        <v>22</v>
      </c>
      <c r="F3795" s="472">
        <v>50.9</v>
      </c>
      <c r="I3795" s="114"/>
    </row>
    <row r="3796" spans="1:9">
      <c r="A3796" s="470">
        <v>44355</v>
      </c>
      <c r="B3796" s="203">
        <v>2</v>
      </c>
      <c r="C3796" s="208">
        <v>210</v>
      </c>
      <c r="D3796" s="471">
        <v>14.6</v>
      </c>
      <c r="E3796" s="209">
        <v>22</v>
      </c>
      <c r="F3796" s="472">
        <v>51.1</v>
      </c>
      <c r="I3796" s="114"/>
    </row>
    <row r="3797" spans="1:9">
      <c r="A3797" s="470">
        <v>44355</v>
      </c>
      <c r="B3797" s="203">
        <v>3</v>
      </c>
      <c r="C3797" s="208">
        <v>225</v>
      </c>
      <c r="D3797" s="471">
        <v>14.5</v>
      </c>
      <c r="E3797" s="209">
        <v>22</v>
      </c>
      <c r="F3797" s="472">
        <v>51.3</v>
      </c>
      <c r="I3797" s="114"/>
    </row>
    <row r="3798" spans="1:9">
      <c r="A3798" s="470">
        <v>44355</v>
      </c>
      <c r="B3798" s="203">
        <v>4</v>
      </c>
      <c r="C3798" s="208">
        <v>240</v>
      </c>
      <c r="D3798" s="471">
        <v>14.4</v>
      </c>
      <c r="E3798" s="209">
        <v>22</v>
      </c>
      <c r="F3798" s="472">
        <v>51.5</v>
      </c>
      <c r="I3798" s="114"/>
    </row>
    <row r="3799" spans="1:9">
      <c r="A3799" s="470">
        <v>44355</v>
      </c>
      <c r="B3799" s="203">
        <v>5</v>
      </c>
      <c r="C3799" s="208">
        <v>255</v>
      </c>
      <c r="D3799" s="471">
        <v>14.3</v>
      </c>
      <c r="E3799" s="209">
        <v>22</v>
      </c>
      <c r="F3799" s="472">
        <v>51.8</v>
      </c>
      <c r="I3799" s="114"/>
    </row>
    <row r="3800" spans="1:9">
      <c r="A3800" s="470">
        <v>44355</v>
      </c>
      <c r="B3800" s="203">
        <v>6</v>
      </c>
      <c r="C3800" s="208">
        <v>270</v>
      </c>
      <c r="D3800" s="471">
        <v>14.1</v>
      </c>
      <c r="E3800" s="209">
        <v>22</v>
      </c>
      <c r="F3800" s="472">
        <v>52</v>
      </c>
      <c r="I3800" s="114"/>
    </row>
    <row r="3801" spans="1:9">
      <c r="A3801" s="470">
        <v>44355</v>
      </c>
      <c r="B3801" s="203">
        <v>7</v>
      </c>
      <c r="C3801" s="208">
        <v>285</v>
      </c>
      <c r="D3801" s="471">
        <v>14</v>
      </c>
      <c r="E3801" s="209">
        <v>22</v>
      </c>
      <c r="F3801" s="472">
        <v>52.2</v>
      </c>
      <c r="I3801" s="114"/>
    </row>
    <row r="3802" spans="1:9">
      <c r="A3802" s="470">
        <v>44355</v>
      </c>
      <c r="B3802" s="203">
        <v>8</v>
      </c>
      <c r="C3802" s="208">
        <v>300</v>
      </c>
      <c r="D3802" s="471">
        <v>13.9</v>
      </c>
      <c r="E3802" s="209">
        <v>22</v>
      </c>
      <c r="F3802" s="472">
        <v>52.4</v>
      </c>
      <c r="I3802" s="114"/>
    </row>
    <row r="3803" spans="1:9">
      <c r="A3803" s="470">
        <v>44355</v>
      </c>
      <c r="B3803" s="203">
        <v>9</v>
      </c>
      <c r="C3803" s="208">
        <v>315</v>
      </c>
      <c r="D3803" s="471">
        <v>13.8</v>
      </c>
      <c r="E3803" s="209">
        <v>22</v>
      </c>
      <c r="F3803" s="472">
        <v>52.6</v>
      </c>
      <c r="I3803" s="114"/>
    </row>
    <row r="3804" spans="1:9">
      <c r="A3804" s="470">
        <v>44355</v>
      </c>
      <c r="B3804" s="203">
        <v>10</v>
      </c>
      <c r="C3804" s="208">
        <v>330</v>
      </c>
      <c r="D3804" s="471">
        <v>13.7</v>
      </c>
      <c r="E3804" s="209">
        <v>22</v>
      </c>
      <c r="F3804" s="472">
        <v>52.9</v>
      </c>
      <c r="I3804" s="114"/>
    </row>
    <row r="3805" spans="1:9">
      <c r="A3805" s="470">
        <v>44355</v>
      </c>
      <c r="B3805" s="203">
        <v>11</v>
      </c>
      <c r="C3805" s="208">
        <v>345</v>
      </c>
      <c r="D3805" s="471">
        <v>13.5</v>
      </c>
      <c r="E3805" s="209">
        <v>22</v>
      </c>
      <c r="F3805" s="472">
        <v>53.1</v>
      </c>
      <c r="I3805" s="114"/>
    </row>
    <row r="3806" spans="1:9">
      <c r="A3806" s="470">
        <v>44355</v>
      </c>
      <c r="B3806" s="203">
        <v>12</v>
      </c>
      <c r="C3806" s="208">
        <v>0</v>
      </c>
      <c r="D3806" s="471">
        <v>13.4</v>
      </c>
      <c r="E3806" s="209">
        <v>22</v>
      </c>
      <c r="F3806" s="472">
        <v>53.3</v>
      </c>
      <c r="I3806" s="114"/>
    </row>
    <row r="3807" spans="1:9">
      <c r="A3807" s="470">
        <v>44355</v>
      </c>
      <c r="B3807" s="203">
        <v>13</v>
      </c>
      <c r="C3807" s="208">
        <v>15</v>
      </c>
      <c r="D3807" s="471">
        <v>13.3</v>
      </c>
      <c r="E3807" s="209">
        <v>22</v>
      </c>
      <c r="F3807" s="472">
        <v>53.5</v>
      </c>
      <c r="I3807" s="114"/>
    </row>
    <row r="3808" spans="1:9">
      <c r="A3808" s="470">
        <v>44355</v>
      </c>
      <c r="B3808" s="203">
        <v>14</v>
      </c>
      <c r="C3808" s="208">
        <v>30</v>
      </c>
      <c r="D3808" s="471">
        <v>13.2</v>
      </c>
      <c r="E3808" s="209">
        <v>22</v>
      </c>
      <c r="F3808" s="472">
        <v>53.7</v>
      </c>
      <c r="I3808" s="114"/>
    </row>
    <row r="3809" spans="1:9">
      <c r="A3809" s="470">
        <v>44355</v>
      </c>
      <c r="B3809" s="203">
        <v>15</v>
      </c>
      <c r="C3809" s="208">
        <v>45</v>
      </c>
      <c r="D3809" s="471">
        <v>13</v>
      </c>
      <c r="E3809" s="209">
        <v>22</v>
      </c>
      <c r="F3809" s="472">
        <v>53.9</v>
      </c>
      <c r="I3809" s="114"/>
    </row>
    <row r="3810" spans="1:9">
      <c r="A3810" s="470">
        <v>44355</v>
      </c>
      <c r="B3810" s="203">
        <v>16</v>
      </c>
      <c r="C3810" s="208">
        <v>60</v>
      </c>
      <c r="D3810" s="471">
        <v>12.9</v>
      </c>
      <c r="E3810" s="209">
        <v>22</v>
      </c>
      <c r="F3810" s="472">
        <v>54.1</v>
      </c>
      <c r="I3810" s="114"/>
    </row>
    <row r="3811" spans="1:9">
      <c r="A3811" s="470">
        <v>44355</v>
      </c>
      <c r="B3811" s="203">
        <v>17</v>
      </c>
      <c r="C3811" s="208">
        <v>75</v>
      </c>
      <c r="D3811" s="471">
        <v>12.8</v>
      </c>
      <c r="E3811" s="209">
        <v>22</v>
      </c>
      <c r="F3811" s="472">
        <v>54.4</v>
      </c>
      <c r="I3811" s="114"/>
    </row>
    <row r="3812" spans="1:9">
      <c r="A3812" s="470">
        <v>44355</v>
      </c>
      <c r="B3812" s="203">
        <v>18</v>
      </c>
      <c r="C3812" s="208">
        <v>90</v>
      </c>
      <c r="D3812" s="471">
        <v>12.7</v>
      </c>
      <c r="E3812" s="209">
        <v>22</v>
      </c>
      <c r="F3812" s="472">
        <v>54.6</v>
      </c>
      <c r="I3812" s="114"/>
    </row>
    <row r="3813" spans="1:9">
      <c r="A3813" s="470">
        <v>44355</v>
      </c>
      <c r="B3813" s="203">
        <v>19</v>
      </c>
      <c r="C3813" s="208">
        <v>105</v>
      </c>
      <c r="D3813" s="471">
        <v>12.6</v>
      </c>
      <c r="E3813" s="209">
        <v>22</v>
      </c>
      <c r="F3813" s="472">
        <v>54.8</v>
      </c>
      <c r="I3813" s="114"/>
    </row>
    <row r="3814" spans="1:9">
      <c r="A3814" s="470">
        <v>44355</v>
      </c>
      <c r="B3814" s="203">
        <v>20</v>
      </c>
      <c r="C3814" s="208">
        <v>120</v>
      </c>
      <c r="D3814" s="471">
        <v>12.4</v>
      </c>
      <c r="E3814" s="209">
        <v>22</v>
      </c>
      <c r="F3814" s="472">
        <v>55</v>
      </c>
      <c r="I3814" s="114"/>
    </row>
    <row r="3815" spans="1:9">
      <c r="A3815" s="470">
        <v>44355</v>
      </c>
      <c r="B3815" s="203">
        <v>21</v>
      </c>
      <c r="C3815" s="208">
        <v>135</v>
      </c>
      <c r="D3815" s="471">
        <v>12.3</v>
      </c>
      <c r="E3815" s="209">
        <v>22</v>
      </c>
      <c r="F3815" s="472">
        <v>55.2</v>
      </c>
      <c r="I3815" s="114"/>
    </row>
    <row r="3816" spans="1:9">
      <c r="A3816" s="470">
        <v>44355</v>
      </c>
      <c r="B3816" s="203">
        <v>22</v>
      </c>
      <c r="C3816" s="208">
        <v>150</v>
      </c>
      <c r="D3816" s="471">
        <v>12.2</v>
      </c>
      <c r="E3816" s="209">
        <v>22</v>
      </c>
      <c r="F3816" s="472">
        <v>55.4</v>
      </c>
      <c r="I3816" s="114"/>
    </row>
    <row r="3817" spans="1:9">
      <c r="A3817" s="470">
        <v>44355</v>
      </c>
      <c r="B3817" s="203">
        <v>23</v>
      </c>
      <c r="C3817" s="208">
        <v>165</v>
      </c>
      <c r="D3817" s="471">
        <v>12.1</v>
      </c>
      <c r="E3817" s="209">
        <v>22</v>
      </c>
      <c r="F3817" s="472">
        <v>55.6</v>
      </c>
      <c r="I3817" s="114"/>
    </row>
    <row r="3818" spans="1:9">
      <c r="A3818" s="470">
        <v>44356</v>
      </c>
      <c r="B3818" s="203">
        <v>0</v>
      </c>
      <c r="C3818" s="208">
        <v>180</v>
      </c>
      <c r="D3818" s="471">
        <v>11.9</v>
      </c>
      <c r="E3818" s="209">
        <v>22</v>
      </c>
      <c r="F3818" s="472">
        <v>55.8</v>
      </c>
      <c r="I3818" s="114"/>
    </row>
    <row r="3819" spans="1:9">
      <c r="A3819" s="470">
        <v>44356</v>
      </c>
      <c r="B3819" s="203">
        <v>1</v>
      </c>
      <c r="C3819" s="208">
        <v>195</v>
      </c>
      <c r="D3819" s="471">
        <v>11.8</v>
      </c>
      <c r="E3819" s="209">
        <v>22</v>
      </c>
      <c r="F3819" s="472">
        <v>56</v>
      </c>
      <c r="I3819" s="114"/>
    </row>
    <row r="3820" spans="1:9">
      <c r="A3820" s="470">
        <v>44356</v>
      </c>
      <c r="B3820" s="203">
        <v>2</v>
      </c>
      <c r="C3820" s="208">
        <v>210</v>
      </c>
      <c r="D3820" s="471">
        <v>11.7</v>
      </c>
      <c r="E3820" s="209">
        <v>22</v>
      </c>
      <c r="F3820" s="472">
        <v>56.2</v>
      </c>
      <c r="I3820" s="114"/>
    </row>
    <row r="3821" spans="1:9">
      <c r="A3821" s="470">
        <v>44356</v>
      </c>
      <c r="B3821" s="203">
        <v>3</v>
      </c>
      <c r="C3821" s="208">
        <v>225</v>
      </c>
      <c r="D3821" s="471">
        <v>11.6</v>
      </c>
      <c r="E3821" s="209">
        <v>22</v>
      </c>
      <c r="F3821" s="472">
        <v>56.4</v>
      </c>
      <c r="I3821" s="114"/>
    </row>
    <row r="3822" spans="1:9">
      <c r="A3822" s="470">
        <v>44356</v>
      </c>
      <c r="B3822" s="203">
        <v>4</v>
      </c>
      <c r="C3822" s="208">
        <v>240</v>
      </c>
      <c r="D3822" s="471">
        <v>11.4</v>
      </c>
      <c r="E3822" s="209">
        <v>22</v>
      </c>
      <c r="F3822" s="472">
        <v>56.7</v>
      </c>
      <c r="I3822" s="114"/>
    </row>
    <row r="3823" spans="1:9">
      <c r="A3823" s="470">
        <v>44356</v>
      </c>
      <c r="B3823" s="203">
        <v>5</v>
      </c>
      <c r="C3823" s="208">
        <v>255</v>
      </c>
      <c r="D3823" s="471">
        <v>11.3</v>
      </c>
      <c r="E3823" s="209">
        <v>22</v>
      </c>
      <c r="F3823" s="472">
        <v>56.9</v>
      </c>
      <c r="I3823" s="114"/>
    </row>
    <row r="3824" spans="1:9">
      <c r="A3824" s="470">
        <v>44356</v>
      </c>
      <c r="B3824" s="203">
        <v>6</v>
      </c>
      <c r="C3824" s="208">
        <v>270</v>
      </c>
      <c r="D3824" s="471">
        <v>11.2</v>
      </c>
      <c r="E3824" s="209">
        <v>22</v>
      </c>
      <c r="F3824" s="472">
        <v>57.1</v>
      </c>
      <c r="I3824" s="114"/>
    </row>
    <row r="3825" spans="1:9">
      <c r="A3825" s="470">
        <v>44356</v>
      </c>
      <c r="B3825" s="203">
        <v>7</v>
      </c>
      <c r="C3825" s="208">
        <v>285</v>
      </c>
      <c r="D3825" s="471">
        <v>11.1</v>
      </c>
      <c r="E3825" s="209">
        <v>22</v>
      </c>
      <c r="F3825" s="472">
        <v>57.3</v>
      </c>
      <c r="I3825" s="114"/>
    </row>
    <row r="3826" spans="1:9">
      <c r="A3826" s="470">
        <v>44356</v>
      </c>
      <c r="B3826" s="203">
        <v>8</v>
      </c>
      <c r="C3826" s="208">
        <v>300</v>
      </c>
      <c r="D3826" s="471">
        <v>11</v>
      </c>
      <c r="E3826" s="209">
        <v>22</v>
      </c>
      <c r="F3826" s="472">
        <v>57.5</v>
      </c>
      <c r="I3826" s="114"/>
    </row>
    <row r="3827" spans="1:9">
      <c r="A3827" s="470">
        <v>44356</v>
      </c>
      <c r="B3827" s="203">
        <v>9</v>
      </c>
      <c r="C3827" s="208">
        <v>315</v>
      </c>
      <c r="D3827" s="471">
        <v>10.8</v>
      </c>
      <c r="E3827" s="209">
        <v>22</v>
      </c>
      <c r="F3827" s="472">
        <v>57.7</v>
      </c>
      <c r="I3827" s="114"/>
    </row>
    <row r="3828" spans="1:9">
      <c r="A3828" s="470">
        <v>44356</v>
      </c>
      <c r="B3828" s="203">
        <v>10</v>
      </c>
      <c r="C3828" s="208">
        <v>330</v>
      </c>
      <c r="D3828" s="471">
        <v>10.7</v>
      </c>
      <c r="E3828" s="209">
        <v>22</v>
      </c>
      <c r="F3828" s="472">
        <v>57.9</v>
      </c>
      <c r="I3828" s="114"/>
    </row>
    <row r="3829" spans="1:9">
      <c r="A3829" s="470">
        <v>44356</v>
      </c>
      <c r="B3829" s="203">
        <v>11</v>
      </c>
      <c r="C3829" s="208">
        <v>345</v>
      </c>
      <c r="D3829" s="471">
        <v>10.6</v>
      </c>
      <c r="E3829" s="209">
        <v>22</v>
      </c>
      <c r="F3829" s="472">
        <v>58.1</v>
      </c>
      <c r="I3829" s="114"/>
    </row>
    <row r="3830" spans="1:9">
      <c r="A3830" s="470">
        <v>44356</v>
      </c>
      <c r="B3830" s="203">
        <v>12</v>
      </c>
      <c r="C3830" s="208">
        <v>0</v>
      </c>
      <c r="D3830" s="471">
        <v>10.5</v>
      </c>
      <c r="E3830" s="209">
        <v>22</v>
      </c>
      <c r="F3830" s="472">
        <v>58.3</v>
      </c>
      <c r="I3830" s="114"/>
    </row>
    <row r="3831" spans="1:9">
      <c r="A3831" s="470">
        <v>44356</v>
      </c>
      <c r="B3831" s="203">
        <v>13</v>
      </c>
      <c r="C3831" s="208">
        <v>15</v>
      </c>
      <c r="D3831" s="471">
        <v>10.3</v>
      </c>
      <c r="E3831" s="209">
        <v>22</v>
      </c>
      <c r="F3831" s="472">
        <v>58.5</v>
      </c>
      <c r="I3831" s="114"/>
    </row>
    <row r="3832" spans="1:9">
      <c r="A3832" s="470">
        <v>44356</v>
      </c>
      <c r="B3832" s="203">
        <v>14</v>
      </c>
      <c r="C3832" s="208">
        <v>30</v>
      </c>
      <c r="D3832" s="471">
        <v>10.199999999999999</v>
      </c>
      <c r="E3832" s="209">
        <v>22</v>
      </c>
      <c r="F3832" s="472">
        <v>58.7</v>
      </c>
      <c r="I3832" s="114"/>
    </row>
    <row r="3833" spans="1:9">
      <c r="A3833" s="470">
        <v>44356</v>
      </c>
      <c r="B3833" s="203">
        <v>15</v>
      </c>
      <c r="C3833" s="208">
        <v>45</v>
      </c>
      <c r="D3833" s="471">
        <v>10.1</v>
      </c>
      <c r="E3833" s="209">
        <v>22</v>
      </c>
      <c r="F3833" s="472">
        <v>58.9</v>
      </c>
      <c r="I3833" s="114"/>
    </row>
    <row r="3834" spans="1:9">
      <c r="A3834" s="470">
        <v>44356</v>
      </c>
      <c r="B3834" s="203">
        <v>16</v>
      </c>
      <c r="C3834" s="208">
        <v>60</v>
      </c>
      <c r="D3834" s="471">
        <v>10</v>
      </c>
      <c r="E3834" s="209">
        <v>22</v>
      </c>
      <c r="F3834" s="472">
        <v>59.1</v>
      </c>
      <c r="I3834" s="114"/>
    </row>
    <row r="3835" spans="1:9">
      <c r="A3835" s="470">
        <v>44356</v>
      </c>
      <c r="B3835" s="203">
        <v>17</v>
      </c>
      <c r="C3835" s="208">
        <v>75</v>
      </c>
      <c r="D3835" s="471">
        <v>9.8000000000000007</v>
      </c>
      <c r="E3835" s="209">
        <v>22</v>
      </c>
      <c r="F3835" s="472">
        <v>59.3</v>
      </c>
      <c r="I3835" s="114"/>
    </row>
    <row r="3836" spans="1:9">
      <c r="A3836" s="470">
        <v>44356</v>
      </c>
      <c r="B3836" s="203">
        <v>18</v>
      </c>
      <c r="C3836" s="208">
        <v>90</v>
      </c>
      <c r="D3836" s="471">
        <v>9.6999999999999993</v>
      </c>
      <c r="E3836" s="209">
        <v>22</v>
      </c>
      <c r="F3836" s="472">
        <v>59.5</v>
      </c>
      <c r="I3836" s="114"/>
    </row>
    <row r="3837" spans="1:9">
      <c r="A3837" s="470">
        <v>44356</v>
      </c>
      <c r="B3837" s="203">
        <v>19</v>
      </c>
      <c r="C3837" s="208">
        <v>105</v>
      </c>
      <c r="D3837" s="471">
        <v>9.6</v>
      </c>
      <c r="E3837" s="209">
        <v>22</v>
      </c>
      <c r="F3837" s="472">
        <v>59.7</v>
      </c>
      <c r="I3837" s="114"/>
    </row>
    <row r="3838" spans="1:9">
      <c r="A3838" s="470">
        <v>44356</v>
      </c>
      <c r="B3838" s="203">
        <v>20</v>
      </c>
      <c r="C3838" s="208">
        <v>120</v>
      </c>
      <c r="D3838" s="471">
        <v>9.5</v>
      </c>
      <c r="E3838" s="209">
        <v>22</v>
      </c>
      <c r="F3838" s="472">
        <v>59.8</v>
      </c>
      <c r="I3838" s="114"/>
    </row>
    <row r="3839" spans="1:9">
      <c r="A3839" s="470">
        <v>44356</v>
      </c>
      <c r="B3839" s="203">
        <v>21</v>
      </c>
      <c r="C3839" s="208">
        <v>135</v>
      </c>
      <c r="D3839" s="471">
        <v>9.3000000000000007</v>
      </c>
      <c r="E3839" s="209">
        <v>23</v>
      </c>
      <c r="F3839" s="472">
        <v>0</v>
      </c>
      <c r="I3839" s="114"/>
    </row>
    <row r="3840" spans="1:9">
      <c r="A3840" s="470">
        <v>44356</v>
      </c>
      <c r="B3840" s="203">
        <v>22</v>
      </c>
      <c r="C3840" s="208">
        <v>150</v>
      </c>
      <c r="D3840" s="471">
        <v>9.1999999999999993</v>
      </c>
      <c r="E3840" s="209">
        <v>23</v>
      </c>
      <c r="F3840" s="472">
        <v>0.2</v>
      </c>
      <c r="I3840" s="114"/>
    </row>
    <row r="3841" spans="1:9">
      <c r="A3841" s="470">
        <v>44356</v>
      </c>
      <c r="B3841" s="203">
        <v>23</v>
      </c>
      <c r="C3841" s="208">
        <v>165</v>
      </c>
      <c r="D3841" s="471">
        <v>9.1</v>
      </c>
      <c r="E3841" s="209">
        <v>23</v>
      </c>
      <c r="F3841" s="472">
        <v>0.4</v>
      </c>
      <c r="I3841" s="114"/>
    </row>
    <row r="3842" spans="1:9">
      <c r="A3842" s="470">
        <v>44357</v>
      </c>
      <c r="B3842" s="203">
        <v>0</v>
      </c>
      <c r="C3842" s="208">
        <v>180</v>
      </c>
      <c r="D3842" s="471">
        <v>9</v>
      </c>
      <c r="E3842" s="209">
        <v>23</v>
      </c>
      <c r="F3842" s="472">
        <v>0.6</v>
      </c>
      <c r="I3842" s="114"/>
    </row>
    <row r="3843" spans="1:9">
      <c r="A3843" s="470">
        <v>44357</v>
      </c>
      <c r="B3843" s="203">
        <v>1</v>
      </c>
      <c r="C3843" s="208">
        <v>195</v>
      </c>
      <c r="D3843" s="471">
        <v>8.8000000000000007</v>
      </c>
      <c r="E3843" s="209">
        <v>23</v>
      </c>
      <c r="F3843" s="472">
        <v>0.8</v>
      </c>
      <c r="I3843" s="114"/>
    </row>
    <row r="3844" spans="1:9">
      <c r="A3844" s="470">
        <v>44357</v>
      </c>
      <c r="B3844" s="203">
        <v>2</v>
      </c>
      <c r="C3844" s="208">
        <v>210</v>
      </c>
      <c r="D3844" s="471">
        <v>8.6999999999999993</v>
      </c>
      <c r="E3844" s="209">
        <v>23</v>
      </c>
      <c r="F3844" s="472">
        <v>1</v>
      </c>
      <c r="I3844" s="114"/>
    </row>
    <row r="3845" spans="1:9">
      <c r="A3845" s="470">
        <v>44357</v>
      </c>
      <c r="B3845" s="203">
        <v>3</v>
      </c>
      <c r="C3845" s="208">
        <v>225</v>
      </c>
      <c r="D3845" s="471">
        <v>8.6</v>
      </c>
      <c r="E3845" s="209">
        <v>23</v>
      </c>
      <c r="F3845" s="472">
        <v>1.2</v>
      </c>
      <c r="I3845" s="114"/>
    </row>
    <row r="3846" spans="1:9">
      <c r="A3846" s="470">
        <v>44357</v>
      </c>
      <c r="B3846" s="203">
        <v>4</v>
      </c>
      <c r="C3846" s="208">
        <v>240</v>
      </c>
      <c r="D3846" s="471">
        <v>8.5</v>
      </c>
      <c r="E3846" s="209">
        <v>23</v>
      </c>
      <c r="F3846" s="472">
        <v>1.4</v>
      </c>
      <c r="I3846" s="114"/>
    </row>
    <row r="3847" spans="1:9">
      <c r="A3847" s="470">
        <v>44357</v>
      </c>
      <c r="B3847" s="203">
        <v>5</v>
      </c>
      <c r="C3847" s="208">
        <v>255</v>
      </c>
      <c r="D3847" s="471">
        <v>8.3000000000000007</v>
      </c>
      <c r="E3847" s="209">
        <v>23</v>
      </c>
      <c r="F3847" s="472">
        <v>1.6</v>
      </c>
      <c r="I3847" s="114"/>
    </row>
    <row r="3848" spans="1:9">
      <c r="A3848" s="470">
        <v>44357</v>
      </c>
      <c r="B3848" s="203">
        <v>6</v>
      </c>
      <c r="C3848" s="208">
        <v>270</v>
      </c>
      <c r="D3848" s="471">
        <v>8.1999999999999993</v>
      </c>
      <c r="E3848" s="209">
        <v>23</v>
      </c>
      <c r="F3848" s="472">
        <v>1.7</v>
      </c>
      <c r="I3848" s="114"/>
    </row>
    <row r="3849" spans="1:9">
      <c r="A3849" s="470">
        <v>44357</v>
      </c>
      <c r="B3849" s="203">
        <v>7</v>
      </c>
      <c r="C3849" s="208">
        <v>285</v>
      </c>
      <c r="D3849" s="471">
        <v>8.1</v>
      </c>
      <c r="E3849" s="209">
        <v>23</v>
      </c>
      <c r="F3849" s="472">
        <v>1.9</v>
      </c>
      <c r="I3849" s="114"/>
    </row>
    <row r="3850" spans="1:9">
      <c r="A3850" s="470">
        <v>44357</v>
      </c>
      <c r="B3850" s="203">
        <v>8</v>
      </c>
      <c r="C3850" s="208">
        <v>300</v>
      </c>
      <c r="D3850" s="471">
        <v>8</v>
      </c>
      <c r="E3850" s="209">
        <v>23</v>
      </c>
      <c r="F3850" s="472">
        <v>2.1</v>
      </c>
      <c r="I3850" s="114"/>
    </row>
    <row r="3851" spans="1:9">
      <c r="A3851" s="470">
        <v>44357</v>
      </c>
      <c r="B3851" s="203">
        <v>9</v>
      </c>
      <c r="C3851" s="208">
        <v>315</v>
      </c>
      <c r="D3851" s="471">
        <v>7.8</v>
      </c>
      <c r="E3851" s="209">
        <v>23</v>
      </c>
      <c r="F3851" s="472">
        <v>2.2999999999999998</v>
      </c>
      <c r="I3851" s="114"/>
    </row>
    <row r="3852" spans="1:9">
      <c r="A3852" s="470">
        <v>44357</v>
      </c>
      <c r="B3852" s="203">
        <v>10</v>
      </c>
      <c r="C3852" s="208">
        <v>330</v>
      </c>
      <c r="D3852" s="471">
        <v>7.7</v>
      </c>
      <c r="E3852" s="209">
        <v>23</v>
      </c>
      <c r="F3852" s="472">
        <v>2.5</v>
      </c>
      <c r="I3852" s="114"/>
    </row>
    <row r="3853" spans="1:9">
      <c r="A3853" s="470">
        <v>44357</v>
      </c>
      <c r="B3853" s="203">
        <v>11</v>
      </c>
      <c r="C3853" s="208">
        <v>345</v>
      </c>
      <c r="D3853" s="471">
        <v>7.6</v>
      </c>
      <c r="E3853" s="209">
        <v>23</v>
      </c>
      <c r="F3853" s="472">
        <v>2.7</v>
      </c>
      <c r="I3853" s="114"/>
    </row>
    <row r="3854" spans="1:9">
      <c r="A3854" s="470">
        <v>44357</v>
      </c>
      <c r="B3854" s="203">
        <v>12</v>
      </c>
      <c r="C3854" s="208">
        <v>0</v>
      </c>
      <c r="D3854" s="471">
        <v>7.4</v>
      </c>
      <c r="E3854" s="209">
        <v>23</v>
      </c>
      <c r="F3854" s="472">
        <v>2.9</v>
      </c>
      <c r="I3854" s="114"/>
    </row>
    <row r="3855" spans="1:9">
      <c r="A3855" s="470">
        <v>44357</v>
      </c>
      <c r="B3855" s="203">
        <v>13</v>
      </c>
      <c r="C3855" s="208">
        <v>15</v>
      </c>
      <c r="D3855" s="471">
        <v>7.3</v>
      </c>
      <c r="E3855" s="209">
        <v>23</v>
      </c>
      <c r="F3855" s="472">
        <v>3</v>
      </c>
      <c r="I3855" s="114"/>
    </row>
    <row r="3856" spans="1:9">
      <c r="A3856" s="470">
        <v>44357</v>
      </c>
      <c r="B3856" s="203">
        <v>14</v>
      </c>
      <c r="C3856" s="208">
        <v>30</v>
      </c>
      <c r="D3856" s="471">
        <v>7.2</v>
      </c>
      <c r="E3856" s="209">
        <v>23</v>
      </c>
      <c r="F3856" s="472">
        <v>3.2</v>
      </c>
      <c r="I3856" s="114"/>
    </row>
    <row r="3857" spans="1:9">
      <c r="A3857" s="470">
        <v>44357</v>
      </c>
      <c r="B3857" s="203">
        <v>15</v>
      </c>
      <c r="C3857" s="208">
        <v>45</v>
      </c>
      <c r="D3857" s="471">
        <v>7.1</v>
      </c>
      <c r="E3857" s="209">
        <v>23</v>
      </c>
      <c r="F3857" s="472">
        <v>3.4</v>
      </c>
      <c r="I3857" s="114"/>
    </row>
    <row r="3858" spans="1:9">
      <c r="A3858" s="470">
        <v>44357</v>
      </c>
      <c r="B3858" s="203">
        <v>16</v>
      </c>
      <c r="C3858" s="208">
        <v>60</v>
      </c>
      <c r="D3858" s="471">
        <v>6.9</v>
      </c>
      <c r="E3858" s="209">
        <v>23</v>
      </c>
      <c r="F3858" s="472">
        <v>3.6</v>
      </c>
      <c r="I3858" s="114"/>
    </row>
    <row r="3859" spans="1:9">
      <c r="A3859" s="470">
        <v>44357</v>
      </c>
      <c r="B3859" s="203">
        <v>17</v>
      </c>
      <c r="C3859" s="208">
        <v>75</v>
      </c>
      <c r="D3859" s="471">
        <v>6.8</v>
      </c>
      <c r="E3859" s="209">
        <v>23</v>
      </c>
      <c r="F3859" s="472">
        <v>3.8</v>
      </c>
      <c r="I3859" s="114"/>
    </row>
    <row r="3860" spans="1:9">
      <c r="A3860" s="470">
        <v>44357</v>
      </c>
      <c r="B3860" s="203">
        <v>18</v>
      </c>
      <c r="C3860" s="208">
        <v>90</v>
      </c>
      <c r="D3860" s="471">
        <v>6.7</v>
      </c>
      <c r="E3860" s="209">
        <v>23</v>
      </c>
      <c r="F3860" s="472">
        <v>3.9</v>
      </c>
      <c r="I3860" s="114"/>
    </row>
    <row r="3861" spans="1:9">
      <c r="A3861" s="470">
        <v>44357</v>
      </c>
      <c r="B3861" s="203">
        <v>19</v>
      </c>
      <c r="C3861" s="208">
        <v>105</v>
      </c>
      <c r="D3861" s="471">
        <v>6.6</v>
      </c>
      <c r="E3861" s="209">
        <v>23</v>
      </c>
      <c r="F3861" s="472">
        <v>4.0999999999999996</v>
      </c>
      <c r="I3861" s="114"/>
    </row>
    <row r="3862" spans="1:9">
      <c r="A3862" s="470">
        <v>44357</v>
      </c>
      <c r="B3862" s="203">
        <v>20</v>
      </c>
      <c r="C3862" s="208">
        <v>120</v>
      </c>
      <c r="D3862" s="471">
        <v>6.4</v>
      </c>
      <c r="E3862" s="209">
        <v>23</v>
      </c>
      <c r="F3862" s="472">
        <v>4.3</v>
      </c>
      <c r="I3862" s="114"/>
    </row>
    <row r="3863" spans="1:9">
      <c r="A3863" s="470">
        <v>44357</v>
      </c>
      <c r="B3863" s="203">
        <v>21</v>
      </c>
      <c r="C3863" s="208">
        <v>135</v>
      </c>
      <c r="D3863" s="471">
        <v>6.3</v>
      </c>
      <c r="E3863" s="209">
        <v>23</v>
      </c>
      <c r="F3863" s="472">
        <v>4.5</v>
      </c>
      <c r="I3863" s="114"/>
    </row>
    <row r="3864" spans="1:9">
      <c r="A3864" s="470">
        <v>44357</v>
      </c>
      <c r="B3864" s="203">
        <v>22</v>
      </c>
      <c r="C3864" s="208">
        <v>150</v>
      </c>
      <c r="D3864" s="471">
        <v>6.2</v>
      </c>
      <c r="E3864" s="209">
        <v>23</v>
      </c>
      <c r="F3864" s="472">
        <v>4.5999999999999996</v>
      </c>
      <c r="I3864" s="114"/>
    </row>
    <row r="3865" spans="1:9">
      <c r="A3865" s="470">
        <v>44357</v>
      </c>
      <c r="B3865" s="203">
        <v>23</v>
      </c>
      <c r="C3865" s="208">
        <v>165</v>
      </c>
      <c r="D3865" s="471">
        <v>6</v>
      </c>
      <c r="E3865" s="209">
        <v>23</v>
      </c>
      <c r="F3865" s="472">
        <v>4.8</v>
      </c>
      <c r="I3865" s="114"/>
    </row>
    <row r="3866" spans="1:9">
      <c r="A3866" s="470">
        <v>44358</v>
      </c>
      <c r="B3866" s="203">
        <v>0</v>
      </c>
      <c r="C3866" s="208">
        <v>180</v>
      </c>
      <c r="D3866" s="471">
        <v>5.9</v>
      </c>
      <c r="E3866" s="209">
        <v>23</v>
      </c>
      <c r="F3866" s="472">
        <v>5</v>
      </c>
      <c r="I3866" s="114"/>
    </row>
    <row r="3867" spans="1:9">
      <c r="A3867" s="470">
        <v>44358</v>
      </c>
      <c r="B3867" s="203">
        <v>1</v>
      </c>
      <c r="C3867" s="208">
        <v>195</v>
      </c>
      <c r="D3867" s="471">
        <v>5.8</v>
      </c>
      <c r="E3867" s="209">
        <v>23</v>
      </c>
      <c r="F3867" s="472">
        <v>5.2</v>
      </c>
      <c r="I3867" s="114"/>
    </row>
    <row r="3868" spans="1:9">
      <c r="A3868" s="470">
        <v>44358</v>
      </c>
      <c r="B3868" s="203">
        <v>2</v>
      </c>
      <c r="C3868" s="208">
        <v>210</v>
      </c>
      <c r="D3868" s="471">
        <v>5.7</v>
      </c>
      <c r="E3868" s="209">
        <v>23</v>
      </c>
      <c r="F3868" s="472">
        <v>5.3</v>
      </c>
      <c r="I3868" s="114"/>
    </row>
    <row r="3869" spans="1:9">
      <c r="A3869" s="470">
        <v>44358</v>
      </c>
      <c r="B3869" s="203">
        <v>3</v>
      </c>
      <c r="C3869" s="208">
        <v>225</v>
      </c>
      <c r="D3869" s="471">
        <v>5.5</v>
      </c>
      <c r="E3869" s="209">
        <v>23</v>
      </c>
      <c r="F3869" s="472">
        <v>5.5</v>
      </c>
      <c r="I3869" s="114"/>
    </row>
    <row r="3870" spans="1:9">
      <c r="A3870" s="470">
        <v>44358</v>
      </c>
      <c r="B3870" s="203">
        <v>4</v>
      </c>
      <c r="C3870" s="208">
        <v>240</v>
      </c>
      <c r="D3870" s="471">
        <v>5.4</v>
      </c>
      <c r="E3870" s="209">
        <v>23</v>
      </c>
      <c r="F3870" s="472">
        <v>5.7</v>
      </c>
      <c r="I3870" s="114"/>
    </row>
    <row r="3871" spans="1:9">
      <c r="A3871" s="470">
        <v>44358</v>
      </c>
      <c r="B3871" s="203">
        <v>5</v>
      </c>
      <c r="C3871" s="208">
        <v>255</v>
      </c>
      <c r="D3871" s="471">
        <v>5.3</v>
      </c>
      <c r="E3871" s="209">
        <v>23</v>
      </c>
      <c r="F3871" s="472">
        <v>5.9</v>
      </c>
      <c r="I3871" s="114"/>
    </row>
    <row r="3872" spans="1:9">
      <c r="A3872" s="470">
        <v>44358</v>
      </c>
      <c r="B3872" s="203">
        <v>6</v>
      </c>
      <c r="C3872" s="208">
        <v>270</v>
      </c>
      <c r="D3872" s="471">
        <v>5.0999999999999996</v>
      </c>
      <c r="E3872" s="209">
        <v>23</v>
      </c>
      <c r="F3872" s="472">
        <v>6</v>
      </c>
      <c r="I3872" s="114"/>
    </row>
    <row r="3873" spans="1:9">
      <c r="A3873" s="470">
        <v>44358</v>
      </c>
      <c r="B3873" s="203">
        <v>7</v>
      </c>
      <c r="C3873" s="208">
        <v>285</v>
      </c>
      <c r="D3873" s="471">
        <v>5</v>
      </c>
      <c r="E3873" s="209">
        <v>23</v>
      </c>
      <c r="F3873" s="472">
        <v>6.2</v>
      </c>
      <c r="I3873" s="114"/>
    </row>
    <row r="3874" spans="1:9">
      <c r="A3874" s="470">
        <v>44358</v>
      </c>
      <c r="B3874" s="203">
        <v>8</v>
      </c>
      <c r="C3874" s="208">
        <v>300</v>
      </c>
      <c r="D3874" s="471">
        <v>4.9000000000000004</v>
      </c>
      <c r="E3874" s="209">
        <v>23</v>
      </c>
      <c r="F3874" s="472">
        <v>6.4</v>
      </c>
      <c r="I3874" s="114"/>
    </row>
    <row r="3875" spans="1:9">
      <c r="A3875" s="470">
        <v>44358</v>
      </c>
      <c r="B3875" s="203">
        <v>9</v>
      </c>
      <c r="C3875" s="208">
        <v>315</v>
      </c>
      <c r="D3875" s="471">
        <v>4.8</v>
      </c>
      <c r="E3875" s="209">
        <v>23</v>
      </c>
      <c r="F3875" s="472">
        <v>6.5</v>
      </c>
      <c r="I3875" s="114"/>
    </row>
    <row r="3876" spans="1:9">
      <c r="A3876" s="470">
        <v>44358</v>
      </c>
      <c r="B3876" s="203">
        <v>10</v>
      </c>
      <c r="C3876" s="208">
        <v>330</v>
      </c>
      <c r="D3876" s="471">
        <v>4.5999999999999996</v>
      </c>
      <c r="E3876" s="209">
        <v>23</v>
      </c>
      <c r="F3876" s="472">
        <v>6.7</v>
      </c>
      <c r="I3876" s="114"/>
    </row>
    <row r="3877" spans="1:9">
      <c r="A3877" s="470">
        <v>44358</v>
      </c>
      <c r="B3877" s="203">
        <v>11</v>
      </c>
      <c r="C3877" s="208">
        <v>345</v>
      </c>
      <c r="D3877" s="471">
        <v>4.5</v>
      </c>
      <c r="E3877" s="209">
        <v>23</v>
      </c>
      <c r="F3877" s="472">
        <v>6.9</v>
      </c>
      <c r="I3877" s="114"/>
    </row>
    <row r="3878" spans="1:9">
      <c r="A3878" s="470">
        <v>44358</v>
      </c>
      <c r="B3878" s="203">
        <v>12</v>
      </c>
      <c r="C3878" s="208">
        <v>0</v>
      </c>
      <c r="D3878" s="471">
        <v>4.4000000000000004</v>
      </c>
      <c r="E3878" s="209">
        <v>23</v>
      </c>
      <c r="F3878" s="472">
        <v>7</v>
      </c>
      <c r="I3878" s="114"/>
    </row>
    <row r="3879" spans="1:9">
      <c r="A3879" s="470">
        <v>44358</v>
      </c>
      <c r="B3879" s="203">
        <v>13</v>
      </c>
      <c r="C3879" s="208">
        <v>15</v>
      </c>
      <c r="D3879" s="471">
        <v>4.2</v>
      </c>
      <c r="E3879" s="209">
        <v>23</v>
      </c>
      <c r="F3879" s="472">
        <v>7.2</v>
      </c>
      <c r="I3879" s="114"/>
    </row>
    <row r="3880" spans="1:9">
      <c r="A3880" s="470">
        <v>44358</v>
      </c>
      <c r="B3880" s="203">
        <v>14</v>
      </c>
      <c r="C3880" s="208">
        <v>30</v>
      </c>
      <c r="D3880" s="471">
        <v>4.0999999999999996</v>
      </c>
      <c r="E3880" s="209">
        <v>23</v>
      </c>
      <c r="F3880" s="472">
        <v>7.4</v>
      </c>
      <c r="I3880" s="114"/>
    </row>
    <row r="3881" spans="1:9">
      <c r="A3881" s="470">
        <v>44358</v>
      </c>
      <c r="B3881" s="203">
        <v>15</v>
      </c>
      <c r="C3881" s="208">
        <v>45</v>
      </c>
      <c r="D3881" s="471">
        <v>4</v>
      </c>
      <c r="E3881" s="209">
        <v>23</v>
      </c>
      <c r="F3881" s="472">
        <v>7.5</v>
      </c>
      <c r="I3881" s="114"/>
    </row>
    <row r="3882" spans="1:9">
      <c r="A3882" s="470">
        <v>44358</v>
      </c>
      <c r="B3882" s="203">
        <v>16</v>
      </c>
      <c r="C3882" s="208">
        <v>60</v>
      </c>
      <c r="D3882" s="471">
        <v>3.9</v>
      </c>
      <c r="E3882" s="209">
        <v>23</v>
      </c>
      <c r="F3882" s="472">
        <v>7.7</v>
      </c>
      <c r="I3882" s="114"/>
    </row>
    <row r="3883" spans="1:9">
      <c r="A3883" s="470">
        <v>44358</v>
      </c>
      <c r="B3883" s="203">
        <v>17</v>
      </c>
      <c r="C3883" s="208">
        <v>75</v>
      </c>
      <c r="D3883" s="471">
        <v>3.7</v>
      </c>
      <c r="E3883" s="209">
        <v>23</v>
      </c>
      <c r="F3883" s="472">
        <v>7.9</v>
      </c>
      <c r="I3883" s="114"/>
    </row>
    <row r="3884" spans="1:9">
      <c r="A3884" s="470">
        <v>44358</v>
      </c>
      <c r="B3884" s="203">
        <v>18</v>
      </c>
      <c r="C3884" s="208">
        <v>90</v>
      </c>
      <c r="D3884" s="471">
        <v>3.6</v>
      </c>
      <c r="E3884" s="209">
        <v>23</v>
      </c>
      <c r="F3884" s="472">
        <v>8</v>
      </c>
      <c r="I3884" s="114"/>
    </row>
    <row r="3885" spans="1:9">
      <c r="A3885" s="470">
        <v>44358</v>
      </c>
      <c r="B3885" s="203">
        <v>19</v>
      </c>
      <c r="C3885" s="208">
        <v>105</v>
      </c>
      <c r="D3885" s="471">
        <v>3.5</v>
      </c>
      <c r="E3885" s="209">
        <v>23</v>
      </c>
      <c r="F3885" s="472">
        <v>8.1999999999999993</v>
      </c>
      <c r="I3885" s="114"/>
    </row>
    <row r="3886" spans="1:9">
      <c r="A3886" s="470">
        <v>44358</v>
      </c>
      <c r="B3886" s="203">
        <v>20</v>
      </c>
      <c r="C3886" s="208">
        <v>120</v>
      </c>
      <c r="D3886" s="471">
        <v>3.3</v>
      </c>
      <c r="E3886" s="209">
        <v>23</v>
      </c>
      <c r="F3886" s="472">
        <v>8.3000000000000007</v>
      </c>
      <c r="I3886" s="114"/>
    </row>
    <row r="3887" spans="1:9">
      <c r="A3887" s="470">
        <v>44358</v>
      </c>
      <c r="B3887" s="203">
        <v>21</v>
      </c>
      <c r="C3887" s="208">
        <v>135</v>
      </c>
      <c r="D3887" s="471">
        <v>3.2</v>
      </c>
      <c r="E3887" s="209">
        <v>23</v>
      </c>
      <c r="F3887" s="472">
        <v>8.5</v>
      </c>
      <c r="I3887" s="114"/>
    </row>
    <row r="3888" spans="1:9">
      <c r="A3888" s="470">
        <v>44358</v>
      </c>
      <c r="B3888" s="203">
        <v>22</v>
      </c>
      <c r="C3888" s="208">
        <v>150</v>
      </c>
      <c r="D3888" s="471">
        <v>3.1</v>
      </c>
      <c r="E3888" s="209">
        <v>23</v>
      </c>
      <c r="F3888" s="472">
        <v>8.6999999999999993</v>
      </c>
      <c r="I3888" s="114"/>
    </row>
    <row r="3889" spans="1:9">
      <c r="A3889" s="470">
        <v>44358</v>
      </c>
      <c r="B3889" s="203">
        <v>23</v>
      </c>
      <c r="C3889" s="208">
        <v>165</v>
      </c>
      <c r="D3889" s="471">
        <v>3</v>
      </c>
      <c r="E3889" s="209">
        <v>23</v>
      </c>
      <c r="F3889" s="472">
        <v>8.8000000000000007</v>
      </c>
      <c r="I3889" s="114"/>
    </row>
    <row r="3890" spans="1:9">
      <c r="A3890" s="470">
        <v>44359</v>
      </c>
      <c r="B3890" s="203">
        <v>0</v>
      </c>
      <c r="C3890" s="208">
        <v>180</v>
      </c>
      <c r="D3890" s="471">
        <v>2.8</v>
      </c>
      <c r="E3890" s="209">
        <v>23</v>
      </c>
      <c r="F3890" s="472">
        <v>9</v>
      </c>
      <c r="I3890" s="114"/>
    </row>
    <row r="3891" spans="1:9">
      <c r="A3891" s="470">
        <v>44359</v>
      </c>
      <c r="B3891" s="203">
        <v>1</v>
      </c>
      <c r="C3891" s="208">
        <v>195</v>
      </c>
      <c r="D3891" s="471">
        <v>2.7</v>
      </c>
      <c r="E3891" s="209">
        <v>23</v>
      </c>
      <c r="F3891" s="472">
        <v>9.1</v>
      </c>
      <c r="I3891" s="114"/>
    </row>
    <row r="3892" spans="1:9">
      <c r="A3892" s="470">
        <v>44359</v>
      </c>
      <c r="B3892" s="203">
        <v>2</v>
      </c>
      <c r="C3892" s="208">
        <v>210</v>
      </c>
      <c r="D3892" s="471">
        <v>2.6</v>
      </c>
      <c r="E3892" s="209">
        <v>23</v>
      </c>
      <c r="F3892" s="472">
        <v>9.3000000000000007</v>
      </c>
      <c r="I3892" s="114"/>
    </row>
    <row r="3893" spans="1:9">
      <c r="A3893" s="470">
        <v>44359</v>
      </c>
      <c r="B3893" s="203">
        <v>3</v>
      </c>
      <c r="C3893" s="208">
        <v>225</v>
      </c>
      <c r="D3893" s="471">
        <v>2.4</v>
      </c>
      <c r="E3893" s="209">
        <v>23</v>
      </c>
      <c r="F3893" s="472">
        <v>9.4</v>
      </c>
      <c r="I3893" s="114"/>
    </row>
    <row r="3894" spans="1:9">
      <c r="A3894" s="470">
        <v>44359</v>
      </c>
      <c r="B3894" s="203">
        <v>4</v>
      </c>
      <c r="C3894" s="208">
        <v>240</v>
      </c>
      <c r="D3894" s="471">
        <v>2.2999999999999998</v>
      </c>
      <c r="E3894" s="209">
        <v>23</v>
      </c>
      <c r="F3894" s="472">
        <v>9.6</v>
      </c>
      <c r="I3894" s="114"/>
    </row>
    <row r="3895" spans="1:9">
      <c r="A3895" s="470">
        <v>44359</v>
      </c>
      <c r="B3895" s="203">
        <v>5</v>
      </c>
      <c r="C3895" s="208">
        <v>255</v>
      </c>
      <c r="D3895" s="471">
        <v>2.2000000000000002</v>
      </c>
      <c r="E3895" s="209">
        <v>23</v>
      </c>
      <c r="F3895" s="472">
        <v>9.6999999999999993</v>
      </c>
      <c r="I3895" s="114"/>
    </row>
    <row r="3896" spans="1:9">
      <c r="A3896" s="470">
        <v>44359</v>
      </c>
      <c r="B3896" s="203">
        <v>6</v>
      </c>
      <c r="C3896" s="208">
        <v>270</v>
      </c>
      <c r="D3896" s="471">
        <v>2</v>
      </c>
      <c r="E3896" s="209">
        <v>23</v>
      </c>
      <c r="F3896" s="472">
        <v>9.9</v>
      </c>
      <c r="I3896" s="114"/>
    </row>
    <row r="3897" spans="1:9">
      <c r="A3897" s="470">
        <v>44359</v>
      </c>
      <c r="B3897" s="203">
        <v>7</v>
      </c>
      <c r="C3897" s="208">
        <v>285</v>
      </c>
      <c r="D3897" s="471">
        <v>1.9</v>
      </c>
      <c r="E3897" s="209">
        <v>23</v>
      </c>
      <c r="F3897" s="472">
        <v>10.1</v>
      </c>
      <c r="I3897" s="114"/>
    </row>
    <row r="3898" spans="1:9">
      <c r="A3898" s="470">
        <v>44359</v>
      </c>
      <c r="B3898" s="203">
        <v>8</v>
      </c>
      <c r="C3898" s="208">
        <v>300</v>
      </c>
      <c r="D3898" s="471">
        <v>1.8</v>
      </c>
      <c r="E3898" s="209">
        <v>23</v>
      </c>
      <c r="F3898" s="472">
        <v>10.199999999999999</v>
      </c>
      <c r="I3898" s="114"/>
    </row>
    <row r="3899" spans="1:9">
      <c r="A3899" s="470">
        <v>44359</v>
      </c>
      <c r="B3899" s="203">
        <v>9</v>
      </c>
      <c r="C3899" s="208">
        <v>315</v>
      </c>
      <c r="D3899" s="471">
        <v>1.7</v>
      </c>
      <c r="E3899" s="209">
        <v>23</v>
      </c>
      <c r="F3899" s="472">
        <v>10.4</v>
      </c>
      <c r="I3899" s="114"/>
    </row>
    <row r="3900" spans="1:9">
      <c r="A3900" s="470">
        <v>44359</v>
      </c>
      <c r="B3900" s="203">
        <v>10</v>
      </c>
      <c r="C3900" s="208">
        <v>330</v>
      </c>
      <c r="D3900" s="471">
        <v>1.5</v>
      </c>
      <c r="E3900" s="209">
        <v>23</v>
      </c>
      <c r="F3900" s="472">
        <v>10.5</v>
      </c>
      <c r="I3900" s="114"/>
    </row>
    <row r="3901" spans="1:9">
      <c r="A3901" s="470">
        <v>44359</v>
      </c>
      <c r="B3901" s="203">
        <v>11</v>
      </c>
      <c r="C3901" s="208">
        <v>345</v>
      </c>
      <c r="D3901" s="471">
        <v>1.4</v>
      </c>
      <c r="E3901" s="209">
        <v>23</v>
      </c>
      <c r="F3901" s="472">
        <v>10.7</v>
      </c>
      <c r="I3901" s="114"/>
    </row>
    <row r="3902" spans="1:9">
      <c r="A3902" s="470">
        <v>44359</v>
      </c>
      <c r="B3902" s="203">
        <v>12</v>
      </c>
      <c r="C3902" s="208">
        <v>0</v>
      </c>
      <c r="D3902" s="471">
        <v>1.3</v>
      </c>
      <c r="E3902" s="209">
        <v>23</v>
      </c>
      <c r="F3902" s="472">
        <v>10.8</v>
      </c>
      <c r="I3902" s="114"/>
    </row>
    <row r="3903" spans="1:9">
      <c r="A3903" s="470">
        <v>44359</v>
      </c>
      <c r="B3903" s="203">
        <v>13</v>
      </c>
      <c r="C3903" s="208">
        <v>15</v>
      </c>
      <c r="D3903" s="471">
        <v>1.1000000000000001</v>
      </c>
      <c r="E3903" s="209">
        <v>23</v>
      </c>
      <c r="F3903" s="472">
        <v>11</v>
      </c>
      <c r="I3903" s="114"/>
    </row>
    <row r="3904" spans="1:9">
      <c r="A3904" s="470">
        <v>44359</v>
      </c>
      <c r="B3904" s="203">
        <v>14</v>
      </c>
      <c r="C3904" s="208">
        <v>30</v>
      </c>
      <c r="D3904" s="471">
        <v>1</v>
      </c>
      <c r="E3904" s="209">
        <v>23</v>
      </c>
      <c r="F3904" s="472">
        <v>11.1</v>
      </c>
      <c r="I3904" s="114"/>
    </row>
    <row r="3905" spans="1:9">
      <c r="A3905" s="470">
        <v>44359</v>
      </c>
      <c r="B3905" s="203">
        <v>15</v>
      </c>
      <c r="C3905" s="208">
        <v>45</v>
      </c>
      <c r="D3905" s="471">
        <v>0.9</v>
      </c>
      <c r="E3905" s="209">
        <v>23</v>
      </c>
      <c r="F3905" s="472">
        <v>11.2</v>
      </c>
      <c r="I3905" s="114"/>
    </row>
    <row r="3906" spans="1:9">
      <c r="A3906" s="470">
        <v>44359</v>
      </c>
      <c r="B3906" s="203">
        <v>16</v>
      </c>
      <c r="C3906" s="208">
        <v>60</v>
      </c>
      <c r="D3906" s="471">
        <v>0.7</v>
      </c>
      <c r="E3906" s="209">
        <v>23</v>
      </c>
      <c r="F3906" s="472">
        <v>11.4</v>
      </c>
      <c r="I3906" s="114"/>
    </row>
    <row r="3907" spans="1:9">
      <c r="A3907" s="470">
        <v>44359</v>
      </c>
      <c r="B3907" s="203">
        <v>17</v>
      </c>
      <c r="C3907" s="208">
        <v>75</v>
      </c>
      <c r="D3907" s="471">
        <v>0.6</v>
      </c>
      <c r="E3907" s="209">
        <v>23</v>
      </c>
      <c r="F3907" s="472">
        <v>11.5</v>
      </c>
      <c r="I3907" s="114"/>
    </row>
    <row r="3908" spans="1:9">
      <c r="A3908" s="470">
        <v>44359</v>
      </c>
      <c r="B3908" s="203">
        <v>18</v>
      </c>
      <c r="C3908" s="208">
        <v>90</v>
      </c>
      <c r="D3908" s="471">
        <v>0.5</v>
      </c>
      <c r="E3908" s="209">
        <v>23</v>
      </c>
      <c r="F3908" s="472">
        <v>11.7</v>
      </c>
      <c r="I3908" s="114"/>
    </row>
    <row r="3909" spans="1:9">
      <c r="A3909" s="470">
        <v>44359</v>
      </c>
      <c r="B3909" s="203">
        <v>19</v>
      </c>
      <c r="C3909" s="208">
        <v>105</v>
      </c>
      <c r="D3909" s="471">
        <v>0.3</v>
      </c>
      <c r="E3909" s="209">
        <v>23</v>
      </c>
      <c r="F3909" s="472">
        <v>11.8</v>
      </c>
      <c r="I3909" s="114"/>
    </row>
    <row r="3910" spans="1:9">
      <c r="A3910" s="470">
        <v>44359</v>
      </c>
      <c r="B3910" s="203">
        <v>20</v>
      </c>
      <c r="C3910" s="208">
        <v>120</v>
      </c>
      <c r="D3910" s="471">
        <v>0.2</v>
      </c>
      <c r="E3910" s="209">
        <v>23</v>
      </c>
      <c r="F3910" s="472">
        <v>12</v>
      </c>
      <c r="I3910" s="114"/>
    </row>
    <row r="3911" spans="1:9">
      <c r="A3911" s="470">
        <v>44359</v>
      </c>
      <c r="B3911" s="203">
        <v>21</v>
      </c>
      <c r="C3911" s="208">
        <v>135</v>
      </c>
      <c r="D3911" s="471">
        <v>0.1</v>
      </c>
      <c r="E3911" s="209">
        <v>23</v>
      </c>
      <c r="F3911" s="472">
        <v>12.1</v>
      </c>
      <c r="I3911" s="114"/>
    </row>
    <row r="3912" spans="1:9">
      <c r="A3912" s="470">
        <v>44359</v>
      </c>
      <c r="B3912" s="203">
        <v>22</v>
      </c>
      <c r="C3912" s="208">
        <v>149</v>
      </c>
      <c r="D3912" s="471">
        <v>60</v>
      </c>
      <c r="E3912" s="209">
        <v>23</v>
      </c>
      <c r="F3912" s="472">
        <v>12.3</v>
      </c>
      <c r="I3912" s="114"/>
    </row>
    <row r="3913" spans="1:9">
      <c r="A3913" s="470">
        <v>44359</v>
      </c>
      <c r="B3913" s="203">
        <v>23</v>
      </c>
      <c r="C3913" s="208">
        <v>164</v>
      </c>
      <c r="D3913" s="471">
        <v>59.8</v>
      </c>
      <c r="E3913" s="209">
        <v>23</v>
      </c>
      <c r="F3913" s="472">
        <v>12.4</v>
      </c>
      <c r="I3913" s="114"/>
    </row>
    <row r="3914" spans="1:9">
      <c r="A3914" s="470">
        <v>44360</v>
      </c>
      <c r="B3914" s="203">
        <v>0</v>
      </c>
      <c r="C3914" s="208">
        <v>179</v>
      </c>
      <c r="D3914" s="471">
        <v>59.7</v>
      </c>
      <c r="E3914" s="209">
        <v>23</v>
      </c>
      <c r="F3914" s="472">
        <v>12.5</v>
      </c>
      <c r="I3914" s="114"/>
    </row>
    <row r="3915" spans="1:9">
      <c r="A3915" s="470">
        <v>44360</v>
      </c>
      <c r="B3915" s="203">
        <v>1</v>
      </c>
      <c r="C3915" s="208">
        <v>194</v>
      </c>
      <c r="D3915" s="471">
        <v>59.6</v>
      </c>
      <c r="E3915" s="209">
        <v>23</v>
      </c>
      <c r="F3915" s="472">
        <v>12.7</v>
      </c>
      <c r="I3915" s="114"/>
    </row>
    <row r="3916" spans="1:9">
      <c r="A3916" s="470">
        <v>44360</v>
      </c>
      <c r="B3916" s="203">
        <v>2</v>
      </c>
      <c r="C3916" s="208">
        <v>209</v>
      </c>
      <c r="D3916" s="471">
        <v>59.4</v>
      </c>
      <c r="E3916" s="209">
        <v>23</v>
      </c>
      <c r="F3916" s="472">
        <v>12.8</v>
      </c>
      <c r="I3916" s="114"/>
    </row>
    <row r="3917" spans="1:9">
      <c r="A3917" s="470">
        <v>44360</v>
      </c>
      <c r="B3917" s="203">
        <v>3</v>
      </c>
      <c r="C3917" s="208">
        <v>224</v>
      </c>
      <c r="D3917" s="471">
        <v>59.3</v>
      </c>
      <c r="E3917" s="209">
        <v>23</v>
      </c>
      <c r="F3917" s="472">
        <v>13</v>
      </c>
      <c r="I3917" s="114"/>
    </row>
    <row r="3918" spans="1:9">
      <c r="A3918" s="470">
        <v>44360</v>
      </c>
      <c r="B3918" s="203">
        <v>4</v>
      </c>
      <c r="C3918" s="208">
        <v>239</v>
      </c>
      <c r="D3918" s="471">
        <v>59.2</v>
      </c>
      <c r="E3918" s="209">
        <v>23</v>
      </c>
      <c r="F3918" s="472">
        <v>13.1</v>
      </c>
      <c r="I3918" s="114"/>
    </row>
    <row r="3919" spans="1:9">
      <c r="A3919" s="470">
        <v>44360</v>
      </c>
      <c r="B3919" s="203">
        <v>5</v>
      </c>
      <c r="C3919" s="208">
        <v>254</v>
      </c>
      <c r="D3919" s="471">
        <v>59</v>
      </c>
      <c r="E3919" s="209">
        <v>23</v>
      </c>
      <c r="F3919" s="472">
        <v>13.2</v>
      </c>
      <c r="I3919" s="114"/>
    </row>
    <row r="3920" spans="1:9">
      <c r="A3920" s="470">
        <v>44360</v>
      </c>
      <c r="B3920" s="203">
        <v>6</v>
      </c>
      <c r="C3920" s="208">
        <v>269</v>
      </c>
      <c r="D3920" s="471">
        <v>58.9</v>
      </c>
      <c r="E3920" s="209">
        <v>23</v>
      </c>
      <c r="F3920" s="472">
        <v>13.4</v>
      </c>
      <c r="I3920" s="114"/>
    </row>
    <row r="3921" spans="1:9">
      <c r="A3921" s="470">
        <v>44360</v>
      </c>
      <c r="B3921" s="203">
        <v>7</v>
      </c>
      <c r="C3921" s="208">
        <v>284</v>
      </c>
      <c r="D3921" s="471">
        <v>58.8</v>
      </c>
      <c r="E3921" s="209">
        <v>23</v>
      </c>
      <c r="F3921" s="472">
        <v>13.5</v>
      </c>
      <c r="I3921" s="114"/>
    </row>
    <row r="3922" spans="1:9">
      <c r="A3922" s="470">
        <v>44360</v>
      </c>
      <c r="B3922" s="203">
        <v>8</v>
      </c>
      <c r="C3922" s="208">
        <v>299</v>
      </c>
      <c r="D3922" s="471">
        <v>58.6</v>
      </c>
      <c r="E3922" s="209">
        <v>23</v>
      </c>
      <c r="F3922" s="472">
        <v>13.6</v>
      </c>
      <c r="I3922" s="114"/>
    </row>
    <row r="3923" spans="1:9">
      <c r="A3923" s="470">
        <v>44360</v>
      </c>
      <c r="B3923" s="203">
        <v>9</v>
      </c>
      <c r="C3923" s="208">
        <v>314</v>
      </c>
      <c r="D3923" s="471">
        <v>58.5</v>
      </c>
      <c r="E3923" s="209">
        <v>23</v>
      </c>
      <c r="F3923" s="472">
        <v>13.8</v>
      </c>
      <c r="I3923" s="114"/>
    </row>
    <row r="3924" spans="1:9">
      <c r="A3924" s="470">
        <v>44360</v>
      </c>
      <c r="B3924" s="203">
        <v>10</v>
      </c>
      <c r="C3924" s="208">
        <v>329</v>
      </c>
      <c r="D3924" s="471">
        <v>58.4</v>
      </c>
      <c r="E3924" s="209">
        <v>23</v>
      </c>
      <c r="F3924" s="472">
        <v>13.9</v>
      </c>
      <c r="I3924" s="114"/>
    </row>
    <row r="3925" spans="1:9">
      <c r="A3925" s="470">
        <v>44360</v>
      </c>
      <c r="B3925" s="203">
        <v>11</v>
      </c>
      <c r="C3925" s="208">
        <v>344</v>
      </c>
      <c r="D3925" s="471">
        <v>58.2</v>
      </c>
      <c r="E3925" s="209">
        <v>23</v>
      </c>
      <c r="F3925" s="472">
        <v>14</v>
      </c>
      <c r="I3925" s="114"/>
    </row>
    <row r="3926" spans="1:9">
      <c r="A3926" s="470">
        <v>44360</v>
      </c>
      <c r="B3926" s="203">
        <v>12</v>
      </c>
      <c r="C3926" s="208">
        <v>359</v>
      </c>
      <c r="D3926" s="471">
        <v>58.1</v>
      </c>
      <c r="E3926" s="209">
        <v>23</v>
      </c>
      <c r="F3926" s="472">
        <v>14.2</v>
      </c>
      <c r="I3926" s="114"/>
    </row>
    <row r="3927" spans="1:9">
      <c r="A3927" s="470">
        <v>44360</v>
      </c>
      <c r="B3927" s="203">
        <v>13</v>
      </c>
      <c r="C3927" s="208">
        <v>14</v>
      </c>
      <c r="D3927" s="471">
        <v>58</v>
      </c>
      <c r="E3927" s="209">
        <v>23</v>
      </c>
      <c r="F3927" s="472">
        <v>14.3</v>
      </c>
      <c r="I3927" s="114"/>
    </row>
    <row r="3928" spans="1:9">
      <c r="A3928" s="470">
        <v>44360</v>
      </c>
      <c r="B3928" s="203">
        <v>14</v>
      </c>
      <c r="C3928" s="208">
        <v>29</v>
      </c>
      <c r="D3928" s="471">
        <v>57.8</v>
      </c>
      <c r="E3928" s="209">
        <v>23</v>
      </c>
      <c r="F3928" s="472">
        <v>14.4</v>
      </c>
      <c r="I3928" s="114"/>
    </row>
    <row r="3929" spans="1:9">
      <c r="A3929" s="470">
        <v>44360</v>
      </c>
      <c r="B3929" s="203">
        <v>15</v>
      </c>
      <c r="C3929" s="208">
        <v>44</v>
      </c>
      <c r="D3929" s="471">
        <v>57.7</v>
      </c>
      <c r="E3929" s="209">
        <v>23</v>
      </c>
      <c r="F3929" s="472">
        <v>14.6</v>
      </c>
      <c r="I3929" s="114"/>
    </row>
    <row r="3930" spans="1:9">
      <c r="A3930" s="470">
        <v>44360</v>
      </c>
      <c r="B3930" s="203">
        <v>16</v>
      </c>
      <c r="C3930" s="208">
        <v>59</v>
      </c>
      <c r="D3930" s="471">
        <v>57.6</v>
      </c>
      <c r="E3930" s="209">
        <v>23</v>
      </c>
      <c r="F3930" s="472">
        <v>14.7</v>
      </c>
      <c r="I3930" s="114"/>
    </row>
    <row r="3931" spans="1:9">
      <c r="A3931" s="470">
        <v>44360</v>
      </c>
      <c r="B3931" s="203">
        <v>17</v>
      </c>
      <c r="C3931" s="208">
        <v>74</v>
      </c>
      <c r="D3931" s="471">
        <v>57.4</v>
      </c>
      <c r="E3931" s="209">
        <v>23</v>
      </c>
      <c r="F3931" s="472">
        <v>14.8</v>
      </c>
      <c r="I3931" s="114"/>
    </row>
    <row r="3932" spans="1:9">
      <c r="A3932" s="470">
        <v>44360</v>
      </c>
      <c r="B3932" s="203">
        <v>18</v>
      </c>
      <c r="C3932" s="208">
        <v>89</v>
      </c>
      <c r="D3932" s="471">
        <v>57.3</v>
      </c>
      <c r="E3932" s="209">
        <v>23</v>
      </c>
      <c r="F3932" s="472">
        <v>14.9</v>
      </c>
      <c r="I3932" s="114"/>
    </row>
    <row r="3933" spans="1:9">
      <c r="A3933" s="470">
        <v>44360</v>
      </c>
      <c r="B3933" s="203">
        <v>19</v>
      </c>
      <c r="C3933" s="208">
        <v>104</v>
      </c>
      <c r="D3933" s="471">
        <v>57.2</v>
      </c>
      <c r="E3933" s="209">
        <v>23</v>
      </c>
      <c r="F3933" s="472">
        <v>15.1</v>
      </c>
      <c r="I3933" s="114"/>
    </row>
    <row r="3934" spans="1:9">
      <c r="A3934" s="470">
        <v>44360</v>
      </c>
      <c r="B3934" s="203">
        <v>20</v>
      </c>
      <c r="C3934" s="208">
        <v>119</v>
      </c>
      <c r="D3934" s="471">
        <v>57.1</v>
      </c>
      <c r="E3934" s="209">
        <v>23</v>
      </c>
      <c r="F3934" s="472">
        <v>15.2</v>
      </c>
      <c r="I3934" s="114"/>
    </row>
    <row r="3935" spans="1:9">
      <c r="A3935" s="470">
        <v>44360</v>
      </c>
      <c r="B3935" s="203">
        <v>21</v>
      </c>
      <c r="C3935" s="208">
        <v>134</v>
      </c>
      <c r="D3935" s="471">
        <v>56.9</v>
      </c>
      <c r="E3935" s="209">
        <v>23</v>
      </c>
      <c r="F3935" s="472">
        <v>15.3</v>
      </c>
      <c r="I3935" s="114"/>
    </row>
    <row r="3936" spans="1:9">
      <c r="A3936" s="470">
        <v>44360</v>
      </c>
      <c r="B3936" s="203">
        <v>22</v>
      </c>
      <c r="C3936" s="208">
        <v>149</v>
      </c>
      <c r="D3936" s="471">
        <v>56.8</v>
      </c>
      <c r="E3936" s="209">
        <v>23</v>
      </c>
      <c r="F3936" s="472">
        <v>15.4</v>
      </c>
      <c r="I3936" s="114"/>
    </row>
    <row r="3937" spans="1:9">
      <c r="A3937" s="470">
        <v>44360</v>
      </c>
      <c r="B3937" s="203">
        <v>23</v>
      </c>
      <c r="C3937" s="208">
        <v>164</v>
      </c>
      <c r="D3937" s="471">
        <v>56.7</v>
      </c>
      <c r="E3937" s="209">
        <v>23</v>
      </c>
      <c r="F3937" s="472">
        <v>15.6</v>
      </c>
      <c r="I3937" s="114"/>
    </row>
    <row r="3938" spans="1:9">
      <c r="A3938" s="470">
        <v>44361</v>
      </c>
      <c r="B3938" s="203">
        <v>0</v>
      </c>
      <c r="C3938" s="208">
        <v>179</v>
      </c>
      <c r="D3938" s="471">
        <v>56.5</v>
      </c>
      <c r="E3938" s="209">
        <v>23</v>
      </c>
      <c r="F3938" s="472">
        <v>15.7</v>
      </c>
      <c r="I3938" s="114"/>
    </row>
    <row r="3939" spans="1:9">
      <c r="A3939" s="470">
        <v>44361</v>
      </c>
      <c r="B3939" s="203">
        <v>1</v>
      </c>
      <c r="C3939" s="208">
        <v>194</v>
      </c>
      <c r="D3939" s="471">
        <v>56.4</v>
      </c>
      <c r="E3939" s="209">
        <v>23</v>
      </c>
      <c r="F3939" s="472">
        <v>15.8</v>
      </c>
      <c r="I3939" s="114"/>
    </row>
    <row r="3940" spans="1:9">
      <c r="A3940" s="470">
        <v>44361</v>
      </c>
      <c r="B3940" s="203">
        <v>2</v>
      </c>
      <c r="C3940" s="208">
        <v>209</v>
      </c>
      <c r="D3940" s="471">
        <v>56.3</v>
      </c>
      <c r="E3940" s="209">
        <v>23</v>
      </c>
      <c r="F3940" s="472">
        <v>15.9</v>
      </c>
      <c r="I3940" s="114"/>
    </row>
    <row r="3941" spans="1:9">
      <c r="A3941" s="470">
        <v>44361</v>
      </c>
      <c r="B3941" s="203">
        <v>3</v>
      </c>
      <c r="C3941" s="208">
        <v>224</v>
      </c>
      <c r="D3941" s="471">
        <v>56.1</v>
      </c>
      <c r="E3941" s="209">
        <v>23</v>
      </c>
      <c r="F3941" s="472">
        <v>16.100000000000001</v>
      </c>
      <c r="I3941" s="114"/>
    </row>
    <row r="3942" spans="1:9">
      <c r="A3942" s="470">
        <v>44361</v>
      </c>
      <c r="B3942" s="203">
        <v>4</v>
      </c>
      <c r="C3942" s="208">
        <v>239</v>
      </c>
      <c r="D3942" s="471">
        <v>56</v>
      </c>
      <c r="E3942" s="209">
        <v>23</v>
      </c>
      <c r="F3942" s="472">
        <v>16.2</v>
      </c>
      <c r="I3942" s="114"/>
    </row>
    <row r="3943" spans="1:9">
      <c r="A3943" s="470">
        <v>44361</v>
      </c>
      <c r="B3943" s="203">
        <v>5</v>
      </c>
      <c r="C3943" s="208">
        <v>254</v>
      </c>
      <c r="D3943" s="471">
        <v>55.9</v>
      </c>
      <c r="E3943" s="209">
        <v>23</v>
      </c>
      <c r="F3943" s="472">
        <v>16.3</v>
      </c>
      <c r="I3943" s="114"/>
    </row>
    <row r="3944" spans="1:9">
      <c r="A3944" s="470">
        <v>44361</v>
      </c>
      <c r="B3944" s="203">
        <v>6</v>
      </c>
      <c r="C3944" s="208">
        <v>269</v>
      </c>
      <c r="D3944" s="471">
        <v>55.7</v>
      </c>
      <c r="E3944" s="209">
        <v>23</v>
      </c>
      <c r="F3944" s="472">
        <v>16.399999999999999</v>
      </c>
      <c r="I3944" s="114"/>
    </row>
    <row r="3945" spans="1:9">
      <c r="A3945" s="470">
        <v>44361</v>
      </c>
      <c r="B3945" s="203">
        <v>7</v>
      </c>
      <c r="C3945" s="208">
        <v>284</v>
      </c>
      <c r="D3945" s="471">
        <v>55.6</v>
      </c>
      <c r="E3945" s="209">
        <v>23</v>
      </c>
      <c r="F3945" s="472">
        <v>16.5</v>
      </c>
      <c r="I3945" s="114"/>
    </row>
    <row r="3946" spans="1:9">
      <c r="A3946" s="470">
        <v>44361</v>
      </c>
      <c r="B3946" s="203">
        <v>8</v>
      </c>
      <c r="C3946" s="208">
        <v>299</v>
      </c>
      <c r="D3946" s="471">
        <v>55.5</v>
      </c>
      <c r="E3946" s="209">
        <v>23</v>
      </c>
      <c r="F3946" s="472">
        <v>16.7</v>
      </c>
      <c r="I3946" s="114"/>
    </row>
    <row r="3947" spans="1:9">
      <c r="A3947" s="470">
        <v>44361</v>
      </c>
      <c r="B3947" s="203">
        <v>9</v>
      </c>
      <c r="C3947" s="208">
        <v>314</v>
      </c>
      <c r="D3947" s="471">
        <v>55.3</v>
      </c>
      <c r="E3947" s="209">
        <v>23</v>
      </c>
      <c r="F3947" s="472">
        <v>16.8</v>
      </c>
      <c r="I3947" s="114"/>
    </row>
    <row r="3948" spans="1:9">
      <c r="A3948" s="470">
        <v>44361</v>
      </c>
      <c r="B3948" s="203">
        <v>10</v>
      </c>
      <c r="C3948" s="208">
        <v>329</v>
      </c>
      <c r="D3948" s="471">
        <v>55.2</v>
      </c>
      <c r="E3948" s="209">
        <v>23</v>
      </c>
      <c r="F3948" s="472">
        <v>16.899999999999999</v>
      </c>
      <c r="I3948" s="114"/>
    </row>
    <row r="3949" spans="1:9">
      <c r="A3949" s="470">
        <v>44361</v>
      </c>
      <c r="B3949" s="203">
        <v>11</v>
      </c>
      <c r="C3949" s="208">
        <v>344</v>
      </c>
      <c r="D3949" s="471">
        <v>55.1</v>
      </c>
      <c r="E3949" s="209">
        <v>23</v>
      </c>
      <c r="F3949" s="472">
        <v>17</v>
      </c>
      <c r="I3949" s="114"/>
    </row>
    <row r="3950" spans="1:9">
      <c r="A3950" s="470">
        <v>44361</v>
      </c>
      <c r="B3950" s="203">
        <v>12</v>
      </c>
      <c r="C3950" s="208">
        <v>359</v>
      </c>
      <c r="D3950" s="471">
        <v>54.9</v>
      </c>
      <c r="E3950" s="209">
        <v>23</v>
      </c>
      <c r="F3950" s="472">
        <v>17.100000000000001</v>
      </c>
      <c r="I3950" s="114"/>
    </row>
    <row r="3951" spans="1:9">
      <c r="A3951" s="470">
        <v>44361</v>
      </c>
      <c r="B3951" s="203">
        <v>13</v>
      </c>
      <c r="C3951" s="208">
        <v>14</v>
      </c>
      <c r="D3951" s="471">
        <v>54.8</v>
      </c>
      <c r="E3951" s="209">
        <v>23</v>
      </c>
      <c r="F3951" s="472">
        <v>17.2</v>
      </c>
      <c r="I3951" s="114"/>
    </row>
    <row r="3952" spans="1:9">
      <c r="A3952" s="470">
        <v>44361</v>
      </c>
      <c r="B3952" s="203">
        <v>14</v>
      </c>
      <c r="C3952" s="208">
        <v>29</v>
      </c>
      <c r="D3952" s="471">
        <v>54.7</v>
      </c>
      <c r="E3952" s="209">
        <v>23</v>
      </c>
      <c r="F3952" s="472">
        <v>17.3</v>
      </c>
      <c r="I3952" s="114"/>
    </row>
    <row r="3953" spans="1:9">
      <c r="A3953" s="470">
        <v>44361</v>
      </c>
      <c r="B3953" s="203">
        <v>15</v>
      </c>
      <c r="C3953" s="208">
        <v>44</v>
      </c>
      <c r="D3953" s="471">
        <v>54.5</v>
      </c>
      <c r="E3953" s="209">
        <v>23</v>
      </c>
      <c r="F3953" s="472">
        <v>17.5</v>
      </c>
      <c r="I3953" s="114"/>
    </row>
    <row r="3954" spans="1:9">
      <c r="A3954" s="470">
        <v>44361</v>
      </c>
      <c r="B3954" s="203">
        <v>16</v>
      </c>
      <c r="C3954" s="208">
        <v>59</v>
      </c>
      <c r="D3954" s="471">
        <v>54.4</v>
      </c>
      <c r="E3954" s="209">
        <v>23</v>
      </c>
      <c r="F3954" s="472">
        <v>17.600000000000001</v>
      </c>
      <c r="I3954" s="114"/>
    </row>
    <row r="3955" spans="1:9">
      <c r="A3955" s="470">
        <v>44361</v>
      </c>
      <c r="B3955" s="203">
        <v>17</v>
      </c>
      <c r="C3955" s="208">
        <v>74</v>
      </c>
      <c r="D3955" s="471">
        <v>54.3</v>
      </c>
      <c r="E3955" s="209">
        <v>23</v>
      </c>
      <c r="F3955" s="472">
        <v>17.7</v>
      </c>
      <c r="I3955" s="114"/>
    </row>
    <row r="3956" spans="1:9">
      <c r="A3956" s="470">
        <v>44361</v>
      </c>
      <c r="B3956" s="203">
        <v>18</v>
      </c>
      <c r="C3956" s="208">
        <v>89</v>
      </c>
      <c r="D3956" s="471">
        <v>54.1</v>
      </c>
      <c r="E3956" s="209">
        <v>23</v>
      </c>
      <c r="F3956" s="472">
        <v>17.8</v>
      </c>
      <c r="I3956" s="114"/>
    </row>
    <row r="3957" spans="1:9">
      <c r="A3957" s="470">
        <v>44361</v>
      </c>
      <c r="B3957" s="203">
        <v>19</v>
      </c>
      <c r="C3957" s="208">
        <v>104</v>
      </c>
      <c r="D3957" s="471">
        <v>54</v>
      </c>
      <c r="E3957" s="209">
        <v>23</v>
      </c>
      <c r="F3957" s="472">
        <v>17.899999999999999</v>
      </c>
      <c r="I3957" s="114"/>
    </row>
    <row r="3958" spans="1:9">
      <c r="A3958" s="470">
        <v>44361</v>
      </c>
      <c r="B3958" s="203">
        <v>20</v>
      </c>
      <c r="C3958" s="208">
        <v>119</v>
      </c>
      <c r="D3958" s="471">
        <v>53.9</v>
      </c>
      <c r="E3958" s="209">
        <v>23</v>
      </c>
      <c r="F3958" s="472">
        <v>18</v>
      </c>
      <c r="I3958" s="114"/>
    </row>
    <row r="3959" spans="1:9">
      <c r="A3959" s="470">
        <v>44361</v>
      </c>
      <c r="B3959" s="203">
        <v>21</v>
      </c>
      <c r="C3959" s="208">
        <v>134</v>
      </c>
      <c r="D3959" s="471">
        <v>53.7</v>
      </c>
      <c r="E3959" s="209">
        <v>23</v>
      </c>
      <c r="F3959" s="472">
        <v>18.100000000000001</v>
      </c>
      <c r="I3959" s="114"/>
    </row>
    <row r="3960" spans="1:9">
      <c r="A3960" s="470">
        <v>44361</v>
      </c>
      <c r="B3960" s="203">
        <v>22</v>
      </c>
      <c r="C3960" s="208">
        <v>149</v>
      </c>
      <c r="D3960" s="471">
        <v>53.6</v>
      </c>
      <c r="E3960" s="209">
        <v>23</v>
      </c>
      <c r="F3960" s="472">
        <v>18.2</v>
      </c>
      <c r="I3960" s="114"/>
    </row>
    <row r="3961" spans="1:9">
      <c r="A3961" s="470">
        <v>44361</v>
      </c>
      <c r="B3961" s="203">
        <v>23</v>
      </c>
      <c r="C3961" s="208">
        <v>164</v>
      </c>
      <c r="D3961" s="471">
        <v>53.5</v>
      </c>
      <c r="E3961" s="209">
        <v>23</v>
      </c>
      <c r="F3961" s="472">
        <v>18.3</v>
      </c>
      <c r="I3961" s="114"/>
    </row>
    <row r="3962" spans="1:9">
      <c r="A3962" s="470">
        <v>44362</v>
      </c>
      <c r="B3962" s="203">
        <v>0</v>
      </c>
      <c r="C3962" s="208">
        <v>179</v>
      </c>
      <c r="D3962" s="471">
        <v>53.3</v>
      </c>
      <c r="E3962" s="209">
        <v>23</v>
      </c>
      <c r="F3962" s="472">
        <v>18.399999999999999</v>
      </c>
      <c r="I3962" s="114"/>
    </row>
    <row r="3963" spans="1:9">
      <c r="A3963" s="470">
        <v>44362</v>
      </c>
      <c r="B3963" s="203">
        <v>1</v>
      </c>
      <c r="C3963" s="208">
        <v>194</v>
      </c>
      <c r="D3963" s="471">
        <v>53.2</v>
      </c>
      <c r="E3963" s="209">
        <v>23</v>
      </c>
      <c r="F3963" s="472">
        <v>18.5</v>
      </c>
      <c r="I3963" s="114"/>
    </row>
    <row r="3964" spans="1:9">
      <c r="A3964" s="470">
        <v>44362</v>
      </c>
      <c r="B3964" s="203">
        <v>2</v>
      </c>
      <c r="C3964" s="208">
        <v>209</v>
      </c>
      <c r="D3964" s="471">
        <v>53</v>
      </c>
      <c r="E3964" s="209">
        <v>23</v>
      </c>
      <c r="F3964" s="472">
        <v>18.7</v>
      </c>
      <c r="I3964" s="114"/>
    </row>
    <row r="3965" spans="1:9">
      <c r="A3965" s="470">
        <v>44362</v>
      </c>
      <c r="B3965" s="203">
        <v>3</v>
      </c>
      <c r="C3965" s="208">
        <v>224</v>
      </c>
      <c r="D3965" s="471">
        <v>52.9</v>
      </c>
      <c r="E3965" s="209">
        <v>23</v>
      </c>
      <c r="F3965" s="472">
        <v>18.8</v>
      </c>
      <c r="I3965" s="114"/>
    </row>
    <row r="3966" spans="1:9">
      <c r="A3966" s="470">
        <v>44362</v>
      </c>
      <c r="B3966" s="203">
        <v>4</v>
      </c>
      <c r="C3966" s="208">
        <v>239</v>
      </c>
      <c r="D3966" s="471">
        <v>52.8</v>
      </c>
      <c r="E3966" s="209">
        <v>23</v>
      </c>
      <c r="F3966" s="472">
        <v>18.899999999999999</v>
      </c>
      <c r="I3966" s="114"/>
    </row>
    <row r="3967" spans="1:9">
      <c r="A3967" s="470">
        <v>44362</v>
      </c>
      <c r="B3967" s="203">
        <v>5</v>
      </c>
      <c r="C3967" s="208">
        <v>254</v>
      </c>
      <c r="D3967" s="471">
        <v>52.6</v>
      </c>
      <c r="E3967" s="209">
        <v>23</v>
      </c>
      <c r="F3967" s="472">
        <v>19</v>
      </c>
      <c r="I3967" s="114"/>
    </row>
    <row r="3968" spans="1:9">
      <c r="A3968" s="470">
        <v>44362</v>
      </c>
      <c r="B3968" s="203">
        <v>6</v>
      </c>
      <c r="C3968" s="208">
        <v>269</v>
      </c>
      <c r="D3968" s="471">
        <v>52.5</v>
      </c>
      <c r="E3968" s="209">
        <v>23</v>
      </c>
      <c r="F3968" s="472">
        <v>19.100000000000001</v>
      </c>
      <c r="I3968" s="114"/>
    </row>
    <row r="3969" spans="1:9">
      <c r="A3969" s="470">
        <v>44362</v>
      </c>
      <c r="B3969" s="203">
        <v>7</v>
      </c>
      <c r="C3969" s="208">
        <v>284</v>
      </c>
      <c r="D3969" s="471">
        <v>52.4</v>
      </c>
      <c r="E3969" s="209">
        <v>23</v>
      </c>
      <c r="F3969" s="472">
        <v>19.2</v>
      </c>
      <c r="I3969" s="114"/>
    </row>
    <row r="3970" spans="1:9">
      <c r="A3970" s="470">
        <v>44362</v>
      </c>
      <c r="B3970" s="203">
        <v>8</v>
      </c>
      <c r="C3970" s="208">
        <v>299</v>
      </c>
      <c r="D3970" s="471">
        <v>52.2</v>
      </c>
      <c r="E3970" s="209">
        <v>23</v>
      </c>
      <c r="F3970" s="472">
        <v>19.3</v>
      </c>
      <c r="I3970" s="114"/>
    </row>
    <row r="3971" spans="1:9">
      <c r="A3971" s="470">
        <v>44362</v>
      </c>
      <c r="B3971" s="203">
        <v>9</v>
      </c>
      <c r="C3971" s="208">
        <v>314</v>
      </c>
      <c r="D3971" s="471">
        <v>52.1</v>
      </c>
      <c r="E3971" s="209">
        <v>23</v>
      </c>
      <c r="F3971" s="472">
        <v>19.399999999999999</v>
      </c>
      <c r="I3971" s="114"/>
    </row>
    <row r="3972" spans="1:9">
      <c r="A3972" s="470">
        <v>44362</v>
      </c>
      <c r="B3972" s="203">
        <v>10</v>
      </c>
      <c r="C3972" s="208">
        <v>329</v>
      </c>
      <c r="D3972" s="471">
        <v>52</v>
      </c>
      <c r="E3972" s="209">
        <v>23</v>
      </c>
      <c r="F3972" s="472">
        <v>19.5</v>
      </c>
      <c r="I3972" s="114"/>
    </row>
    <row r="3973" spans="1:9">
      <c r="A3973" s="470">
        <v>44362</v>
      </c>
      <c r="B3973" s="203">
        <v>11</v>
      </c>
      <c r="C3973" s="208">
        <v>344</v>
      </c>
      <c r="D3973" s="471">
        <v>51.8</v>
      </c>
      <c r="E3973" s="209">
        <v>23</v>
      </c>
      <c r="F3973" s="472">
        <v>19.600000000000001</v>
      </c>
      <c r="I3973" s="114"/>
    </row>
    <row r="3974" spans="1:9">
      <c r="A3974" s="470">
        <v>44362</v>
      </c>
      <c r="B3974" s="203">
        <v>12</v>
      </c>
      <c r="C3974" s="208">
        <v>359</v>
      </c>
      <c r="D3974" s="471">
        <v>51.7</v>
      </c>
      <c r="E3974" s="209">
        <v>23</v>
      </c>
      <c r="F3974" s="472">
        <v>19.7</v>
      </c>
      <c r="I3974" s="114"/>
    </row>
    <row r="3975" spans="1:9">
      <c r="A3975" s="470">
        <v>44362</v>
      </c>
      <c r="B3975" s="203">
        <v>13</v>
      </c>
      <c r="C3975" s="208">
        <v>14</v>
      </c>
      <c r="D3975" s="471">
        <v>51.6</v>
      </c>
      <c r="E3975" s="209">
        <v>23</v>
      </c>
      <c r="F3975" s="472">
        <v>19.8</v>
      </c>
      <c r="I3975" s="114"/>
    </row>
    <row r="3976" spans="1:9">
      <c r="A3976" s="470">
        <v>44362</v>
      </c>
      <c r="B3976" s="203">
        <v>14</v>
      </c>
      <c r="C3976" s="208">
        <v>29</v>
      </c>
      <c r="D3976" s="471">
        <v>51.4</v>
      </c>
      <c r="E3976" s="209">
        <v>23</v>
      </c>
      <c r="F3976" s="472">
        <v>19.899999999999999</v>
      </c>
      <c r="I3976" s="114"/>
    </row>
    <row r="3977" spans="1:9">
      <c r="A3977" s="470">
        <v>44362</v>
      </c>
      <c r="B3977" s="203">
        <v>15</v>
      </c>
      <c r="C3977" s="208">
        <v>44</v>
      </c>
      <c r="D3977" s="471">
        <v>51.3</v>
      </c>
      <c r="E3977" s="209">
        <v>23</v>
      </c>
      <c r="F3977" s="472">
        <v>19.899999999999999</v>
      </c>
      <c r="I3977" s="114"/>
    </row>
    <row r="3978" spans="1:9">
      <c r="A3978" s="470">
        <v>44362</v>
      </c>
      <c r="B3978" s="203">
        <v>16</v>
      </c>
      <c r="C3978" s="208">
        <v>59</v>
      </c>
      <c r="D3978" s="471">
        <v>51.2</v>
      </c>
      <c r="E3978" s="209">
        <v>23</v>
      </c>
      <c r="F3978" s="472">
        <v>20</v>
      </c>
      <c r="I3978" s="114"/>
    </row>
    <row r="3979" spans="1:9">
      <c r="A3979" s="470">
        <v>44362</v>
      </c>
      <c r="B3979" s="203">
        <v>17</v>
      </c>
      <c r="C3979" s="208">
        <v>74</v>
      </c>
      <c r="D3979" s="471">
        <v>51</v>
      </c>
      <c r="E3979" s="209">
        <v>23</v>
      </c>
      <c r="F3979" s="472">
        <v>20.100000000000001</v>
      </c>
      <c r="I3979" s="114"/>
    </row>
    <row r="3980" spans="1:9">
      <c r="A3980" s="470">
        <v>44362</v>
      </c>
      <c r="B3980" s="203">
        <v>18</v>
      </c>
      <c r="C3980" s="208">
        <v>89</v>
      </c>
      <c r="D3980" s="471">
        <v>50.9</v>
      </c>
      <c r="E3980" s="209">
        <v>23</v>
      </c>
      <c r="F3980" s="472">
        <v>20.2</v>
      </c>
      <c r="I3980" s="114"/>
    </row>
    <row r="3981" spans="1:9">
      <c r="A3981" s="470">
        <v>44362</v>
      </c>
      <c r="B3981" s="203">
        <v>19</v>
      </c>
      <c r="C3981" s="208">
        <v>104</v>
      </c>
      <c r="D3981" s="471">
        <v>50.8</v>
      </c>
      <c r="E3981" s="209">
        <v>23</v>
      </c>
      <c r="F3981" s="472">
        <v>20.3</v>
      </c>
      <c r="I3981" s="114"/>
    </row>
    <row r="3982" spans="1:9">
      <c r="A3982" s="470">
        <v>44362</v>
      </c>
      <c r="B3982" s="203">
        <v>20</v>
      </c>
      <c r="C3982" s="208">
        <v>119</v>
      </c>
      <c r="D3982" s="471">
        <v>50.6</v>
      </c>
      <c r="E3982" s="209">
        <v>23</v>
      </c>
      <c r="F3982" s="472">
        <v>20.399999999999999</v>
      </c>
      <c r="I3982" s="114"/>
    </row>
    <row r="3983" spans="1:9">
      <c r="A3983" s="470">
        <v>44362</v>
      </c>
      <c r="B3983" s="203">
        <v>21</v>
      </c>
      <c r="C3983" s="208">
        <v>134</v>
      </c>
      <c r="D3983" s="471">
        <v>50.5</v>
      </c>
      <c r="E3983" s="209">
        <v>23</v>
      </c>
      <c r="F3983" s="472">
        <v>20.5</v>
      </c>
      <c r="I3983" s="114"/>
    </row>
    <row r="3984" spans="1:9">
      <c r="A3984" s="470">
        <v>44362</v>
      </c>
      <c r="B3984" s="203">
        <v>22</v>
      </c>
      <c r="C3984" s="208">
        <v>149</v>
      </c>
      <c r="D3984" s="471">
        <v>50.4</v>
      </c>
      <c r="E3984" s="209">
        <v>23</v>
      </c>
      <c r="F3984" s="472">
        <v>20.6</v>
      </c>
      <c r="I3984" s="114"/>
    </row>
    <row r="3985" spans="1:9">
      <c r="A3985" s="470">
        <v>44362</v>
      </c>
      <c r="B3985" s="203">
        <v>23</v>
      </c>
      <c r="C3985" s="208">
        <v>164</v>
      </c>
      <c r="D3985" s="471">
        <v>50.2</v>
      </c>
      <c r="E3985" s="209">
        <v>23</v>
      </c>
      <c r="F3985" s="472">
        <v>20.7</v>
      </c>
      <c r="I3985" s="114"/>
    </row>
    <row r="3986" spans="1:9">
      <c r="A3986" s="470">
        <v>44363</v>
      </c>
      <c r="B3986" s="203">
        <v>0</v>
      </c>
      <c r="C3986" s="208">
        <v>179</v>
      </c>
      <c r="D3986" s="471">
        <v>50.1</v>
      </c>
      <c r="E3986" s="209">
        <v>23</v>
      </c>
      <c r="F3986" s="472">
        <v>20.8</v>
      </c>
      <c r="I3986" s="114"/>
    </row>
    <row r="3987" spans="1:9">
      <c r="A3987" s="470">
        <v>44363</v>
      </c>
      <c r="B3987" s="203">
        <v>1</v>
      </c>
      <c r="C3987" s="208">
        <v>194</v>
      </c>
      <c r="D3987" s="471">
        <v>50</v>
      </c>
      <c r="E3987" s="209">
        <v>23</v>
      </c>
      <c r="F3987" s="472">
        <v>20.9</v>
      </c>
      <c r="I3987" s="114"/>
    </row>
    <row r="3988" spans="1:9">
      <c r="A3988" s="470">
        <v>44363</v>
      </c>
      <c r="B3988" s="203">
        <v>2</v>
      </c>
      <c r="C3988" s="208">
        <v>209</v>
      </c>
      <c r="D3988" s="471">
        <v>49.8</v>
      </c>
      <c r="E3988" s="209">
        <v>23</v>
      </c>
      <c r="F3988" s="472">
        <v>21</v>
      </c>
      <c r="I3988" s="114"/>
    </row>
    <row r="3989" spans="1:9">
      <c r="A3989" s="470">
        <v>44363</v>
      </c>
      <c r="B3989" s="203">
        <v>3</v>
      </c>
      <c r="C3989" s="208">
        <v>224</v>
      </c>
      <c r="D3989" s="471">
        <v>49.7</v>
      </c>
      <c r="E3989" s="209">
        <v>23</v>
      </c>
      <c r="F3989" s="472">
        <v>21</v>
      </c>
      <c r="I3989" s="114"/>
    </row>
    <row r="3990" spans="1:9">
      <c r="A3990" s="470">
        <v>44363</v>
      </c>
      <c r="B3990" s="203">
        <v>4</v>
      </c>
      <c r="C3990" s="208">
        <v>239</v>
      </c>
      <c r="D3990" s="471">
        <v>49.5</v>
      </c>
      <c r="E3990" s="209">
        <v>23</v>
      </c>
      <c r="F3990" s="472">
        <v>21.1</v>
      </c>
      <c r="I3990" s="114"/>
    </row>
    <row r="3991" spans="1:9">
      <c r="A3991" s="470">
        <v>44363</v>
      </c>
      <c r="B3991" s="203">
        <v>5</v>
      </c>
      <c r="C3991" s="208">
        <v>254</v>
      </c>
      <c r="D3991" s="471">
        <v>49.4</v>
      </c>
      <c r="E3991" s="209">
        <v>23</v>
      </c>
      <c r="F3991" s="472">
        <v>21.2</v>
      </c>
      <c r="I3991" s="114"/>
    </row>
    <row r="3992" spans="1:9">
      <c r="A3992" s="470">
        <v>44363</v>
      </c>
      <c r="B3992" s="203">
        <v>6</v>
      </c>
      <c r="C3992" s="208">
        <v>269</v>
      </c>
      <c r="D3992" s="471">
        <v>49.3</v>
      </c>
      <c r="E3992" s="209">
        <v>23</v>
      </c>
      <c r="F3992" s="472">
        <v>21.3</v>
      </c>
      <c r="I3992" s="114"/>
    </row>
    <row r="3993" spans="1:9">
      <c r="A3993" s="470">
        <v>44363</v>
      </c>
      <c r="B3993" s="203">
        <v>7</v>
      </c>
      <c r="C3993" s="208">
        <v>284</v>
      </c>
      <c r="D3993" s="471">
        <v>49.1</v>
      </c>
      <c r="E3993" s="209">
        <v>23</v>
      </c>
      <c r="F3993" s="472">
        <v>21.4</v>
      </c>
      <c r="I3993" s="114"/>
    </row>
    <row r="3994" spans="1:9">
      <c r="A3994" s="470">
        <v>44363</v>
      </c>
      <c r="B3994" s="203">
        <v>8</v>
      </c>
      <c r="C3994" s="208">
        <v>299</v>
      </c>
      <c r="D3994" s="471">
        <v>49</v>
      </c>
      <c r="E3994" s="209">
        <v>23</v>
      </c>
      <c r="F3994" s="472">
        <v>21.5</v>
      </c>
      <c r="I3994" s="114"/>
    </row>
    <row r="3995" spans="1:9">
      <c r="A3995" s="470">
        <v>44363</v>
      </c>
      <c r="B3995" s="203">
        <v>9</v>
      </c>
      <c r="C3995" s="208">
        <v>314</v>
      </c>
      <c r="D3995" s="471">
        <v>48.9</v>
      </c>
      <c r="E3995" s="209">
        <v>23</v>
      </c>
      <c r="F3995" s="472">
        <v>21.5</v>
      </c>
      <c r="I3995" s="114"/>
    </row>
    <row r="3996" spans="1:9">
      <c r="A3996" s="470">
        <v>44363</v>
      </c>
      <c r="B3996" s="203">
        <v>10</v>
      </c>
      <c r="C3996" s="208">
        <v>329</v>
      </c>
      <c r="D3996" s="471">
        <v>48.7</v>
      </c>
      <c r="E3996" s="209">
        <v>23</v>
      </c>
      <c r="F3996" s="472">
        <v>21.6</v>
      </c>
      <c r="I3996" s="114"/>
    </row>
    <row r="3997" spans="1:9">
      <c r="A3997" s="470">
        <v>44363</v>
      </c>
      <c r="B3997" s="203">
        <v>11</v>
      </c>
      <c r="C3997" s="208">
        <v>344</v>
      </c>
      <c r="D3997" s="471">
        <v>48.6</v>
      </c>
      <c r="E3997" s="209">
        <v>23</v>
      </c>
      <c r="F3997" s="472">
        <v>21.7</v>
      </c>
      <c r="I3997" s="114"/>
    </row>
    <row r="3998" spans="1:9">
      <c r="A3998" s="470">
        <v>44363</v>
      </c>
      <c r="B3998" s="203">
        <v>12</v>
      </c>
      <c r="C3998" s="208">
        <v>359</v>
      </c>
      <c r="D3998" s="471">
        <v>48.5</v>
      </c>
      <c r="E3998" s="209">
        <v>23</v>
      </c>
      <c r="F3998" s="472">
        <v>21.8</v>
      </c>
      <c r="I3998" s="114"/>
    </row>
    <row r="3999" spans="1:9">
      <c r="A3999" s="470">
        <v>44363</v>
      </c>
      <c r="B3999" s="203">
        <v>13</v>
      </c>
      <c r="C3999" s="208">
        <v>14</v>
      </c>
      <c r="D3999" s="471">
        <v>48.3</v>
      </c>
      <c r="E3999" s="209">
        <v>23</v>
      </c>
      <c r="F3999" s="472">
        <v>21.9</v>
      </c>
      <c r="I3999" s="114"/>
    </row>
    <row r="4000" spans="1:9">
      <c r="A4000" s="470">
        <v>44363</v>
      </c>
      <c r="B4000" s="203">
        <v>14</v>
      </c>
      <c r="C4000" s="208">
        <v>29</v>
      </c>
      <c r="D4000" s="471">
        <v>48.2</v>
      </c>
      <c r="E4000" s="209">
        <v>23</v>
      </c>
      <c r="F4000" s="472">
        <v>21.9</v>
      </c>
      <c r="I4000" s="114"/>
    </row>
    <row r="4001" spans="1:9">
      <c r="A4001" s="470">
        <v>44363</v>
      </c>
      <c r="B4001" s="203">
        <v>15</v>
      </c>
      <c r="C4001" s="208">
        <v>44</v>
      </c>
      <c r="D4001" s="471">
        <v>48.1</v>
      </c>
      <c r="E4001" s="209">
        <v>23</v>
      </c>
      <c r="F4001" s="472">
        <v>22</v>
      </c>
      <c r="I4001" s="114"/>
    </row>
    <row r="4002" spans="1:9">
      <c r="A4002" s="470">
        <v>44363</v>
      </c>
      <c r="B4002" s="203">
        <v>16</v>
      </c>
      <c r="C4002" s="208">
        <v>59</v>
      </c>
      <c r="D4002" s="471">
        <v>47.9</v>
      </c>
      <c r="E4002" s="209">
        <v>23</v>
      </c>
      <c r="F4002" s="472">
        <v>22.1</v>
      </c>
      <c r="I4002" s="114"/>
    </row>
    <row r="4003" spans="1:9">
      <c r="A4003" s="470">
        <v>44363</v>
      </c>
      <c r="B4003" s="203">
        <v>17</v>
      </c>
      <c r="C4003" s="208">
        <v>74</v>
      </c>
      <c r="D4003" s="471">
        <v>47.8</v>
      </c>
      <c r="E4003" s="209">
        <v>23</v>
      </c>
      <c r="F4003" s="472">
        <v>22.2</v>
      </c>
      <c r="I4003" s="114"/>
    </row>
    <row r="4004" spans="1:9">
      <c r="A4004" s="470">
        <v>44363</v>
      </c>
      <c r="B4004" s="203">
        <v>18</v>
      </c>
      <c r="C4004" s="208">
        <v>89</v>
      </c>
      <c r="D4004" s="471">
        <v>47.7</v>
      </c>
      <c r="E4004" s="209">
        <v>23</v>
      </c>
      <c r="F4004" s="472">
        <v>22.3</v>
      </c>
      <c r="I4004" s="114"/>
    </row>
    <row r="4005" spans="1:9">
      <c r="A4005" s="470">
        <v>44363</v>
      </c>
      <c r="B4005" s="203">
        <v>19</v>
      </c>
      <c r="C4005" s="208">
        <v>104</v>
      </c>
      <c r="D4005" s="471">
        <v>47.5</v>
      </c>
      <c r="E4005" s="209">
        <v>23</v>
      </c>
      <c r="F4005" s="472">
        <v>22.3</v>
      </c>
      <c r="I4005" s="114"/>
    </row>
    <row r="4006" spans="1:9">
      <c r="A4006" s="470">
        <v>44363</v>
      </c>
      <c r="B4006" s="203">
        <v>20</v>
      </c>
      <c r="C4006" s="208">
        <v>119</v>
      </c>
      <c r="D4006" s="471">
        <v>47.4</v>
      </c>
      <c r="E4006" s="209">
        <v>23</v>
      </c>
      <c r="F4006" s="472">
        <v>22.4</v>
      </c>
      <c r="I4006" s="114"/>
    </row>
    <row r="4007" spans="1:9">
      <c r="A4007" s="470">
        <v>44363</v>
      </c>
      <c r="B4007" s="203">
        <v>21</v>
      </c>
      <c r="C4007" s="208">
        <v>134</v>
      </c>
      <c r="D4007" s="471">
        <v>47.3</v>
      </c>
      <c r="E4007" s="209">
        <v>23</v>
      </c>
      <c r="F4007" s="472">
        <v>22.5</v>
      </c>
      <c r="I4007" s="114"/>
    </row>
    <row r="4008" spans="1:9">
      <c r="A4008" s="470">
        <v>44363</v>
      </c>
      <c r="B4008" s="203">
        <v>22</v>
      </c>
      <c r="C4008" s="208">
        <v>149</v>
      </c>
      <c r="D4008" s="471">
        <v>47.1</v>
      </c>
      <c r="E4008" s="209">
        <v>23</v>
      </c>
      <c r="F4008" s="472">
        <v>22.6</v>
      </c>
      <c r="I4008" s="114"/>
    </row>
    <row r="4009" spans="1:9">
      <c r="A4009" s="470">
        <v>44363</v>
      </c>
      <c r="B4009" s="203">
        <v>23</v>
      </c>
      <c r="C4009" s="208">
        <v>164</v>
      </c>
      <c r="D4009" s="471">
        <v>47</v>
      </c>
      <c r="E4009" s="209">
        <v>23</v>
      </c>
      <c r="F4009" s="472">
        <v>22.6</v>
      </c>
      <c r="I4009" s="114"/>
    </row>
    <row r="4010" spans="1:9">
      <c r="A4010" s="470">
        <v>44364</v>
      </c>
      <c r="B4010" s="203">
        <v>0</v>
      </c>
      <c r="C4010" s="208">
        <v>179</v>
      </c>
      <c r="D4010" s="471">
        <v>46.8</v>
      </c>
      <c r="E4010" s="209">
        <v>23</v>
      </c>
      <c r="F4010" s="472">
        <v>22.7</v>
      </c>
      <c r="I4010" s="114"/>
    </row>
    <row r="4011" spans="1:9">
      <c r="A4011" s="470">
        <v>44364</v>
      </c>
      <c r="B4011" s="203">
        <v>1</v>
      </c>
      <c r="C4011" s="208">
        <v>194</v>
      </c>
      <c r="D4011" s="471">
        <v>46.7</v>
      </c>
      <c r="E4011" s="209">
        <v>23</v>
      </c>
      <c r="F4011" s="472">
        <v>22.8</v>
      </c>
      <c r="I4011" s="114"/>
    </row>
    <row r="4012" spans="1:9">
      <c r="A4012" s="470">
        <v>44364</v>
      </c>
      <c r="B4012" s="203">
        <v>2</v>
      </c>
      <c r="C4012" s="208">
        <v>209</v>
      </c>
      <c r="D4012" s="471">
        <v>46.6</v>
      </c>
      <c r="E4012" s="209">
        <v>23</v>
      </c>
      <c r="F4012" s="472">
        <v>22.8</v>
      </c>
      <c r="I4012" s="114"/>
    </row>
    <row r="4013" spans="1:9">
      <c r="A4013" s="470">
        <v>44364</v>
      </c>
      <c r="B4013" s="203">
        <v>3</v>
      </c>
      <c r="C4013" s="208">
        <v>224</v>
      </c>
      <c r="D4013" s="471">
        <v>46.4</v>
      </c>
      <c r="E4013" s="209">
        <v>23</v>
      </c>
      <c r="F4013" s="472">
        <v>22.9</v>
      </c>
      <c r="I4013" s="114"/>
    </row>
    <row r="4014" spans="1:9">
      <c r="A4014" s="470">
        <v>44364</v>
      </c>
      <c r="B4014" s="203">
        <v>4</v>
      </c>
      <c r="C4014" s="208">
        <v>239</v>
      </c>
      <c r="D4014" s="471">
        <v>46.3</v>
      </c>
      <c r="E4014" s="209">
        <v>23</v>
      </c>
      <c r="F4014" s="472">
        <v>23</v>
      </c>
      <c r="I4014" s="114"/>
    </row>
    <row r="4015" spans="1:9">
      <c r="A4015" s="470">
        <v>44364</v>
      </c>
      <c r="B4015" s="203">
        <v>5</v>
      </c>
      <c r="C4015" s="208">
        <v>254</v>
      </c>
      <c r="D4015" s="471">
        <v>46.2</v>
      </c>
      <c r="E4015" s="209">
        <v>23</v>
      </c>
      <c r="F4015" s="472">
        <v>23</v>
      </c>
      <c r="I4015" s="114"/>
    </row>
    <row r="4016" spans="1:9">
      <c r="A4016" s="470">
        <v>44364</v>
      </c>
      <c r="B4016" s="203">
        <v>6</v>
      </c>
      <c r="C4016" s="208">
        <v>269</v>
      </c>
      <c r="D4016" s="471">
        <v>46</v>
      </c>
      <c r="E4016" s="209">
        <v>23</v>
      </c>
      <c r="F4016" s="472">
        <v>23.1</v>
      </c>
      <c r="I4016" s="114"/>
    </row>
    <row r="4017" spans="1:9">
      <c r="A4017" s="470">
        <v>44364</v>
      </c>
      <c r="B4017" s="203">
        <v>7</v>
      </c>
      <c r="C4017" s="208">
        <v>284</v>
      </c>
      <c r="D4017" s="471">
        <v>45.9</v>
      </c>
      <c r="E4017" s="209">
        <v>23</v>
      </c>
      <c r="F4017" s="472">
        <v>23.2</v>
      </c>
      <c r="I4017" s="114"/>
    </row>
    <row r="4018" spans="1:9">
      <c r="A4018" s="470">
        <v>44364</v>
      </c>
      <c r="B4018" s="203">
        <v>8</v>
      </c>
      <c r="C4018" s="208">
        <v>299</v>
      </c>
      <c r="D4018" s="471">
        <v>45.8</v>
      </c>
      <c r="E4018" s="209">
        <v>23</v>
      </c>
      <c r="F4018" s="472">
        <v>23.2</v>
      </c>
      <c r="I4018" s="114"/>
    </row>
    <row r="4019" spans="1:9">
      <c r="A4019" s="470">
        <v>44364</v>
      </c>
      <c r="B4019" s="203">
        <v>9</v>
      </c>
      <c r="C4019" s="208">
        <v>314</v>
      </c>
      <c r="D4019" s="471">
        <v>45.6</v>
      </c>
      <c r="E4019" s="209">
        <v>23</v>
      </c>
      <c r="F4019" s="472">
        <v>23.3</v>
      </c>
      <c r="I4019" s="114"/>
    </row>
    <row r="4020" spans="1:9">
      <c r="A4020" s="470">
        <v>44364</v>
      </c>
      <c r="B4020" s="203">
        <v>10</v>
      </c>
      <c r="C4020" s="208">
        <v>329</v>
      </c>
      <c r="D4020" s="471">
        <v>45.5</v>
      </c>
      <c r="E4020" s="209">
        <v>23</v>
      </c>
      <c r="F4020" s="472">
        <v>23.4</v>
      </c>
      <c r="I4020" s="114"/>
    </row>
    <row r="4021" spans="1:9">
      <c r="A4021" s="470">
        <v>44364</v>
      </c>
      <c r="B4021" s="203">
        <v>11</v>
      </c>
      <c r="C4021" s="208">
        <v>344</v>
      </c>
      <c r="D4021" s="471">
        <v>45.4</v>
      </c>
      <c r="E4021" s="209">
        <v>23</v>
      </c>
      <c r="F4021" s="472">
        <v>23.4</v>
      </c>
      <c r="I4021" s="114"/>
    </row>
    <row r="4022" spans="1:9">
      <c r="A4022" s="470">
        <v>44364</v>
      </c>
      <c r="B4022" s="203">
        <v>12</v>
      </c>
      <c r="C4022" s="208">
        <v>359</v>
      </c>
      <c r="D4022" s="471">
        <v>45.2</v>
      </c>
      <c r="E4022" s="209">
        <v>23</v>
      </c>
      <c r="F4022" s="472">
        <v>23.5</v>
      </c>
      <c r="I4022" s="114"/>
    </row>
    <row r="4023" spans="1:9">
      <c r="A4023" s="470">
        <v>44364</v>
      </c>
      <c r="B4023" s="203">
        <v>13</v>
      </c>
      <c r="C4023" s="208">
        <v>14</v>
      </c>
      <c r="D4023" s="471">
        <v>45.1</v>
      </c>
      <c r="E4023" s="209">
        <v>23</v>
      </c>
      <c r="F4023" s="472">
        <v>23.6</v>
      </c>
      <c r="I4023" s="114"/>
    </row>
    <row r="4024" spans="1:9">
      <c r="A4024" s="470">
        <v>44364</v>
      </c>
      <c r="B4024" s="203">
        <v>14</v>
      </c>
      <c r="C4024" s="208">
        <v>29</v>
      </c>
      <c r="D4024" s="471">
        <v>44.9</v>
      </c>
      <c r="E4024" s="209">
        <v>23</v>
      </c>
      <c r="F4024" s="472">
        <v>23.6</v>
      </c>
      <c r="I4024" s="114"/>
    </row>
    <row r="4025" spans="1:9">
      <c r="A4025" s="470">
        <v>44364</v>
      </c>
      <c r="B4025" s="203">
        <v>15</v>
      </c>
      <c r="C4025" s="208">
        <v>44</v>
      </c>
      <c r="D4025" s="471">
        <v>44.8</v>
      </c>
      <c r="E4025" s="209">
        <v>23</v>
      </c>
      <c r="F4025" s="472">
        <v>23.7</v>
      </c>
      <c r="I4025" s="114"/>
    </row>
    <row r="4026" spans="1:9">
      <c r="A4026" s="470">
        <v>44364</v>
      </c>
      <c r="B4026" s="203">
        <v>16</v>
      </c>
      <c r="C4026" s="208">
        <v>59</v>
      </c>
      <c r="D4026" s="471">
        <v>44.7</v>
      </c>
      <c r="E4026" s="209">
        <v>23</v>
      </c>
      <c r="F4026" s="472">
        <v>23.7</v>
      </c>
      <c r="I4026" s="114"/>
    </row>
    <row r="4027" spans="1:9">
      <c r="A4027" s="470">
        <v>44364</v>
      </c>
      <c r="B4027" s="203">
        <v>17</v>
      </c>
      <c r="C4027" s="208">
        <v>74</v>
      </c>
      <c r="D4027" s="471">
        <v>44.5</v>
      </c>
      <c r="E4027" s="209">
        <v>23</v>
      </c>
      <c r="F4027" s="472">
        <v>23.8</v>
      </c>
      <c r="I4027" s="114"/>
    </row>
    <row r="4028" spans="1:9">
      <c r="A4028" s="470">
        <v>44364</v>
      </c>
      <c r="B4028" s="203">
        <v>18</v>
      </c>
      <c r="C4028" s="208">
        <v>89</v>
      </c>
      <c r="D4028" s="471">
        <v>44.4</v>
      </c>
      <c r="E4028" s="209">
        <v>23</v>
      </c>
      <c r="F4028" s="472">
        <v>23.9</v>
      </c>
      <c r="I4028" s="114"/>
    </row>
    <row r="4029" spans="1:9">
      <c r="A4029" s="470">
        <v>44364</v>
      </c>
      <c r="B4029" s="203">
        <v>19</v>
      </c>
      <c r="C4029" s="208">
        <v>104</v>
      </c>
      <c r="D4029" s="471">
        <v>44.3</v>
      </c>
      <c r="E4029" s="209">
        <v>23</v>
      </c>
      <c r="F4029" s="472">
        <v>23.9</v>
      </c>
      <c r="I4029" s="114"/>
    </row>
    <row r="4030" spans="1:9">
      <c r="A4030" s="470">
        <v>44364</v>
      </c>
      <c r="B4030" s="203">
        <v>20</v>
      </c>
      <c r="C4030" s="208">
        <v>119</v>
      </c>
      <c r="D4030" s="471">
        <v>44.1</v>
      </c>
      <c r="E4030" s="209">
        <v>23</v>
      </c>
      <c r="F4030" s="472">
        <v>24</v>
      </c>
      <c r="I4030" s="114"/>
    </row>
    <row r="4031" spans="1:9">
      <c r="A4031" s="470">
        <v>44364</v>
      </c>
      <c r="B4031" s="203">
        <v>21</v>
      </c>
      <c r="C4031" s="208">
        <v>134</v>
      </c>
      <c r="D4031" s="471">
        <v>44</v>
      </c>
      <c r="E4031" s="209">
        <v>23</v>
      </c>
      <c r="F4031" s="472">
        <v>24</v>
      </c>
      <c r="I4031" s="114"/>
    </row>
    <row r="4032" spans="1:9">
      <c r="A4032" s="470">
        <v>44364</v>
      </c>
      <c r="B4032" s="203">
        <v>22</v>
      </c>
      <c r="C4032" s="208">
        <v>149</v>
      </c>
      <c r="D4032" s="471">
        <v>43.9</v>
      </c>
      <c r="E4032" s="209">
        <v>23</v>
      </c>
      <c r="F4032" s="472">
        <v>24.1</v>
      </c>
      <c r="I4032" s="114"/>
    </row>
    <row r="4033" spans="1:9">
      <c r="A4033" s="470">
        <v>44364</v>
      </c>
      <c r="B4033" s="203">
        <v>23</v>
      </c>
      <c r="C4033" s="208">
        <v>164</v>
      </c>
      <c r="D4033" s="471">
        <v>43.7</v>
      </c>
      <c r="E4033" s="209">
        <v>23</v>
      </c>
      <c r="F4033" s="472">
        <v>24.1</v>
      </c>
      <c r="I4033" s="114"/>
    </row>
    <row r="4034" spans="1:9">
      <c r="A4034" s="470">
        <v>44365</v>
      </c>
      <c r="B4034" s="203">
        <v>0</v>
      </c>
      <c r="C4034" s="208">
        <v>179</v>
      </c>
      <c r="D4034" s="471">
        <v>43.6</v>
      </c>
      <c r="E4034" s="209">
        <v>23</v>
      </c>
      <c r="F4034" s="472">
        <v>24.2</v>
      </c>
      <c r="I4034" s="114"/>
    </row>
    <row r="4035" spans="1:9">
      <c r="A4035" s="470">
        <v>44365</v>
      </c>
      <c r="B4035" s="203">
        <v>1</v>
      </c>
      <c r="C4035" s="208">
        <v>194</v>
      </c>
      <c r="D4035" s="471">
        <v>43.5</v>
      </c>
      <c r="E4035" s="209">
        <v>23</v>
      </c>
      <c r="F4035" s="472">
        <v>24.3</v>
      </c>
      <c r="I4035" s="114"/>
    </row>
    <row r="4036" spans="1:9">
      <c r="A4036" s="470">
        <v>44365</v>
      </c>
      <c r="B4036" s="203">
        <v>2</v>
      </c>
      <c r="C4036" s="208">
        <v>209</v>
      </c>
      <c r="D4036" s="471">
        <v>43.3</v>
      </c>
      <c r="E4036" s="209">
        <v>23</v>
      </c>
      <c r="F4036" s="472">
        <v>24.3</v>
      </c>
      <c r="I4036" s="114"/>
    </row>
    <row r="4037" spans="1:9">
      <c r="A4037" s="470">
        <v>44365</v>
      </c>
      <c r="B4037" s="203">
        <v>3</v>
      </c>
      <c r="C4037" s="208">
        <v>224</v>
      </c>
      <c r="D4037" s="471">
        <v>43.2</v>
      </c>
      <c r="E4037" s="209">
        <v>23</v>
      </c>
      <c r="F4037" s="472">
        <v>24.4</v>
      </c>
      <c r="I4037" s="114"/>
    </row>
    <row r="4038" spans="1:9">
      <c r="A4038" s="470">
        <v>44365</v>
      </c>
      <c r="B4038" s="203">
        <v>4</v>
      </c>
      <c r="C4038" s="208">
        <v>239</v>
      </c>
      <c r="D4038" s="471">
        <v>43</v>
      </c>
      <c r="E4038" s="209">
        <v>23</v>
      </c>
      <c r="F4038" s="472">
        <v>24.4</v>
      </c>
      <c r="I4038" s="114"/>
    </row>
    <row r="4039" spans="1:9">
      <c r="A4039" s="470">
        <v>44365</v>
      </c>
      <c r="B4039" s="203">
        <v>5</v>
      </c>
      <c r="C4039" s="208">
        <v>254</v>
      </c>
      <c r="D4039" s="471">
        <v>42.9</v>
      </c>
      <c r="E4039" s="209">
        <v>23</v>
      </c>
      <c r="F4039" s="472">
        <v>24.5</v>
      </c>
      <c r="I4039" s="114"/>
    </row>
    <row r="4040" spans="1:9">
      <c r="A4040" s="470">
        <v>44365</v>
      </c>
      <c r="B4040" s="203">
        <v>6</v>
      </c>
      <c r="C4040" s="208">
        <v>269</v>
      </c>
      <c r="D4040" s="471">
        <v>42.8</v>
      </c>
      <c r="E4040" s="209">
        <v>23</v>
      </c>
      <c r="F4040" s="472">
        <v>24.5</v>
      </c>
      <c r="I4040" s="114"/>
    </row>
    <row r="4041" spans="1:9">
      <c r="A4041" s="470">
        <v>44365</v>
      </c>
      <c r="B4041" s="203">
        <v>7</v>
      </c>
      <c r="C4041" s="208">
        <v>284</v>
      </c>
      <c r="D4041" s="471">
        <v>42.6</v>
      </c>
      <c r="E4041" s="209">
        <v>23</v>
      </c>
      <c r="F4041" s="472">
        <v>24.6</v>
      </c>
      <c r="I4041" s="114"/>
    </row>
    <row r="4042" spans="1:9">
      <c r="A4042" s="470">
        <v>44365</v>
      </c>
      <c r="B4042" s="203">
        <v>8</v>
      </c>
      <c r="C4042" s="208">
        <v>299</v>
      </c>
      <c r="D4042" s="471">
        <v>42.5</v>
      </c>
      <c r="E4042" s="209">
        <v>23</v>
      </c>
      <c r="F4042" s="472">
        <v>24.6</v>
      </c>
      <c r="I4042" s="114"/>
    </row>
    <row r="4043" spans="1:9">
      <c r="A4043" s="470">
        <v>44365</v>
      </c>
      <c r="B4043" s="203">
        <v>9</v>
      </c>
      <c r="C4043" s="208">
        <v>314</v>
      </c>
      <c r="D4043" s="471">
        <v>42.4</v>
      </c>
      <c r="E4043" s="209">
        <v>23</v>
      </c>
      <c r="F4043" s="472">
        <v>24.7</v>
      </c>
      <c r="I4043" s="114"/>
    </row>
    <row r="4044" spans="1:9">
      <c r="A4044" s="470">
        <v>44365</v>
      </c>
      <c r="B4044" s="203">
        <v>10</v>
      </c>
      <c r="C4044" s="208">
        <v>329</v>
      </c>
      <c r="D4044" s="471">
        <v>42.2</v>
      </c>
      <c r="E4044" s="209">
        <v>23</v>
      </c>
      <c r="F4044" s="472">
        <v>24.7</v>
      </c>
      <c r="I4044" s="114"/>
    </row>
    <row r="4045" spans="1:9">
      <c r="A4045" s="470">
        <v>44365</v>
      </c>
      <c r="B4045" s="203">
        <v>11</v>
      </c>
      <c r="C4045" s="208">
        <v>344</v>
      </c>
      <c r="D4045" s="471">
        <v>42.1</v>
      </c>
      <c r="E4045" s="209">
        <v>23</v>
      </c>
      <c r="F4045" s="472">
        <v>24.8</v>
      </c>
      <c r="I4045" s="114"/>
    </row>
    <row r="4046" spans="1:9">
      <c r="A4046" s="470">
        <v>44365</v>
      </c>
      <c r="B4046" s="203">
        <v>12</v>
      </c>
      <c r="C4046" s="208">
        <v>359</v>
      </c>
      <c r="D4046" s="471">
        <v>42</v>
      </c>
      <c r="E4046" s="209">
        <v>23</v>
      </c>
      <c r="F4046" s="472">
        <v>24.8</v>
      </c>
      <c r="I4046" s="114"/>
    </row>
    <row r="4047" spans="1:9">
      <c r="A4047" s="470">
        <v>44365</v>
      </c>
      <c r="B4047" s="203">
        <v>13</v>
      </c>
      <c r="C4047" s="208">
        <v>14</v>
      </c>
      <c r="D4047" s="471">
        <v>41.8</v>
      </c>
      <c r="E4047" s="209">
        <v>23</v>
      </c>
      <c r="F4047" s="472">
        <v>24.8</v>
      </c>
      <c r="I4047" s="114"/>
    </row>
    <row r="4048" spans="1:9">
      <c r="A4048" s="470">
        <v>44365</v>
      </c>
      <c r="B4048" s="203">
        <v>14</v>
      </c>
      <c r="C4048" s="208">
        <v>29</v>
      </c>
      <c r="D4048" s="471">
        <v>41.7</v>
      </c>
      <c r="E4048" s="209">
        <v>23</v>
      </c>
      <c r="F4048" s="472">
        <v>24.9</v>
      </c>
      <c r="I4048" s="114"/>
    </row>
    <row r="4049" spans="1:9">
      <c r="A4049" s="470">
        <v>44365</v>
      </c>
      <c r="B4049" s="203">
        <v>15</v>
      </c>
      <c r="C4049" s="208">
        <v>44</v>
      </c>
      <c r="D4049" s="471">
        <v>41.6</v>
      </c>
      <c r="E4049" s="209">
        <v>23</v>
      </c>
      <c r="F4049" s="472">
        <v>24.9</v>
      </c>
      <c r="I4049" s="114"/>
    </row>
    <row r="4050" spans="1:9">
      <c r="A4050" s="470">
        <v>44365</v>
      </c>
      <c r="B4050" s="203">
        <v>16</v>
      </c>
      <c r="C4050" s="208">
        <v>59</v>
      </c>
      <c r="D4050" s="471">
        <v>41.4</v>
      </c>
      <c r="E4050" s="209">
        <v>23</v>
      </c>
      <c r="F4050" s="472">
        <v>25</v>
      </c>
      <c r="I4050" s="114"/>
    </row>
    <row r="4051" spans="1:9">
      <c r="A4051" s="470">
        <v>44365</v>
      </c>
      <c r="B4051" s="203">
        <v>17</v>
      </c>
      <c r="C4051" s="208">
        <v>74</v>
      </c>
      <c r="D4051" s="471">
        <v>41.3</v>
      </c>
      <c r="E4051" s="209">
        <v>23</v>
      </c>
      <c r="F4051" s="472">
        <v>25</v>
      </c>
      <c r="I4051" s="114"/>
    </row>
    <row r="4052" spans="1:9">
      <c r="A4052" s="470">
        <v>44365</v>
      </c>
      <c r="B4052" s="203">
        <v>18</v>
      </c>
      <c r="C4052" s="208">
        <v>89</v>
      </c>
      <c r="D4052" s="471">
        <v>41.1</v>
      </c>
      <c r="E4052" s="209">
        <v>23</v>
      </c>
      <c r="F4052" s="472">
        <v>25.1</v>
      </c>
      <c r="I4052" s="114"/>
    </row>
    <row r="4053" spans="1:9">
      <c r="A4053" s="470">
        <v>44365</v>
      </c>
      <c r="B4053" s="203">
        <v>19</v>
      </c>
      <c r="C4053" s="208">
        <v>104</v>
      </c>
      <c r="D4053" s="471">
        <v>41</v>
      </c>
      <c r="E4053" s="209">
        <v>23</v>
      </c>
      <c r="F4053" s="472">
        <v>25.1</v>
      </c>
      <c r="I4053" s="114"/>
    </row>
    <row r="4054" spans="1:9">
      <c r="A4054" s="470">
        <v>44365</v>
      </c>
      <c r="B4054" s="203">
        <v>20</v>
      </c>
      <c r="C4054" s="208">
        <v>119</v>
      </c>
      <c r="D4054" s="471">
        <v>40.9</v>
      </c>
      <c r="E4054" s="209">
        <v>23</v>
      </c>
      <c r="F4054" s="472">
        <v>25.1</v>
      </c>
      <c r="I4054" s="114"/>
    </row>
    <row r="4055" spans="1:9">
      <c r="A4055" s="470">
        <v>44365</v>
      </c>
      <c r="B4055" s="203">
        <v>21</v>
      </c>
      <c r="C4055" s="208">
        <v>134</v>
      </c>
      <c r="D4055" s="471">
        <v>40.700000000000003</v>
      </c>
      <c r="E4055" s="209">
        <v>23</v>
      </c>
      <c r="F4055" s="472">
        <v>25.2</v>
      </c>
      <c r="I4055" s="114"/>
    </row>
    <row r="4056" spans="1:9">
      <c r="A4056" s="470">
        <v>44365</v>
      </c>
      <c r="B4056" s="203">
        <v>22</v>
      </c>
      <c r="C4056" s="208">
        <v>149</v>
      </c>
      <c r="D4056" s="471">
        <v>40.6</v>
      </c>
      <c r="E4056" s="209">
        <v>23</v>
      </c>
      <c r="F4056" s="472">
        <v>25.2</v>
      </c>
      <c r="I4056" s="114"/>
    </row>
    <row r="4057" spans="1:9">
      <c r="A4057" s="470">
        <v>44365</v>
      </c>
      <c r="B4057" s="203">
        <v>23</v>
      </c>
      <c r="C4057" s="208">
        <v>164</v>
      </c>
      <c r="D4057" s="471">
        <v>40.5</v>
      </c>
      <c r="E4057" s="209">
        <v>23</v>
      </c>
      <c r="F4057" s="472">
        <v>25.3</v>
      </c>
      <c r="I4057" s="114"/>
    </row>
    <row r="4058" spans="1:9">
      <c r="A4058" s="470">
        <v>44366</v>
      </c>
      <c r="B4058" s="203">
        <v>0</v>
      </c>
      <c r="C4058" s="208">
        <v>179</v>
      </c>
      <c r="D4058" s="471">
        <v>40.299999999999997</v>
      </c>
      <c r="E4058" s="209">
        <v>23</v>
      </c>
      <c r="F4058" s="472">
        <v>25.3</v>
      </c>
      <c r="I4058" s="114"/>
    </row>
    <row r="4059" spans="1:9">
      <c r="A4059" s="470">
        <v>44366</v>
      </c>
      <c r="B4059" s="203">
        <v>1</v>
      </c>
      <c r="C4059" s="208">
        <v>194</v>
      </c>
      <c r="D4059" s="471">
        <v>40.200000000000003</v>
      </c>
      <c r="E4059" s="209">
        <v>23</v>
      </c>
      <c r="F4059" s="472">
        <v>25.3</v>
      </c>
      <c r="I4059" s="114"/>
    </row>
    <row r="4060" spans="1:9">
      <c r="A4060" s="470">
        <v>44366</v>
      </c>
      <c r="B4060" s="203">
        <v>2</v>
      </c>
      <c r="C4060" s="208">
        <v>209</v>
      </c>
      <c r="D4060" s="471">
        <v>40.1</v>
      </c>
      <c r="E4060" s="209">
        <v>23</v>
      </c>
      <c r="F4060" s="472">
        <v>25.4</v>
      </c>
      <c r="I4060" s="114"/>
    </row>
    <row r="4061" spans="1:9">
      <c r="A4061" s="470">
        <v>44366</v>
      </c>
      <c r="B4061" s="203">
        <v>3</v>
      </c>
      <c r="C4061" s="208">
        <v>224</v>
      </c>
      <c r="D4061" s="471">
        <v>39.9</v>
      </c>
      <c r="E4061" s="209">
        <v>23</v>
      </c>
      <c r="F4061" s="472">
        <v>25.4</v>
      </c>
      <c r="I4061" s="114"/>
    </row>
    <row r="4062" spans="1:9">
      <c r="A4062" s="470">
        <v>44366</v>
      </c>
      <c r="B4062" s="203">
        <v>4</v>
      </c>
      <c r="C4062" s="208">
        <v>239</v>
      </c>
      <c r="D4062" s="471">
        <v>39.799999999999997</v>
      </c>
      <c r="E4062" s="209">
        <v>23</v>
      </c>
      <c r="F4062" s="472">
        <v>25.4</v>
      </c>
      <c r="I4062" s="114"/>
    </row>
    <row r="4063" spans="1:9">
      <c r="A4063" s="470">
        <v>44366</v>
      </c>
      <c r="B4063" s="203">
        <v>5</v>
      </c>
      <c r="C4063" s="208">
        <v>254</v>
      </c>
      <c r="D4063" s="471">
        <v>39.6</v>
      </c>
      <c r="E4063" s="209">
        <v>23</v>
      </c>
      <c r="F4063" s="472">
        <v>25.5</v>
      </c>
      <c r="I4063" s="114"/>
    </row>
    <row r="4064" spans="1:9">
      <c r="A4064" s="470">
        <v>44366</v>
      </c>
      <c r="B4064" s="203">
        <v>6</v>
      </c>
      <c r="C4064" s="208">
        <v>269</v>
      </c>
      <c r="D4064" s="471">
        <v>39.5</v>
      </c>
      <c r="E4064" s="209">
        <v>23</v>
      </c>
      <c r="F4064" s="472">
        <v>25.5</v>
      </c>
      <c r="I4064" s="114"/>
    </row>
    <row r="4065" spans="1:9">
      <c r="A4065" s="470">
        <v>44366</v>
      </c>
      <c r="B4065" s="203">
        <v>7</v>
      </c>
      <c r="C4065" s="208">
        <v>284</v>
      </c>
      <c r="D4065" s="471">
        <v>39.4</v>
      </c>
      <c r="E4065" s="209">
        <v>23</v>
      </c>
      <c r="F4065" s="472">
        <v>25.5</v>
      </c>
      <c r="I4065" s="114"/>
    </row>
    <row r="4066" spans="1:9">
      <c r="A4066" s="470">
        <v>44366</v>
      </c>
      <c r="B4066" s="203">
        <v>8</v>
      </c>
      <c r="C4066" s="208">
        <v>299</v>
      </c>
      <c r="D4066" s="471">
        <v>39.200000000000003</v>
      </c>
      <c r="E4066" s="209">
        <v>23</v>
      </c>
      <c r="F4066" s="472">
        <v>25.6</v>
      </c>
      <c r="I4066" s="114"/>
    </row>
    <row r="4067" spans="1:9">
      <c r="A4067" s="470">
        <v>44366</v>
      </c>
      <c r="B4067" s="203">
        <v>9</v>
      </c>
      <c r="C4067" s="208">
        <v>314</v>
      </c>
      <c r="D4067" s="471">
        <v>39.1</v>
      </c>
      <c r="E4067" s="209">
        <v>23</v>
      </c>
      <c r="F4067" s="472">
        <v>25.6</v>
      </c>
      <c r="I4067" s="114"/>
    </row>
    <row r="4068" spans="1:9">
      <c r="A4068" s="470">
        <v>44366</v>
      </c>
      <c r="B4068" s="203">
        <v>10</v>
      </c>
      <c r="C4068" s="208">
        <v>329</v>
      </c>
      <c r="D4068" s="471">
        <v>39</v>
      </c>
      <c r="E4068" s="209">
        <v>23</v>
      </c>
      <c r="F4068" s="472">
        <v>25.6</v>
      </c>
      <c r="I4068" s="114"/>
    </row>
    <row r="4069" spans="1:9">
      <c r="A4069" s="470">
        <v>44366</v>
      </c>
      <c r="B4069" s="203">
        <v>11</v>
      </c>
      <c r="C4069" s="208">
        <v>344</v>
      </c>
      <c r="D4069" s="471">
        <v>38.799999999999997</v>
      </c>
      <c r="E4069" s="209">
        <v>23</v>
      </c>
      <c r="F4069" s="472">
        <v>25.7</v>
      </c>
      <c r="I4069" s="114"/>
    </row>
    <row r="4070" spans="1:9">
      <c r="A4070" s="470">
        <v>44366</v>
      </c>
      <c r="B4070" s="203">
        <v>12</v>
      </c>
      <c r="C4070" s="208">
        <v>359</v>
      </c>
      <c r="D4070" s="471">
        <v>38.700000000000003</v>
      </c>
      <c r="E4070" s="209">
        <v>23</v>
      </c>
      <c r="F4070" s="472">
        <v>25.7</v>
      </c>
      <c r="I4070" s="114"/>
    </row>
    <row r="4071" spans="1:9">
      <c r="A4071" s="470">
        <v>44366</v>
      </c>
      <c r="B4071" s="203">
        <v>13</v>
      </c>
      <c r="C4071" s="208">
        <v>14</v>
      </c>
      <c r="D4071" s="471">
        <v>38.6</v>
      </c>
      <c r="E4071" s="209">
        <v>23</v>
      </c>
      <c r="F4071" s="472">
        <v>25.7</v>
      </c>
      <c r="I4071" s="114"/>
    </row>
    <row r="4072" spans="1:9">
      <c r="A4072" s="470">
        <v>44366</v>
      </c>
      <c r="B4072" s="203">
        <v>14</v>
      </c>
      <c r="C4072" s="208">
        <v>29</v>
      </c>
      <c r="D4072" s="471">
        <v>38.4</v>
      </c>
      <c r="E4072" s="209">
        <v>23</v>
      </c>
      <c r="F4072" s="472">
        <v>25.7</v>
      </c>
      <c r="I4072" s="114"/>
    </row>
    <row r="4073" spans="1:9">
      <c r="A4073" s="470">
        <v>44366</v>
      </c>
      <c r="B4073" s="203">
        <v>15</v>
      </c>
      <c r="C4073" s="208">
        <v>44</v>
      </c>
      <c r="D4073" s="471">
        <v>38.299999999999997</v>
      </c>
      <c r="E4073" s="209">
        <v>23</v>
      </c>
      <c r="F4073" s="472">
        <v>25.8</v>
      </c>
      <c r="I4073" s="114"/>
    </row>
    <row r="4074" spans="1:9">
      <c r="A4074" s="470">
        <v>44366</v>
      </c>
      <c r="B4074" s="203">
        <v>16</v>
      </c>
      <c r="C4074" s="208">
        <v>59</v>
      </c>
      <c r="D4074" s="471">
        <v>38.200000000000003</v>
      </c>
      <c r="E4074" s="209">
        <v>23</v>
      </c>
      <c r="F4074" s="472">
        <v>25.8</v>
      </c>
      <c r="I4074" s="114"/>
    </row>
    <row r="4075" spans="1:9">
      <c r="A4075" s="470">
        <v>44366</v>
      </c>
      <c r="B4075" s="203">
        <v>17</v>
      </c>
      <c r="C4075" s="208">
        <v>74</v>
      </c>
      <c r="D4075" s="471">
        <v>38</v>
      </c>
      <c r="E4075" s="209">
        <v>23</v>
      </c>
      <c r="F4075" s="472">
        <v>25.8</v>
      </c>
      <c r="I4075" s="114"/>
    </row>
    <row r="4076" spans="1:9">
      <c r="A4076" s="470">
        <v>44366</v>
      </c>
      <c r="B4076" s="203">
        <v>18</v>
      </c>
      <c r="C4076" s="208">
        <v>89</v>
      </c>
      <c r="D4076" s="471">
        <v>37.9</v>
      </c>
      <c r="E4076" s="209">
        <v>23</v>
      </c>
      <c r="F4076" s="472">
        <v>25.8</v>
      </c>
      <c r="I4076" s="114"/>
    </row>
    <row r="4077" spans="1:9">
      <c r="A4077" s="470">
        <v>44366</v>
      </c>
      <c r="B4077" s="203">
        <v>19</v>
      </c>
      <c r="C4077" s="208">
        <v>104</v>
      </c>
      <c r="D4077" s="471">
        <v>37.700000000000003</v>
      </c>
      <c r="E4077" s="209">
        <v>23</v>
      </c>
      <c r="F4077" s="472">
        <v>25.9</v>
      </c>
      <c r="I4077" s="114"/>
    </row>
    <row r="4078" spans="1:9">
      <c r="A4078" s="470">
        <v>44366</v>
      </c>
      <c r="B4078" s="203">
        <v>20</v>
      </c>
      <c r="C4078" s="208">
        <v>119</v>
      </c>
      <c r="D4078" s="471">
        <v>37.6</v>
      </c>
      <c r="E4078" s="209">
        <v>23</v>
      </c>
      <c r="F4078" s="472">
        <v>25.9</v>
      </c>
      <c r="I4078" s="114"/>
    </row>
    <row r="4079" spans="1:9">
      <c r="A4079" s="470">
        <v>44366</v>
      </c>
      <c r="B4079" s="203">
        <v>21</v>
      </c>
      <c r="C4079" s="208">
        <v>134</v>
      </c>
      <c r="D4079" s="471">
        <v>37.5</v>
      </c>
      <c r="E4079" s="209">
        <v>23</v>
      </c>
      <c r="F4079" s="472">
        <v>25.9</v>
      </c>
      <c r="I4079" s="114"/>
    </row>
    <row r="4080" spans="1:9">
      <c r="A4080" s="470">
        <v>44366</v>
      </c>
      <c r="B4080" s="203">
        <v>22</v>
      </c>
      <c r="C4080" s="208">
        <v>149</v>
      </c>
      <c r="D4080" s="471">
        <v>37.299999999999997</v>
      </c>
      <c r="E4080" s="209">
        <v>23</v>
      </c>
      <c r="F4080" s="472">
        <v>25.9</v>
      </c>
      <c r="I4080" s="114"/>
    </row>
    <row r="4081" spans="1:9">
      <c r="A4081" s="470">
        <v>44366</v>
      </c>
      <c r="B4081" s="203">
        <v>23</v>
      </c>
      <c r="C4081" s="208">
        <v>164</v>
      </c>
      <c r="D4081" s="471">
        <v>37.200000000000003</v>
      </c>
      <c r="E4081" s="209">
        <v>23</v>
      </c>
      <c r="F4081" s="472">
        <v>26</v>
      </c>
      <c r="I4081" s="114"/>
    </row>
    <row r="4082" spans="1:9">
      <c r="A4082" s="470">
        <v>44367</v>
      </c>
      <c r="B4082" s="203">
        <v>0</v>
      </c>
      <c r="C4082" s="208">
        <v>179</v>
      </c>
      <c r="D4082" s="471">
        <v>37.1</v>
      </c>
      <c r="E4082" s="209">
        <v>23</v>
      </c>
      <c r="F4082" s="472">
        <v>26</v>
      </c>
      <c r="I4082" s="114"/>
    </row>
    <row r="4083" spans="1:9">
      <c r="A4083" s="470">
        <v>44367</v>
      </c>
      <c r="B4083" s="203">
        <v>1</v>
      </c>
      <c r="C4083" s="208">
        <v>194</v>
      </c>
      <c r="D4083" s="471">
        <v>36.9</v>
      </c>
      <c r="E4083" s="209">
        <v>23</v>
      </c>
      <c r="F4083" s="472">
        <v>26</v>
      </c>
      <c r="I4083" s="114"/>
    </row>
    <row r="4084" spans="1:9">
      <c r="A4084" s="470">
        <v>44367</v>
      </c>
      <c r="B4084" s="203">
        <v>2</v>
      </c>
      <c r="C4084" s="208">
        <v>209</v>
      </c>
      <c r="D4084" s="471">
        <v>36.799999999999997</v>
      </c>
      <c r="E4084" s="209">
        <v>23</v>
      </c>
      <c r="F4084" s="472">
        <v>26</v>
      </c>
      <c r="I4084" s="114"/>
    </row>
    <row r="4085" spans="1:9">
      <c r="A4085" s="470">
        <v>44367</v>
      </c>
      <c r="B4085" s="203">
        <v>3</v>
      </c>
      <c r="C4085" s="208">
        <v>224</v>
      </c>
      <c r="D4085" s="471">
        <v>36.700000000000003</v>
      </c>
      <c r="E4085" s="209">
        <v>23</v>
      </c>
      <c r="F4085" s="472">
        <v>26</v>
      </c>
      <c r="I4085" s="114"/>
    </row>
    <row r="4086" spans="1:9">
      <c r="A4086" s="470">
        <v>44367</v>
      </c>
      <c r="B4086" s="203">
        <v>4</v>
      </c>
      <c r="C4086" s="208">
        <v>239</v>
      </c>
      <c r="D4086" s="471">
        <v>36.5</v>
      </c>
      <c r="E4086" s="209">
        <v>23</v>
      </c>
      <c r="F4086" s="472">
        <v>26</v>
      </c>
      <c r="I4086" s="114"/>
    </row>
    <row r="4087" spans="1:9">
      <c r="A4087" s="470">
        <v>44367</v>
      </c>
      <c r="B4087" s="203">
        <v>5</v>
      </c>
      <c r="C4087" s="208">
        <v>254</v>
      </c>
      <c r="D4087" s="471">
        <v>36.4</v>
      </c>
      <c r="E4087" s="209">
        <v>23</v>
      </c>
      <c r="F4087" s="472">
        <v>26.1</v>
      </c>
      <c r="I4087" s="114"/>
    </row>
    <row r="4088" spans="1:9">
      <c r="A4088" s="470">
        <v>44367</v>
      </c>
      <c r="B4088" s="203">
        <v>6</v>
      </c>
      <c r="C4088" s="208">
        <v>269</v>
      </c>
      <c r="D4088" s="471">
        <v>36.299999999999997</v>
      </c>
      <c r="E4088" s="209">
        <v>23</v>
      </c>
      <c r="F4088" s="472">
        <v>26.1</v>
      </c>
      <c r="I4088" s="114"/>
    </row>
    <row r="4089" spans="1:9">
      <c r="A4089" s="470">
        <v>44367</v>
      </c>
      <c r="B4089" s="203">
        <v>7</v>
      </c>
      <c r="C4089" s="208">
        <v>284</v>
      </c>
      <c r="D4089" s="471">
        <v>36.1</v>
      </c>
      <c r="E4089" s="209">
        <v>23</v>
      </c>
      <c r="F4089" s="472">
        <v>26.1</v>
      </c>
      <c r="I4089" s="114"/>
    </row>
    <row r="4090" spans="1:9">
      <c r="A4090" s="470">
        <v>44367</v>
      </c>
      <c r="B4090" s="203">
        <v>8</v>
      </c>
      <c r="C4090" s="208">
        <v>299</v>
      </c>
      <c r="D4090" s="471">
        <v>36</v>
      </c>
      <c r="E4090" s="209">
        <v>23</v>
      </c>
      <c r="F4090" s="472">
        <v>26.1</v>
      </c>
      <c r="I4090" s="114"/>
    </row>
    <row r="4091" spans="1:9">
      <c r="A4091" s="470">
        <v>44367</v>
      </c>
      <c r="B4091" s="203">
        <v>9</v>
      </c>
      <c r="C4091" s="208">
        <v>314</v>
      </c>
      <c r="D4091" s="471">
        <v>35.799999999999997</v>
      </c>
      <c r="E4091" s="209">
        <v>23</v>
      </c>
      <c r="F4091" s="472">
        <v>26.1</v>
      </c>
      <c r="I4091" s="114"/>
    </row>
    <row r="4092" spans="1:9">
      <c r="A4092" s="470">
        <v>44367</v>
      </c>
      <c r="B4092" s="203">
        <v>10</v>
      </c>
      <c r="C4092" s="208">
        <v>329</v>
      </c>
      <c r="D4092" s="471">
        <v>35.700000000000003</v>
      </c>
      <c r="E4092" s="209">
        <v>23</v>
      </c>
      <c r="F4092" s="472">
        <v>26.1</v>
      </c>
      <c r="I4092" s="114"/>
    </row>
    <row r="4093" spans="1:9">
      <c r="A4093" s="470">
        <v>44367</v>
      </c>
      <c r="B4093" s="203">
        <v>11</v>
      </c>
      <c r="C4093" s="208">
        <v>344</v>
      </c>
      <c r="D4093" s="471">
        <v>35.6</v>
      </c>
      <c r="E4093" s="209">
        <v>23</v>
      </c>
      <c r="F4093" s="472">
        <v>26.1</v>
      </c>
      <c r="I4093" s="114"/>
    </row>
    <row r="4094" spans="1:9">
      <c r="A4094" s="470">
        <v>44367</v>
      </c>
      <c r="B4094" s="203">
        <v>12</v>
      </c>
      <c r="C4094" s="208">
        <v>359</v>
      </c>
      <c r="D4094" s="471">
        <v>35.4</v>
      </c>
      <c r="E4094" s="209">
        <v>23</v>
      </c>
      <c r="F4094" s="472">
        <v>26.2</v>
      </c>
      <c r="I4094" s="114"/>
    </row>
    <row r="4095" spans="1:9">
      <c r="A4095" s="470">
        <v>44367</v>
      </c>
      <c r="B4095" s="203">
        <v>13</v>
      </c>
      <c r="C4095" s="208">
        <v>14</v>
      </c>
      <c r="D4095" s="471">
        <v>35.299999999999997</v>
      </c>
      <c r="E4095" s="209">
        <v>23</v>
      </c>
      <c r="F4095" s="472">
        <v>26.2</v>
      </c>
      <c r="I4095" s="114"/>
    </row>
    <row r="4096" spans="1:9">
      <c r="A4096" s="470">
        <v>44367</v>
      </c>
      <c r="B4096" s="203">
        <v>14</v>
      </c>
      <c r="C4096" s="208">
        <v>29</v>
      </c>
      <c r="D4096" s="471">
        <v>35.200000000000003</v>
      </c>
      <c r="E4096" s="209">
        <v>23</v>
      </c>
      <c r="F4096" s="472">
        <v>26.2</v>
      </c>
      <c r="I4096" s="114"/>
    </row>
    <row r="4097" spans="1:9">
      <c r="A4097" s="470">
        <v>44367</v>
      </c>
      <c r="B4097" s="203">
        <v>15</v>
      </c>
      <c r="C4097" s="208">
        <v>44</v>
      </c>
      <c r="D4097" s="471">
        <v>35</v>
      </c>
      <c r="E4097" s="209">
        <v>23</v>
      </c>
      <c r="F4097" s="472">
        <v>26.2</v>
      </c>
      <c r="I4097" s="114"/>
    </row>
    <row r="4098" spans="1:9">
      <c r="A4098" s="470">
        <v>44367</v>
      </c>
      <c r="B4098" s="203">
        <v>16</v>
      </c>
      <c r="C4098" s="208">
        <v>59</v>
      </c>
      <c r="D4098" s="471">
        <v>34.9</v>
      </c>
      <c r="E4098" s="209">
        <v>23</v>
      </c>
      <c r="F4098" s="472">
        <v>26.2</v>
      </c>
      <c r="I4098" s="114"/>
    </row>
    <row r="4099" spans="1:9">
      <c r="A4099" s="470">
        <v>44367</v>
      </c>
      <c r="B4099" s="203">
        <v>17</v>
      </c>
      <c r="C4099" s="208">
        <v>74</v>
      </c>
      <c r="D4099" s="471">
        <v>34.799999999999997</v>
      </c>
      <c r="E4099" s="209">
        <v>23</v>
      </c>
      <c r="F4099" s="472">
        <v>26.2</v>
      </c>
      <c r="I4099" s="114"/>
    </row>
    <row r="4100" spans="1:9">
      <c r="A4100" s="470">
        <v>44367</v>
      </c>
      <c r="B4100" s="203">
        <v>18</v>
      </c>
      <c r="C4100" s="208">
        <v>89</v>
      </c>
      <c r="D4100" s="471">
        <v>34.6</v>
      </c>
      <c r="E4100" s="209">
        <v>23</v>
      </c>
      <c r="F4100" s="472">
        <v>26.2</v>
      </c>
      <c r="I4100" s="114"/>
    </row>
    <row r="4101" spans="1:9">
      <c r="A4101" s="470">
        <v>44367</v>
      </c>
      <c r="B4101" s="203">
        <v>19</v>
      </c>
      <c r="C4101" s="208">
        <v>104</v>
      </c>
      <c r="D4101" s="471">
        <v>34.5</v>
      </c>
      <c r="E4101" s="209">
        <v>23</v>
      </c>
      <c r="F4101" s="472">
        <v>26.2</v>
      </c>
      <c r="I4101" s="114"/>
    </row>
    <row r="4102" spans="1:9">
      <c r="A4102" s="470">
        <v>44367</v>
      </c>
      <c r="B4102" s="203">
        <v>20</v>
      </c>
      <c r="C4102" s="208">
        <v>119</v>
      </c>
      <c r="D4102" s="471">
        <v>34.4</v>
      </c>
      <c r="E4102" s="209">
        <v>23</v>
      </c>
      <c r="F4102" s="472">
        <v>26.2</v>
      </c>
      <c r="I4102" s="114"/>
    </row>
    <row r="4103" spans="1:9">
      <c r="A4103" s="470">
        <v>44367</v>
      </c>
      <c r="B4103" s="203">
        <v>21</v>
      </c>
      <c r="C4103" s="208">
        <v>134</v>
      </c>
      <c r="D4103" s="471">
        <v>34.200000000000003</v>
      </c>
      <c r="E4103" s="209">
        <v>23</v>
      </c>
      <c r="F4103" s="472">
        <v>26.2</v>
      </c>
      <c r="I4103" s="114"/>
    </row>
    <row r="4104" spans="1:9">
      <c r="A4104" s="470">
        <v>44367</v>
      </c>
      <c r="B4104" s="203">
        <v>22</v>
      </c>
      <c r="C4104" s="208">
        <v>149</v>
      </c>
      <c r="D4104" s="471">
        <v>34.1</v>
      </c>
      <c r="E4104" s="209">
        <v>23</v>
      </c>
      <c r="F4104" s="472">
        <v>26.2</v>
      </c>
      <c r="I4104" s="114"/>
    </row>
    <row r="4105" spans="1:9">
      <c r="A4105" s="470">
        <v>44367</v>
      </c>
      <c r="B4105" s="203">
        <v>23</v>
      </c>
      <c r="C4105" s="208">
        <v>164</v>
      </c>
      <c r="D4105" s="471">
        <v>33.9</v>
      </c>
      <c r="E4105" s="209">
        <v>23</v>
      </c>
      <c r="F4105" s="472">
        <v>26.2</v>
      </c>
      <c r="I4105" s="114"/>
    </row>
    <row r="4106" spans="1:9">
      <c r="A4106" s="470">
        <v>44368</v>
      </c>
      <c r="B4106" s="203">
        <v>0</v>
      </c>
      <c r="C4106" s="208">
        <v>179</v>
      </c>
      <c r="D4106" s="471">
        <v>33.799999999999997</v>
      </c>
      <c r="E4106" s="209">
        <v>23</v>
      </c>
      <c r="F4106" s="472">
        <v>26.2</v>
      </c>
      <c r="I4106" s="114"/>
    </row>
    <row r="4107" spans="1:9">
      <c r="A4107" s="470">
        <v>44368</v>
      </c>
      <c r="B4107" s="203">
        <v>1</v>
      </c>
      <c r="C4107" s="208">
        <v>194</v>
      </c>
      <c r="D4107" s="471">
        <v>33.700000000000003</v>
      </c>
      <c r="E4107" s="209">
        <v>23</v>
      </c>
      <c r="F4107" s="472">
        <v>26.2</v>
      </c>
      <c r="I4107" s="114"/>
    </row>
    <row r="4108" spans="1:9">
      <c r="A4108" s="470">
        <v>44368</v>
      </c>
      <c r="B4108" s="203">
        <v>2</v>
      </c>
      <c r="C4108" s="208">
        <v>209</v>
      </c>
      <c r="D4108" s="471">
        <v>33.5</v>
      </c>
      <c r="E4108" s="209">
        <v>23</v>
      </c>
      <c r="F4108" s="472">
        <v>26.2</v>
      </c>
      <c r="I4108" s="114"/>
    </row>
    <row r="4109" spans="1:9">
      <c r="A4109" s="470">
        <v>44368</v>
      </c>
      <c r="B4109" s="203">
        <v>3</v>
      </c>
      <c r="C4109" s="208">
        <v>224</v>
      </c>
      <c r="D4109" s="471">
        <v>33.4</v>
      </c>
      <c r="E4109" s="209">
        <v>23</v>
      </c>
      <c r="F4109" s="472">
        <v>26.2</v>
      </c>
      <c r="I4109" s="114"/>
    </row>
    <row r="4110" spans="1:9">
      <c r="A4110" s="470">
        <v>44368</v>
      </c>
      <c r="B4110" s="203">
        <v>4</v>
      </c>
      <c r="C4110" s="208">
        <v>239</v>
      </c>
      <c r="D4110" s="471">
        <v>33.299999999999997</v>
      </c>
      <c r="E4110" s="209">
        <v>23</v>
      </c>
      <c r="F4110" s="472">
        <v>26.2</v>
      </c>
      <c r="I4110" s="114"/>
    </row>
    <row r="4111" spans="1:9">
      <c r="A4111" s="470">
        <v>44368</v>
      </c>
      <c r="B4111" s="203">
        <v>5</v>
      </c>
      <c r="C4111" s="208">
        <v>254</v>
      </c>
      <c r="D4111" s="471">
        <v>33.1</v>
      </c>
      <c r="E4111" s="209">
        <v>23</v>
      </c>
      <c r="F4111" s="472">
        <v>26.2</v>
      </c>
      <c r="I4111" s="114"/>
    </row>
    <row r="4112" spans="1:9">
      <c r="A4112" s="470">
        <v>44368</v>
      </c>
      <c r="B4112" s="203">
        <v>6</v>
      </c>
      <c r="C4112" s="208">
        <v>269</v>
      </c>
      <c r="D4112" s="471">
        <v>33</v>
      </c>
      <c r="E4112" s="209">
        <v>23</v>
      </c>
      <c r="F4112" s="472">
        <v>26.2</v>
      </c>
      <c r="I4112" s="114"/>
    </row>
    <row r="4113" spans="1:9">
      <c r="A4113" s="470">
        <v>44368</v>
      </c>
      <c r="B4113" s="203">
        <v>7</v>
      </c>
      <c r="C4113" s="208">
        <v>284</v>
      </c>
      <c r="D4113" s="471">
        <v>32.9</v>
      </c>
      <c r="E4113" s="209">
        <v>23</v>
      </c>
      <c r="F4113" s="472">
        <v>26.2</v>
      </c>
      <c r="I4113" s="114"/>
    </row>
    <row r="4114" spans="1:9">
      <c r="A4114" s="470">
        <v>44368</v>
      </c>
      <c r="B4114" s="203">
        <v>8</v>
      </c>
      <c r="C4114" s="208">
        <v>299</v>
      </c>
      <c r="D4114" s="471">
        <v>32.700000000000003</v>
      </c>
      <c r="E4114" s="209">
        <v>23</v>
      </c>
      <c r="F4114" s="472">
        <v>26.2</v>
      </c>
      <c r="I4114" s="114"/>
    </row>
    <row r="4115" spans="1:9">
      <c r="A4115" s="470">
        <v>44368</v>
      </c>
      <c r="B4115" s="203">
        <v>9</v>
      </c>
      <c r="C4115" s="208">
        <v>314</v>
      </c>
      <c r="D4115" s="471">
        <v>32.6</v>
      </c>
      <c r="E4115" s="209">
        <v>23</v>
      </c>
      <c r="F4115" s="472">
        <v>26.2</v>
      </c>
      <c r="I4115" s="114"/>
    </row>
    <row r="4116" spans="1:9">
      <c r="A4116" s="470">
        <v>44368</v>
      </c>
      <c r="B4116" s="203">
        <v>10</v>
      </c>
      <c r="C4116" s="208">
        <v>329</v>
      </c>
      <c r="D4116" s="471">
        <v>32.5</v>
      </c>
      <c r="E4116" s="209">
        <v>23</v>
      </c>
      <c r="F4116" s="472">
        <v>26.2</v>
      </c>
      <c r="I4116" s="114"/>
    </row>
    <row r="4117" spans="1:9">
      <c r="A4117" s="470">
        <v>44368</v>
      </c>
      <c r="B4117" s="203">
        <v>11</v>
      </c>
      <c r="C4117" s="208">
        <v>344</v>
      </c>
      <c r="D4117" s="471">
        <v>32.299999999999997</v>
      </c>
      <c r="E4117" s="209">
        <v>23</v>
      </c>
      <c r="F4117" s="472">
        <v>26.2</v>
      </c>
      <c r="I4117" s="114"/>
    </row>
    <row r="4118" spans="1:9">
      <c r="A4118" s="470">
        <v>44368</v>
      </c>
      <c r="B4118" s="203">
        <v>12</v>
      </c>
      <c r="C4118" s="208">
        <v>359</v>
      </c>
      <c r="D4118" s="471">
        <v>32.200000000000003</v>
      </c>
      <c r="E4118" s="209">
        <v>23</v>
      </c>
      <c r="F4118" s="472">
        <v>26.2</v>
      </c>
      <c r="I4118" s="114"/>
    </row>
    <row r="4119" spans="1:9">
      <c r="A4119" s="470">
        <v>44368</v>
      </c>
      <c r="B4119" s="203">
        <v>13</v>
      </c>
      <c r="C4119" s="208">
        <v>14</v>
      </c>
      <c r="D4119" s="471">
        <v>32.1</v>
      </c>
      <c r="E4119" s="209">
        <v>23</v>
      </c>
      <c r="F4119" s="472">
        <v>26.2</v>
      </c>
      <c r="I4119" s="114"/>
    </row>
    <row r="4120" spans="1:9">
      <c r="A4120" s="470">
        <v>44368</v>
      </c>
      <c r="B4120" s="203">
        <v>14</v>
      </c>
      <c r="C4120" s="208">
        <v>29</v>
      </c>
      <c r="D4120" s="471">
        <v>31.9</v>
      </c>
      <c r="E4120" s="209">
        <v>23</v>
      </c>
      <c r="F4120" s="472">
        <v>26.2</v>
      </c>
      <c r="I4120" s="114"/>
    </row>
    <row r="4121" spans="1:9">
      <c r="A4121" s="470">
        <v>44368</v>
      </c>
      <c r="B4121" s="203">
        <v>15</v>
      </c>
      <c r="C4121" s="208">
        <v>44</v>
      </c>
      <c r="D4121" s="471">
        <v>31.8</v>
      </c>
      <c r="E4121" s="209">
        <v>23</v>
      </c>
      <c r="F4121" s="472">
        <v>26.2</v>
      </c>
      <c r="I4121" s="114"/>
    </row>
    <row r="4122" spans="1:9">
      <c r="A4122" s="470">
        <v>44368</v>
      </c>
      <c r="B4122" s="203">
        <v>16</v>
      </c>
      <c r="C4122" s="208">
        <v>59</v>
      </c>
      <c r="D4122" s="471">
        <v>31.7</v>
      </c>
      <c r="E4122" s="209">
        <v>23</v>
      </c>
      <c r="F4122" s="472">
        <v>26.2</v>
      </c>
      <c r="I4122" s="114"/>
    </row>
    <row r="4123" spans="1:9">
      <c r="A4123" s="470">
        <v>44368</v>
      </c>
      <c r="B4123" s="203">
        <v>17</v>
      </c>
      <c r="C4123" s="208">
        <v>74</v>
      </c>
      <c r="D4123" s="471">
        <v>31.5</v>
      </c>
      <c r="E4123" s="209">
        <v>23</v>
      </c>
      <c r="F4123" s="472">
        <v>26.2</v>
      </c>
      <c r="I4123" s="114"/>
    </row>
    <row r="4124" spans="1:9">
      <c r="A4124" s="470">
        <v>44368</v>
      </c>
      <c r="B4124" s="203">
        <v>18</v>
      </c>
      <c r="C4124" s="208">
        <v>89</v>
      </c>
      <c r="D4124" s="471">
        <v>31.4</v>
      </c>
      <c r="E4124" s="209">
        <v>23</v>
      </c>
      <c r="F4124" s="472">
        <v>26.2</v>
      </c>
      <c r="I4124" s="114"/>
    </row>
    <row r="4125" spans="1:9">
      <c r="A4125" s="470">
        <v>44368</v>
      </c>
      <c r="B4125" s="203">
        <v>19</v>
      </c>
      <c r="C4125" s="208">
        <v>104</v>
      </c>
      <c r="D4125" s="471">
        <v>31.2</v>
      </c>
      <c r="E4125" s="209">
        <v>23</v>
      </c>
      <c r="F4125" s="472">
        <v>26.2</v>
      </c>
      <c r="I4125" s="114"/>
    </row>
    <row r="4126" spans="1:9">
      <c r="A4126" s="470">
        <v>44368</v>
      </c>
      <c r="B4126" s="203">
        <v>20</v>
      </c>
      <c r="C4126" s="208">
        <v>119</v>
      </c>
      <c r="D4126" s="471">
        <v>31.1</v>
      </c>
      <c r="E4126" s="209">
        <v>23</v>
      </c>
      <c r="F4126" s="472">
        <v>26.1</v>
      </c>
      <c r="I4126" s="114"/>
    </row>
    <row r="4127" spans="1:9">
      <c r="A4127" s="470">
        <v>44368</v>
      </c>
      <c r="B4127" s="203">
        <v>21</v>
      </c>
      <c r="C4127" s="208">
        <v>134</v>
      </c>
      <c r="D4127" s="471">
        <v>31</v>
      </c>
      <c r="E4127" s="209">
        <v>23</v>
      </c>
      <c r="F4127" s="472">
        <v>26.1</v>
      </c>
      <c r="I4127" s="114"/>
    </row>
    <row r="4128" spans="1:9">
      <c r="A4128" s="470">
        <v>44368</v>
      </c>
      <c r="B4128" s="203">
        <v>22</v>
      </c>
      <c r="C4128" s="208">
        <v>149</v>
      </c>
      <c r="D4128" s="471">
        <v>30.8</v>
      </c>
      <c r="E4128" s="209">
        <v>23</v>
      </c>
      <c r="F4128" s="472">
        <v>26.1</v>
      </c>
      <c r="I4128" s="114"/>
    </row>
    <row r="4129" spans="1:9">
      <c r="A4129" s="470">
        <v>44368</v>
      </c>
      <c r="B4129" s="203">
        <v>23</v>
      </c>
      <c r="C4129" s="208">
        <v>164</v>
      </c>
      <c r="D4129" s="471">
        <v>30.7</v>
      </c>
      <c r="E4129" s="209">
        <v>23</v>
      </c>
      <c r="F4129" s="472">
        <v>26.1</v>
      </c>
      <c r="I4129" s="114"/>
    </row>
    <row r="4130" spans="1:9">
      <c r="A4130" s="470">
        <v>44369</v>
      </c>
      <c r="B4130" s="203">
        <v>0</v>
      </c>
      <c r="C4130" s="208">
        <v>179</v>
      </c>
      <c r="D4130" s="471">
        <v>30.6</v>
      </c>
      <c r="E4130" s="209">
        <v>23</v>
      </c>
      <c r="F4130" s="472">
        <v>26.1</v>
      </c>
      <c r="I4130" s="114"/>
    </row>
    <row r="4131" spans="1:9">
      <c r="A4131" s="470">
        <v>44369</v>
      </c>
      <c r="B4131" s="203">
        <v>1</v>
      </c>
      <c r="C4131" s="208">
        <v>194</v>
      </c>
      <c r="D4131" s="471">
        <v>30.4</v>
      </c>
      <c r="E4131" s="209">
        <v>23</v>
      </c>
      <c r="F4131" s="472">
        <v>26.1</v>
      </c>
      <c r="I4131" s="114"/>
    </row>
    <row r="4132" spans="1:9">
      <c r="A4132" s="470">
        <v>44369</v>
      </c>
      <c r="B4132" s="203">
        <v>2</v>
      </c>
      <c r="C4132" s="208">
        <v>209</v>
      </c>
      <c r="D4132" s="471">
        <v>30.3</v>
      </c>
      <c r="E4132" s="209">
        <v>23</v>
      </c>
      <c r="F4132" s="472">
        <v>26.1</v>
      </c>
      <c r="I4132" s="114"/>
    </row>
    <row r="4133" spans="1:9">
      <c r="A4133" s="470">
        <v>44369</v>
      </c>
      <c r="B4133" s="203">
        <v>3</v>
      </c>
      <c r="C4133" s="208">
        <v>224</v>
      </c>
      <c r="D4133" s="471">
        <v>30.2</v>
      </c>
      <c r="E4133" s="209">
        <v>23</v>
      </c>
      <c r="F4133" s="472">
        <v>26</v>
      </c>
      <c r="I4133" s="114"/>
    </row>
    <row r="4134" spans="1:9">
      <c r="A4134" s="470">
        <v>44369</v>
      </c>
      <c r="B4134" s="203">
        <v>4</v>
      </c>
      <c r="C4134" s="208">
        <v>239</v>
      </c>
      <c r="D4134" s="471">
        <v>30</v>
      </c>
      <c r="E4134" s="209">
        <v>23</v>
      </c>
      <c r="F4134" s="472">
        <v>26</v>
      </c>
      <c r="I4134" s="114"/>
    </row>
    <row r="4135" spans="1:9">
      <c r="A4135" s="470">
        <v>44369</v>
      </c>
      <c r="B4135" s="203">
        <v>5</v>
      </c>
      <c r="C4135" s="208">
        <v>254</v>
      </c>
      <c r="D4135" s="471">
        <v>29.9</v>
      </c>
      <c r="E4135" s="209">
        <v>23</v>
      </c>
      <c r="F4135" s="472">
        <v>26</v>
      </c>
      <c r="I4135" s="114"/>
    </row>
    <row r="4136" spans="1:9">
      <c r="A4136" s="470">
        <v>44369</v>
      </c>
      <c r="B4136" s="203">
        <v>6</v>
      </c>
      <c r="C4136" s="208">
        <v>269</v>
      </c>
      <c r="D4136" s="471">
        <v>29.8</v>
      </c>
      <c r="E4136" s="209">
        <v>23</v>
      </c>
      <c r="F4136" s="472">
        <v>26</v>
      </c>
      <c r="I4136" s="114"/>
    </row>
    <row r="4137" spans="1:9">
      <c r="A4137" s="470">
        <v>44369</v>
      </c>
      <c r="B4137" s="203">
        <v>7</v>
      </c>
      <c r="C4137" s="208">
        <v>284</v>
      </c>
      <c r="D4137" s="471">
        <v>29.6</v>
      </c>
      <c r="E4137" s="209">
        <v>23</v>
      </c>
      <c r="F4137" s="472">
        <v>26</v>
      </c>
      <c r="I4137" s="114"/>
    </row>
    <row r="4138" spans="1:9">
      <c r="A4138" s="470">
        <v>44369</v>
      </c>
      <c r="B4138" s="203">
        <v>8</v>
      </c>
      <c r="C4138" s="208">
        <v>299</v>
      </c>
      <c r="D4138" s="471">
        <v>29.5</v>
      </c>
      <c r="E4138" s="209">
        <v>23</v>
      </c>
      <c r="F4138" s="472">
        <v>25.9</v>
      </c>
      <c r="I4138" s="114"/>
    </row>
    <row r="4139" spans="1:9">
      <c r="A4139" s="470">
        <v>44369</v>
      </c>
      <c r="B4139" s="203">
        <v>9</v>
      </c>
      <c r="C4139" s="208">
        <v>314</v>
      </c>
      <c r="D4139" s="471">
        <v>29.4</v>
      </c>
      <c r="E4139" s="209">
        <v>23</v>
      </c>
      <c r="F4139" s="472">
        <v>25.9</v>
      </c>
      <c r="I4139" s="114"/>
    </row>
    <row r="4140" spans="1:9">
      <c r="A4140" s="470">
        <v>44369</v>
      </c>
      <c r="B4140" s="203">
        <v>10</v>
      </c>
      <c r="C4140" s="208">
        <v>329</v>
      </c>
      <c r="D4140" s="471">
        <v>29.2</v>
      </c>
      <c r="E4140" s="209">
        <v>23</v>
      </c>
      <c r="F4140" s="472">
        <v>25.9</v>
      </c>
      <c r="I4140" s="114"/>
    </row>
    <row r="4141" spans="1:9">
      <c r="A4141" s="470">
        <v>44369</v>
      </c>
      <c r="B4141" s="203">
        <v>11</v>
      </c>
      <c r="C4141" s="208">
        <v>344</v>
      </c>
      <c r="D4141" s="471">
        <v>29.1</v>
      </c>
      <c r="E4141" s="209">
        <v>23</v>
      </c>
      <c r="F4141" s="472">
        <v>25.9</v>
      </c>
      <c r="I4141" s="114"/>
    </row>
    <row r="4142" spans="1:9">
      <c r="A4142" s="470">
        <v>44369</v>
      </c>
      <c r="B4142" s="203">
        <v>12</v>
      </c>
      <c r="C4142" s="208">
        <v>359</v>
      </c>
      <c r="D4142" s="471">
        <v>29</v>
      </c>
      <c r="E4142" s="209">
        <v>23</v>
      </c>
      <c r="F4142" s="472">
        <v>25.9</v>
      </c>
      <c r="I4142" s="114"/>
    </row>
    <row r="4143" spans="1:9">
      <c r="A4143" s="470">
        <v>44369</v>
      </c>
      <c r="B4143" s="203">
        <v>13</v>
      </c>
      <c r="C4143" s="208">
        <v>14</v>
      </c>
      <c r="D4143" s="471">
        <v>28.8</v>
      </c>
      <c r="E4143" s="209">
        <v>23</v>
      </c>
      <c r="F4143" s="472">
        <v>25.8</v>
      </c>
      <c r="I4143" s="114"/>
    </row>
    <row r="4144" spans="1:9">
      <c r="A4144" s="470">
        <v>44369</v>
      </c>
      <c r="B4144" s="203">
        <v>14</v>
      </c>
      <c r="C4144" s="208">
        <v>29</v>
      </c>
      <c r="D4144" s="471">
        <v>28.7</v>
      </c>
      <c r="E4144" s="209">
        <v>23</v>
      </c>
      <c r="F4144" s="472">
        <v>25.8</v>
      </c>
      <c r="I4144" s="114"/>
    </row>
    <row r="4145" spans="1:9">
      <c r="A4145" s="470">
        <v>44369</v>
      </c>
      <c r="B4145" s="203">
        <v>15</v>
      </c>
      <c r="C4145" s="208">
        <v>44</v>
      </c>
      <c r="D4145" s="471">
        <v>28.6</v>
      </c>
      <c r="E4145" s="209">
        <v>23</v>
      </c>
      <c r="F4145" s="472">
        <v>25.8</v>
      </c>
      <c r="I4145" s="114"/>
    </row>
    <row r="4146" spans="1:9">
      <c r="A4146" s="470">
        <v>44369</v>
      </c>
      <c r="B4146" s="203">
        <v>16</v>
      </c>
      <c r="C4146" s="208">
        <v>59</v>
      </c>
      <c r="D4146" s="471">
        <v>28.4</v>
      </c>
      <c r="E4146" s="209">
        <v>23</v>
      </c>
      <c r="F4146" s="472">
        <v>25.8</v>
      </c>
      <c r="I4146" s="114"/>
    </row>
    <row r="4147" spans="1:9">
      <c r="A4147" s="470">
        <v>44369</v>
      </c>
      <c r="B4147" s="203">
        <v>17</v>
      </c>
      <c r="C4147" s="208">
        <v>74</v>
      </c>
      <c r="D4147" s="471">
        <v>28.3</v>
      </c>
      <c r="E4147" s="209">
        <v>23</v>
      </c>
      <c r="F4147" s="472">
        <v>25.7</v>
      </c>
      <c r="I4147" s="114"/>
    </row>
    <row r="4148" spans="1:9">
      <c r="A4148" s="470">
        <v>44369</v>
      </c>
      <c r="B4148" s="203">
        <v>18</v>
      </c>
      <c r="C4148" s="208">
        <v>89</v>
      </c>
      <c r="D4148" s="471">
        <v>28.2</v>
      </c>
      <c r="E4148" s="209">
        <v>23</v>
      </c>
      <c r="F4148" s="472">
        <v>25.7</v>
      </c>
      <c r="I4148" s="114"/>
    </row>
    <row r="4149" spans="1:9">
      <c r="A4149" s="470">
        <v>44369</v>
      </c>
      <c r="B4149" s="203">
        <v>19</v>
      </c>
      <c r="C4149" s="208">
        <v>104</v>
      </c>
      <c r="D4149" s="471">
        <v>28</v>
      </c>
      <c r="E4149" s="209">
        <v>23</v>
      </c>
      <c r="F4149" s="472">
        <v>25.7</v>
      </c>
      <c r="I4149" s="114"/>
    </row>
    <row r="4150" spans="1:9">
      <c r="A4150" s="470">
        <v>44369</v>
      </c>
      <c r="B4150" s="203">
        <v>20</v>
      </c>
      <c r="C4150" s="208">
        <v>119</v>
      </c>
      <c r="D4150" s="471">
        <v>27.9</v>
      </c>
      <c r="E4150" s="209">
        <v>23</v>
      </c>
      <c r="F4150" s="472">
        <v>25.7</v>
      </c>
      <c r="I4150" s="114"/>
    </row>
    <row r="4151" spans="1:9">
      <c r="A4151" s="470">
        <v>44369</v>
      </c>
      <c r="B4151" s="203">
        <v>21</v>
      </c>
      <c r="C4151" s="208">
        <v>134</v>
      </c>
      <c r="D4151" s="471">
        <v>27.7</v>
      </c>
      <c r="E4151" s="209">
        <v>23</v>
      </c>
      <c r="F4151" s="472">
        <v>25.6</v>
      </c>
      <c r="I4151" s="114"/>
    </row>
    <row r="4152" spans="1:9">
      <c r="A4152" s="470">
        <v>44369</v>
      </c>
      <c r="B4152" s="203">
        <v>22</v>
      </c>
      <c r="C4152" s="208">
        <v>149</v>
      </c>
      <c r="D4152" s="471">
        <v>27.6</v>
      </c>
      <c r="E4152" s="209">
        <v>23</v>
      </c>
      <c r="F4152" s="472">
        <v>25.6</v>
      </c>
      <c r="I4152" s="114"/>
    </row>
    <row r="4153" spans="1:9">
      <c r="A4153" s="470">
        <v>44369</v>
      </c>
      <c r="B4153" s="203">
        <v>23</v>
      </c>
      <c r="C4153" s="208">
        <v>164</v>
      </c>
      <c r="D4153" s="471">
        <v>27.5</v>
      </c>
      <c r="E4153" s="209">
        <v>23</v>
      </c>
      <c r="F4153" s="472">
        <v>25.6</v>
      </c>
      <c r="I4153" s="114"/>
    </row>
    <row r="4154" spans="1:9">
      <c r="A4154" s="470">
        <v>44370</v>
      </c>
      <c r="B4154" s="203">
        <v>0</v>
      </c>
      <c r="C4154" s="208">
        <v>179</v>
      </c>
      <c r="D4154" s="471">
        <v>27.3</v>
      </c>
      <c r="E4154" s="209">
        <v>23</v>
      </c>
      <c r="F4154" s="472">
        <v>25.5</v>
      </c>
      <c r="I4154" s="114"/>
    </row>
    <row r="4155" spans="1:9">
      <c r="A4155" s="470">
        <v>44370</v>
      </c>
      <c r="B4155" s="203">
        <v>1</v>
      </c>
      <c r="C4155" s="208">
        <v>194</v>
      </c>
      <c r="D4155" s="471">
        <v>27.2</v>
      </c>
      <c r="E4155" s="209">
        <v>23</v>
      </c>
      <c r="F4155" s="472">
        <v>25.5</v>
      </c>
      <c r="I4155" s="114"/>
    </row>
    <row r="4156" spans="1:9">
      <c r="A4156" s="470">
        <v>44370</v>
      </c>
      <c r="B4156" s="203">
        <v>2</v>
      </c>
      <c r="C4156" s="208">
        <v>209</v>
      </c>
      <c r="D4156" s="471">
        <v>27.1</v>
      </c>
      <c r="E4156" s="209">
        <v>23</v>
      </c>
      <c r="F4156" s="472">
        <v>25.5</v>
      </c>
      <c r="I4156" s="114"/>
    </row>
    <row r="4157" spans="1:9">
      <c r="A4157" s="470">
        <v>44370</v>
      </c>
      <c r="B4157" s="203">
        <v>3</v>
      </c>
      <c r="C4157" s="208">
        <v>224</v>
      </c>
      <c r="D4157" s="471">
        <v>26.9</v>
      </c>
      <c r="E4157" s="209">
        <v>23</v>
      </c>
      <c r="F4157" s="472">
        <v>25.4</v>
      </c>
      <c r="I4157" s="114"/>
    </row>
    <row r="4158" spans="1:9">
      <c r="A4158" s="470">
        <v>44370</v>
      </c>
      <c r="B4158" s="203">
        <v>4</v>
      </c>
      <c r="C4158" s="208">
        <v>239</v>
      </c>
      <c r="D4158" s="471">
        <v>26.8</v>
      </c>
      <c r="E4158" s="209">
        <v>23</v>
      </c>
      <c r="F4158" s="472">
        <v>25.4</v>
      </c>
      <c r="I4158" s="114"/>
    </row>
    <row r="4159" spans="1:9">
      <c r="A4159" s="470">
        <v>44370</v>
      </c>
      <c r="B4159" s="203">
        <v>5</v>
      </c>
      <c r="C4159" s="208">
        <v>254</v>
      </c>
      <c r="D4159" s="471">
        <v>26.7</v>
      </c>
      <c r="E4159" s="209">
        <v>23</v>
      </c>
      <c r="F4159" s="472">
        <v>25.4</v>
      </c>
      <c r="I4159" s="114"/>
    </row>
    <row r="4160" spans="1:9">
      <c r="A4160" s="470">
        <v>44370</v>
      </c>
      <c r="B4160" s="203">
        <v>6</v>
      </c>
      <c r="C4160" s="208">
        <v>269</v>
      </c>
      <c r="D4160" s="471">
        <v>26.5</v>
      </c>
      <c r="E4160" s="209">
        <v>23</v>
      </c>
      <c r="F4160" s="472">
        <v>25.3</v>
      </c>
      <c r="I4160" s="114"/>
    </row>
    <row r="4161" spans="1:9">
      <c r="A4161" s="470">
        <v>44370</v>
      </c>
      <c r="B4161" s="203">
        <v>7</v>
      </c>
      <c r="C4161" s="208">
        <v>284</v>
      </c>
      <c r="D4161" s="471">
        <v>26.4</v>
      </c>
      <c r="E4161" s="209">
        <v>23</v>
      </c>
      <c r="F4161" s="472">
        <v>25.3</v>
      </c>
      <c r="I4161" s="114"/>
    </row>
    <row r="4162" spans="1:9">
      <c r="A4162" s="470">
        <v>44370</v>
      </c>
      <c r="B4162" s="203">
        <v>8</v>
      </c>
      <c r="C4162" s="208">
        <v>299</v>
      </c>
      <c r="D4162" s="471">
        <v>26.3</v>
      </c>
      <c r="E4162" s="209">
        <v>23</v>
      </c>
      <c r="F4162" s="472">
        <v>25.3</v>
      </c>
      <c r="I4162" s="114"/>
    </row>
    <row r="4163" spans="1:9">
      <c r="A4163" s="470">
        <v>44370</v>
      </c>
      <c r="B4163" s="203">
        <v>9</v>
      </c>
      <c r="C4163" s="208">
        <v>314</v>
      </c>
      <c r="D4163" s="471">
        <v>26.1</v>
      </c>
      <c r="E4163" s="209">
        <v>23</v>
      </c>
      <c r="F4163" s="472">
        <v>25.2</v>
      </c>
      <c r="I4163" s="114"/>
    </row>
    <row r="4164" spans="1:9">
      <c r="A4164" s="470">
        <v>44370</v>
      </c>
      <c r="B4164" s="203">
        <v>10</v>
      </c>
      <c r="C4164" s="208">
        <v>329</v>
      </c>
      <c r="D4164" s="471">
        <v>26</v>
      </c>
      <c r="E4164" s="209">
        <v>23</v>
      </c>
      <c r="F4164" s="472">
        <v>25.2</v>
      </c>
      <c r="I4164" s="114"/>
    </row>
    <row r="4165" spans="1:9">
      <c r="A4165" s="470">
        <v>44370</v>
      </c>
      <c r="B4165" s="203">
        <v>11</v>
      </c>
      <c r="C4165" s="208">
        <v>344</v>
      </c>
      <c r="D4165" s="471">
        <v>25.9</v>
      </c>
      <c r="E4165" s="209">
        <v>23</v>
      </c>
      <c r="F4165" s="472">
        <v>25.1</v>
      </c>
      <c r="I4165" s="114"/>
    </row>
    <row r="4166" spans="1:9">
      <c r="A4166" s="470">
        <v>44370</v>
      </c>
      <c r="B4166" s="203">
        <v>12</v>
      </c>
      <c r="C4166" s="208">
        <v>359</v>
      </c>
      <c r="D4166" s="471">
        <v>25.7</v>
      </c>
      <c r="E4166" s="209">
        <v>23</v>
      </c>
      <c r="F4166" s="472">
        <v>25.1</v>
      </c>
      <c r="I4166" s="114"/>
    </row>
    <row r="4167" spans="1:9">
      <c r="A4167" s="470">
        <v>44370</v>
      </c>
      <c r="B4167" s="203">
        <v>13</v>
      </c>
      <c r="C4167" s="208">
        <v>14</v>
      </c>
      <c r="D4167" s="471">
        <v>25.6</v>
      </c>
      <c r="E4167" s="209">
        <v>23</v>
      </c>
      <c r="F4167" s="472">
        <v>25.1</v>
      </c>
      <c r="I4167" s="114"/>
    </row>
    <row r="4168" spans="1:9">
      <c r="A4168" s="470">
        <v>44370</v>
      </c>
      <c r="B4168" s="203">
        <v>14</v>
      </c>
      <c r="C4168" s="208">
        <v>29</v>
      </c>
      <c r="D4168" s="471">
        <v>25.5</v>
      </c>
      <c r="E4168" s="209">
        <v>23</v>
      </c>
      <c r="F4168" s="472">
        <v>25</v>
      </c>
      <c r="I4168" s="114"/>
    </row>
    <row r="4169" spans="1:9">
      <c r="A4169" s="470">
        <v>44370</v>
      </c>
      <c r="B4169" s="203">
        <v>15</v>
      </c>
      <c r="C4169" s="208">
        <v>44</v>
      </c>
      <c r="D4169" s="471">
        <v>25.3</v>
      </c>
      <c r="E4169" s="209">
        <v>23</v>
      </c>
      <c r="F4169" s="472">
        <v>25</v>
      </c>
      <c r="I4169" s="114"/>
    </row>
    <row r="4170" spans="1:9">
      <c r="A4170" s="470">
        <v>44370</v>
      </c>
      <c r="B4170" s="203">
        <v>16</v>
      </c>
      <c r="C4170" s="208">
        <v>59</v>
      </c>
      <c r="D4170" s="471">
        <v>25.2</v>
      </c>
      <c r="E4170" s="209">
        <v>23</v>
      </c>
      <c r="F4170" s="472">
        <v>24.9</v>
      </c>
      <c r="I4170" s="114"/>
    </row>
    <row r="4171" spans="1:9">
      <c r="A4171" s="470">
        <v>44370</v>
      </c>
      <c r="B4171" s="203">
        <v>17</v>
      </c>
      <c r="C4171" s="208">
        <v>74</v>
      </c>
      <c r="D4171" s="471">
        <v>25.1</v>
      </c>
      <c r="E4171" s="209">
        <v>23</v>
      </c>
      <c r="F4171" s="472">
        <v>24.9</v>
      </c>
      <c r="I4171" s="114"/>
    </row>
    <row r="4172" spans="1:9">
      <c r="A4172" s="470">
        <v>44370</v>
      </c>
      <c r="B4172" s="203">
        <v>18</v>
      </c>
      <c r="C4172" s="208">
        <v>89</v>
      </c>
      <c r="D4172" s="471">
        <v>24.9</v>
      </c>
      <c r="E4172" s="209">
        <v>23</v>
      </c>
      <c r="F4172" s="472">
        <v>24.8</v>
      </c>
      <c r="I4172" s="114"/>
    </row>
    <row r="4173" spans="1:9">
      <c r="A4173" s="470">
        <v>44370</v>
      </c>
      <c r="B4173" s="203">
        <v>19</v>
      </c>
      <c r="C4173" s="208">
        <v>104</v>
      </c>
      <c r="D4173" s="471">
        <v>24.8</v>
      </c>
      <c r="E4173" s="209">
        <v>23</v>
      </c>
      <c r="F4173" s="472">
        <v>24.8</v>
      </c>
      <c r="I4173" s="114"/>
    </row>
    <row r="4174" spans="1:9">
      <c r="A4174" s="470">
        <v>44370</v>
      </c>
      <c r="B4174" s="203">
        <v>20</v>
      </c>
      <c r="C4174" s="208">
        <v>119</v>
      </c>
      <c r="D4174" s="471">
        <v>24.7</v>
      </c>
      <c r="E4174" s="209">
        <v>23</v>
      </c>
      <c r="F4174" s="472">
        <v>24.7</v>
      </c>
      <c r="I4174" s="114"/>
    </row>
    <row r="4175" spans="1:9">
      <c r="A4175" s="470">
        <v>44370</v>
      </c>
      <c r="B4175" s="203">
        <v>21</v>
      </c>
      <c r="C4175" s="208">
        <v>134</v>
      </c>
      <c r="D4175" s="471">
        <v>24.5</v>
      </c>
      <c r="E4175" s="209">
        <v>23</v>
      </c>
      <c r="F4175" s="472">
        <v>24.7</v>
      </c>
      <c r="I4175" s="114"/>
    </row>
    <row r="4176" spans="1:9">
      <c r="A4176" s="470">
        <v>44370</v>
      </c>
      <c r="B4176" s="203">
        <v>22</v>
      </c>
      <c r="C4176" s="208">
        <v>149</v>
      </c>
      <c r="D4176" s="471">
        <v>24.4</v>
      </c>
      <c r="E4176" s="209">
        <v>23</v>
      </c>
      <c r="F4176" s="472">
        <v>24.7</v>
      </c>
      <c r="I4176" s="114"/>
    </row>
    <row r="4177" spans="1:9">
      <c r="A4177" s="470">
        <v>44370</v>
      </c>
      <c r="B4177" s="203">
        <v>23</v>
      </c>
      <c r="C4177" s="208">
        <v>164</v>
      </c>
      <c r="D4177" s="471">
        <v>24.3</v>
      </c>
      <c r="E4177" s="209">
        <v>23</v>
      </c>
      <c r="F4177" s="472">
        <v>24.6</v>
      </c>
      <c r="I4177" s="114"/>
    </row>
    <row r="4178" spans="1:9">
      <c r="A4178" s="470">
        <v>44371</v>
      </c>
      <c r="B4178" s="203">
        <v>0</v>
      </c>
      <c r="C4178" s="208">
        <v>179</v>
      </c>
      <c r="D4178" s="471">
        <v>24.1</v>
      </c>
      <c r="E4178" s="209">
        <v>23</v>
      </c>
      <c r="F4178" s="472">
        <v>24.6</v>
      </c>
      <c r="I4178" s="114"/>
    </row>
    <row r="4179" spans="1:9">
      <c r="A4179" s="470">
        <v>44371</v>
      </c>
      <c r="B4179" s="203">
        <v>1</v>
      </c>
      <c r="C4179" s="208">
        <v>194</v>
      </c>
      <c r="D4179" s="471">
        <v>24</v>
      </c>
      <c r="E4179" s="209">
        <v>23</v>
      </c>
      <c r="F4179" s="472">
        <v>24.5</v>
      </c>
      <c r="I4179" s="114"/>
    </row>
    <row r="4180" spans="1:9">
      <c r="A4180" s="470">
        <v>44371</v>
      </c>
      <c r="B4180" s="203">
        <v>2</v>
      </c>
      <c r="C4180" s="208">
        <v>209</v>
      </c>
      <c r="D4180" s="471">
        <v>23.9</v>
      </c>
      <c r="E4180" s="209">
        <v>23</v>
      </c>
      <c r="F4180" s="472">
        <v>24.5</v>
      </c>
      <c r="I4180" s="114"/>
    </row>
    <row r="4181" spans="1:9">
      <c r="A4181" s="470">
        <v>44371</v>
      </c>
      <c r="B4181" s="203">
        <v>3</v>
      </c>
      <c r="C4181" s="208">
        <v>224</v>
      </c>
      <c r="D4181" s="471">
        <v>23.7</v>
      </c>
      <c r="E4181" s="209">
        <v>23</v>
      </c>
      <c r="F4181" s="472">
        <v>24.4</v>
      </c>
      <c r="I4181" s="114"/>
    </row>
    <row r="4182" spans="1:9">
      <c r="A4182" s="470">
        <v>44371</v>
      </c>
      <c r="B4182" s="203">
        <v>4</v>
      </c>
      <c r="C4182" s="208">
        <v>239</v>
      </c>
      <c r="D4182" s="471">
        <v>23.6</v>
      </c>
      <c r="E4182" s="209">
        <v>23</v>
      </c>
      <c r="F4182" s="472">
        <v>24.4</v>
      </c>
      <c r="I4182" s="114"/>
    </row>
    <row r="4183" spans="1:9">
      <c r="A4183" s="470">
        <v>44371</v>
      </c>
      <c r="B4183" s="203">
        <v>5</v>
      </c>
      <c r="C4183" s="208">
        <v>254</v>
      </c>
      <c r="D4183" s="471">
        <v>23.5</v>
      </c>
      <c r="E4183" s="209">
        <v>23</v>
      </c>
      <c r="F4183" s="472">
        <v>24.3</v>
      </c>
      <c r="I4183" s="114"/>
    </row>
    <row r="4184" spans="1:9">
      <c r="A4184" s="470">
        <v>44371</v>
      </c>
      <c r="B4184" s="203">
        <v>6</v>
      </c>
      <c r="C4184" s="208">
        <v>269</v>
      </c>
      <c r="D4184" s="471">
        <v>23.3</v>
      </c>
      <c r="E4184" s="209">
        <v>23</v>
      </c>
      <c r="F4184" s="472">
        <v>24.2</v>
      </c>
      <c r="I4184" s="114"/>
    </row>
    <row r="4185" spans="1:9">
      <c r="A4185" s="470">
        <v>44371</v>
      </c>
      <c r="B4185" s="203">
        <v>7</v>
      </c>
      <c r="C4185" s="208">
        <v>284</v>
      </c>
      <c r="D4185" s="471">
        <v>23.2</v>
      </c>
      <c r="E4185" s="209">
        <v>23</v>
      </c>
      <c r="F4185" s="472">
        <v>24.2</v>
      </c>
      <c r="I4185" s="114"/>
    </row>
    <row r="4186" spans="1:9">
      <c r="A4186" s="470">
        <v>44371</v>
      </c>
      <c r="B4186" s="203">
        <v>8</v>
      </c>
      <c r="C4186" s="208">
        <v>299</v>
      </c>
      <c r="D4186" s="471">
        <v>23.1</v>
      </c>
      <c r="E4186" s="209">
        <v>23</v>
      </c>
      <c r="F4186" s="472">
        <v>24.1</v>
      </c>
      <c r="I4186" s="114"/>
    </row>
    <row r="4187" spans="1:9">
      <c r="A4187" s="470">
        <v>44371</v>
      </c>
      <c r="B4187" s="203">
        <v>9</v>
      </c>
      <c r="C4187" s="208">
        <v>314</v>
      </c>
      <c r="D4187" s="471">
        <v>22.9</v>
      </c>
      <c r="E4187" s="209">
        <v>23</v>
      </c>
      <c r="F4187" s="472">
        <v>24.1</v>
      </c>
      <c r="I4187" s="114"/>
    </row>
    <row r="4188" spans="1:9">
      <c r="A4188" s="470">
        <v>44371</v>
      </c>
      <c r="B4188" s="203">
        <v>10</v>
      </c>
      <c r="C4188" s="208">
        <v>329</v>
      </c>
      <c r="D4188" s="471">
        <v>22.8</v>
      </c>
      <c r="E4188" s="209">
        <v>23</v>
      </c>
      <c r="F4188" s="472">
        <v>24</v>
      </c>
      <c r="I4188" s="114"/>
    </row>
    <row r="4189" spans="1:9">
      <c r="A4189" s="470">
        <v>44371</v>
      </c>
      <c r="B4189" s="203">
        <v>11</v>
      </c>
      <c r="C4189" s="208">
        <v>344</v>
      </c>
      <c r="D4189" s="471">
        <v>22.7</v>
      </c>
      <c r="E4189" s="209">
        <v>23</v>
      </c>
      <c r="F4189" s="472">
        <v>24</v>
      </c>
      <c r="I4189" s="114"/>
    </row>
    <row r="4190" spans="1:9">
      <c r="A4190" s="470">
        <v>44371</v>
      </c>
      <c r="B4190" s="203">
        <v>12</v>
      </c>
      <c r="C4190" s="208">
        <v>359</v>
      </c>
      <c r="D4190" s="471">
        <v>22.5</v>
      </c>
      <c r="E4190" s="209">
        <v>23</v>
      </c>
      <c r="F4190" s="472">
        <v>23.9</v>
      </c>
      <c r="I4190" s="114"/>
    </row>
    <row r="4191" spans="1:9">
      <c r="A4191" s="470">
        <v>44371</v>
      </c>
      <c r="B4191" s="203">
        <v>13</v>
      </c>
      <c r="C4191" s="208">
        <v>14</v>
      </c>
      <c r="D4191" s="471">
        <v>22.4</v>
      </c>
      <c r="E4191" s="209">
        <v>23</v>
      </c>
      <c r="F4191" s="472">
        <v>23.9</v>
      </c>
      <c r="I4191" s="114"/>
    </row>
    <row r="4192" spans="1:9">
      <c r="A4192" s="470">
        <v>44371</v>
      </c>
      <c r="B4192" s="203">
        <v>14</v>
      </c>
      <c r="C4192" s="208">
        <v>29</v>
      </c>
      <c r="D4192" s="471">
        <v>22.3</v>
      </c>
      <c r="E4192" s="209">
        <v>23</v>
      </c>
      <c r="F4192" s="472">
        <v>23.8</v>
      </c>
      <c r="I4192" s="114"/>
    </row>
    <row r="4193" spans="1:9">
      <c r="A4193" s="470">
        <v>44371</v>
      </c>
      <c r="B4193" s="203">
        <v>15</v>
      </c>
      <c r="C4193" s="208">
        <v>44</v>
      </c>
      <c r="D4193" s="471">
        <v>22.2</v>
      </c>
      <c r="E4193" s="209">
        <v>23</v>
      </c>
      <c r="F4193" s="472">
        <v>23.7</v>
      </c>
      <c r="I4193" s="114"/>
    </row>
    <row r="4194" spans="1:9">
      <c r="A4194" s="470">
        <v>44371</v>
      </c>
      <c r="B4194" s="203">
        <v>16</v>
      </c>
      <c r="C4194" s="208">
        <v>59</v>
      </c>
      <c r="D4194" s="471">
        <v>22</v>
      </c>
      <c r="E4194" s="209">
        <v>23</v>
      </c>
      <c r="F4194" s="472">
        <v>23.7</v>
      </c>
      <c r="I4194" s="114"/>
    </row>
    <row r="4195" spans="1:9">
      <c r="A4195" s="470">
        <v>44371</v>
      </c>
      <c r="B4195" s="203">
        <v>17</v>
      </c>
      <c r="C4195" s="208">
        <v>74</v>
      </c>
      <c r="D4195" s="471">
        <v>21.9</v>
      </c>
      <c r="E4195" s="209">
        <v>23</v>
      </c>
      <c r="F4195" s="472">
        <v>23.6</v>
      </c>
      <c r="I4195" s="114"/>
    </row>
    <row r="4196" spans="1:9">
      <c r="A4196" s="470">
        <v>44371</v>
      </c>
      <c r="B4196" s="203">
        <v>18</v>
      </c>
      <c r="C4196" s="208">
        <v>89</v>
      </c>
      <c r="D4196" s="471">
        <v>21.8</v>
      </c>
      <c r="E4196" s="209">
        <v>23</v>
      </c>
      <c r="F4196" s="472">
        <v>23.6</v>
      </c>
      <c r="I4196" s="114"/>
    </row>
    <row r="4197" spans="1:9">
      <c r="A4197" s="470">
        <v>44371</v>
      </c>
      <c r="B4197" s="203">
        <v>19</v>
      </c>
      <c r="C4197" s="208">
        <v>104</v>
      </c>
      <c r="D4197" s="471">
        <v>21.6</v>
      </c>
      <c r="E4197" s="209">
        <v>23</v>
      </c>
      <c r="F4197" s="472">
        <v>23.5</v>
      </c>
      <c r="I4197" s="114"/>
    </row>
    <row r="4198" spans="1:9">
      <c r="A4198" s="470">
        <v>44371</v>
      </c>
      <c r="B4198" s="203">
        <v>20</v>
      </c>
      <c r="C4198" s="208">
        <v>119</v>
      </c>
      <c r="D4198" s="471">
        <v>21.5</v>
      </c>
      <c r="E4198" s="209">
        <v>23</v>
      </c>
      <c r="F4198" s="472">
        <v>23.4</v>
      </c>
      <c r="I4198" s="114"/>
    </row>
    <row r="4199" spans="1:9">
      <c r="A4199" s="470">
        <v>44371</v>
      </c>
      <c r="B4199" s="203">
        <v>21</v>
      </c>
      <c r="C4199" s="208">
        <v>134</v>
      </c>
      <c r="D4199" s="471">
        <v>21.4</v>
      </c>
      <c r="E4199" s="209">
        <v>23</v>
      </c>
      <c r="F4199" s="472">
        <v>23.4</v>
      </c>
      <c r="I4199" s="114"/>
    </row>
    <row r="4200" spans="1:9">
      <c r="A4200" s="470">
        <v>44371</v>
      </c>
      <c r="B4200" s="203">
        <v>22</v>
      </c>
      <c r="C4200" s="208">
        <v>149</v>
      </c>
      <c r="D4200" s="471">
        <v>21.2</v>
      </c>
      <c r="E4200" s="209">
        <v>23</v>
      </c>
      <c r="F4200" s="472">
        <v>23.3</v>
      </c>
      <c r="I4200" s="114"/>
    </row>
    <row r="4201" spans="1:9">
      <c r="A4201" s="470">
        <v>44371</v>
      </c>
      <c r="B4201" s="203">
        <v>23</v>
      </c>
      <c r="C4201" s="208">
        <v>164</v>
      </c>
      <c r="D4201" s="471">
        <v>21.1</v>
      </c>
      <c r="E4201" s="209">
        <v>23</v>
      </c>
      <c r="F4201" s="472">
        <v>23.2</v>
      </c>
      <c r="I4201" s="114"/>
    </row>
    <row r="4202" spans="1:9">
      <c r="A4202" s="470">
        <v>44372</v>
      </c>
      <c r="B4202" s="203">
        <v>0</v>
      </c>
      <c r="C4202" s="208">
        <v>179</v>
      </c>
      <c r="D4202" s="471">
        <v>21</v>
      </c>
      <c r="E4202" s="209">
        <v>23</v>
      </c>
      <c r="F4202" s="472">
        <v>23.2</v>
      </c>
      <c r="I4202" s="114"/>
    </row>
    <row r="4203" spans="1:9">
      <c r="A4203" s="470">
        <v>44372</v>
      </c>
      <c r="B4203" s="203">
        <v>1</v>
      </c>
      <c r="C4203" s="208">
        <v>194</v>
      </c>
      <c r="D4203" s="471">
        <v>20.8</v>
      </c>
      <c r="E4203" s="209">
        <v>23</v>
      </c>
      <c r="F4203" s="472">
        <v>23.1</v>
      </c>
      <c r="I4203" s="114"/>
    </row>
    <row r="4204" spans="1:9">
      <c r="A4204" s="470">
        <v>44372</v>
      </c>
      <c r="B4204" s="203">
        <v>2</v>
      </c>
      <c r="C4204" s="208">
        <v>209</v>
      </c>
      <c r="D4204" s="471">
        <v>20.7</v>
      </c>
      <c r="E4204" s="209">
        <v>23</v>
      </c>
      <c r="F4204" s="472">
        <v>23</v>
      </c>
      <c r="I4204" s="114"/>
    </row>
    <row r="4205" spans="1:9">
      <c r="A4205" s="470">
        <v>44372</v>
      </c>
      <c r="B4205" s="203">
        <v>3</v>
      </c>
      <c r="C4205" s="208">
        <v>224</v>
      </c>
      <c r="D4205" s="471">
        <v>20.6</v>
      </c>
      <c r="E4205" s="209">
        <v>23</v>
      </c>
      <c r="F4205" s="472">
        <v>23</v>
      </c>
      <c r="I4205" s="114"/>
    </row>
    <row r="4206" spans="1:9">
      <c r="A4206" s="470">
        <v>44372</v>
      </c>
      <c r="B4206" s="203">
        <v>4</v>
      </c>
      <c r="C4206" s="208">
        <v>239</v>
      </c>
      <c r="D4206" s="471">
        <v>20.399999999999999</v>
      </c>
      <c r="E4206" s="209">
        <v>23</v>
      </c>
      <c r="F4206" s="472">
        <v>22.9</v>
      </c>
      <c r="I4206" s="114"/>
    </row>
    <row r="4207" spans="1:9">
      <c r="A4207" s="470">
        <v>44372</v>
      </c>
      <c r="B4207" s="203">
        <v>5</v>
      </c>
      <c r="C4207" s="208">
        <v>254</v>
      </c>
      <c r="D4207" s="471">
        <v>20.3</v>
      </c>
      <c r="E4207" s="209">
        <v>23</v>
      </c>
      <c r="F4207" s="472">
        <v>22.8</v>
      </c>
      <c r="I4207" s="114"/>
    </row>
    <row r="4208" spans="1:9">
      <c r="A4208" s="470">
        <v>44372</v>
      </c>
      <c r="B4208" s="203">
        <v>6</v>
      </c>
      <c r="C4208" s="208">
        <v>269</v>
      </c>
      <c r="D4208" s="471">
        <v>20.2</v>
      </c>
      <c r="E4208" s="209">
        <v>23</v>
      </c>
      <c r="F4208" s="472">
        <v>22.8</v>
      </c>
      <c r="I4208" s="114"/>
    </row>
    <row r="4209" spans="1:9">
      <c r="A4209" s="470">
        <v>44372</v>
      </c>
      <c r="B4209" s="203">
        <v>7</v>
      </c>
      <c r="C4209" s="208">
        <v>284</v>
      </c>
      <c r="D4209" s="471">
        <v>20</v>
      </c>
      <c r="E4209" s="209">
        <v>23</v>
      </c>
      <c r="F4209" s="472">
        <v>22.7</v>
      </c>
      <c r="I4209" s="114"/>
    </row>
    <row r="4210" spans="1:9">
      <c r="A4210" s="470">
        <v>44372</v>
      </c>
      <c r="B4210" s="203">
        <v>8</v>
      </c>
      <c r="C4210" s="208">
        <v>299</v>
      </c>
      <c r="D4210" s="471">
        <v>19.899999999999999</v>
      </c>
      <c r="E4210" s="209">
        <v>23</v>
      </c>
      <c r="F4210" s="472">
        <v>22.6</v>
      </c>
      <c r="I4210" s="114"/>
    </row>
    <row r="4211" spans="1:9">
      <c r="A4211" s="470">
        <v>44372</v>
      </c>
      <c r="B4211" s="203">
        <v>9</v>
      </c>
      <c r="C4211" s="208">
        <v>314</v>
      </c>
      <c r="D4211" s="471">
        <v>19.8</v>
      </c>
      <c r="E4211" s="209">
        <v>23</v>
      </c>
      <c r="F4211" s="472">
        <v>22.5</v>
      </c>
      <c r="I4211" s="114"/>
    </row>
    <row r="4212" spans="1:9">
      <c r="A4212" s="470">
        <v>44372</v>
      </c>
      <c r="B4212" s="203">
        <v>10</v>
      </c>
      <c r="C4212" s="208">
        <v>329</v>
      </c>
      <c r="D4212" s="471">
        <v>19.600000000000001</v>
      </c>
      <c r="E4212" s="209">
        <v>23</v>
      </c>
      <c r="F4212" s="472">
        <v>22.5</v>
      </c>
      <c r="I4212" s="114"/>
    </row>
    <row r="4213" spans="1:9">
      <c r="A4213" s="470">
        <v>44372</v>
      </c>
      <c r="B4213" s="203">
        <v>11</v>
      </c>
      <c r="C4213" s="208">
        <v>344</v>
      </c>
      <c r="D4213" s="471">
        <v>19.5</v>
      </c>
      <c r="E4213" s="209">
        <v>23</v>
      </c>
      <c r="F4213" s="472">
        <v>22.4</v>
      </c>
      <c r="I4213" s="114"/>
    </row>
    <row r="4214" spans="1:9">
      <c r="A4214" s="470">
        <v>44372</v>
      </c>
      <c r="B4214" s="203">
        <v>12</v>
      </c>
      <c r="C4214" s="208">
        <v>359</v>
      </c>
      <c r="D4214" s="471">
        <v>19.399999999999999</v>
      </c>
      <c r="E4214" s="209">
        <v>23</v>
      </c>
      <c r="F4214" s="472">
        <v>22.3</v>
      </c>
      <c r="I4214" s="114"/>
    </row>
    <row r="4215" spans="1:9">
      <c r="A4215" s="470">
        <v>44372</v>
      </c>
      <c r="B4215" s="203">
        <v>13</v>
      </c>
      <c r="C4215" s="208">
        <v>14</v>
      </c>
      <c r="D4215" s="471">
        <v>19.3</v>
      </c>
      <c r="E4215" s="209">
        <v>23</v>
      </c>
      <c r="F4215" s="472">
        <v>22.2</v>
      </c>
      <c r="I4215" s="114"/>
    </row>
    <row r="4216" spans="1:9">
      <c r="A4216" s="470">
        <v>44372</v>
      </c>
      <c r="B4216" s="203">
        <v>14</v>
      </c>
      <c r="C4216" s="208">
        <v>29</v>
      </c>
      <c r="D4216" s="471">
        <v>19.100000000000001</v>
      </c>
      <c r="E4216" s="209">
        <v>23</v>
      </c>
      <c r="F4216" s="472">
        <v>22.2</v>
      </c>
      <c r="I4216" s="114"/>
    </row>
    <row r="4217" spans="1:9">
      <c r="A4217" s="470">
        <v>44372</v>
      </c>
      <c r="B4217" s="203">
        <v>15</v>
      </c>
      <c r="C4217" s="208">
        <v>44</v>
      </c>
      <c r="D4217" s="471">
        <v>19</v>
      </c>
      <c r="E4217" s="209">
        <v>23</v>
      </c>
      <c r="F4217" s="472">
        <v>22.1</v>
      </c>
      <c r="I4217" s="114"/>
    </row>
    <row r="4218" spans="1:9">
      <c r="A4218" s="470">
        <v>44372</v>
      </c>
      <c r="B4218" s="203">
        <v>16</v>
      </c>
      <c r="C4218" s="208">
        <v>59</v>
      </c>
      <c r="D4218" s="471">
        <v>18.899999999999999</v>
      </c>
      <c r="E4218" s="209">
        <v>23</v>
      </c>
      <c r="F4218" s="472">
        <v>22</v>
      </c>
      <c r="I4218" s="114"/>
    </row>
    <row r="4219" spans="1:9">
      <c r="A4219" s="470">
        <v>44372</v>
      </c>
      <c r="B4219" s="203">
        <v>17</v>
      </c>
      <c r="C4219" s="208">
        <v>74</v>
      </c>
      <c r="D4219" s="471">
        <v>18.7</v>
      </c>
      <c r="E4219" s="209">
        <v>23</v>
      </c>
      <c r="F4219" s="472">
        <v>21.9</v>
      </c>
      <c r="I4219" s="114"/>
    </row>
    <row r="4220" spans="1:9">
      <c r="A4220" s="470">
        <v>44372</v>
      </c>
      <c r="B4220" s="203">
        <v>18</v>
      </c>
      <c r="C4220" s="208">
        <v>89</v>
      </c>
      <c r="D4220" s="471">
        <v>18.600000000000001</v>
      </c>
      <c r="E4220" s="209">
        <v>23</v>
      </c>
      <c r="F4220" s="472">
        <v>21.9</v>
      </c>
      <c r="I4220" s="114"/>
    </row>
    <row r="4221" spans="1:9">
      <c r="A4221" s="470">
        <v>44372</v>
      </c>
      <c r="B4221" s="203">
        <v>19</v>
      </c>
      <c r="C4221" s="208">
        <v>104</v>
      </c>
      <c r="D4221" s="471">
        <v>18.5</v>
      </c>
      <c r="E4221" s="209">
        <v>23</v>
      </c>
      <c r="F4221" s="472">
        <v>21.8</v>
      </c>
      <c r="I4221" s="114"/>
    </row>
    <row r="4222" spans="1:9">
      <c r="A4222" s="470">
        <v>44372</v>
      </c>
      <c r="B4222" s="203">
        <v>20</v>
      </c>
      <c r="C4222" s="208">
        <v>119</v>
      </c>
      <c r="D4222" s="471">
        <v>18.3</v>
      </c>
      <c r="E4222" s="209">
        <v>23</v>
      </c>
      <c r="F4222" s="472">
        <v>21.7</v>
      </c>
      <c r="I4222" s="114"/>
    </row>
    <row r="4223" spans="1:9">
      <c r="A4223" s="470">
        <v>44372</v>
      </c>
      <c r="B4223" s="203">
        <v>21</v>
      </c>
      <c r="C4223" s="208">
        <v>134</v>
      </c>
      <c r="D4223" s="471">
        <v>18.2</v>
      </c>
      <c r="E4223" s="209">
        <v>23</v>
      </c>
      <c r="F4223" s="472">
        <v>21.6</v>
      </c>
      <c r="I4223" s="114"/>
    </row>
    <row r="4224" spans="1:9">
      <c r="A4224" s="470">
        <v>44372</v>
      </c>
      <c r="B4224" s="203">
        <v>22</v>
      </c>
      <c r="C4224" s="208">
        <v>149</v>
      </c>
      <c r="D4224" s="471">
        <v>18.100000000000001</v>
      </c>
      <c r="E4224" s="209">
        <v>23</v>
      </c>
      <c r="F4224" s="472">
        <v>21.5</v>
      </c>
      <c r="I4224" s="114"/>
    </row>
    <row r="4225" spans="1:9">
      <c r="A4225" s="470">
        <v>44372</v>
      </c>
      <c r="B4225" s="203">
        <v>23</v>
      </c>
      <c r="C4225" s="208">
        <v>164</v>
      </c>
      <c r="D4225" s="471">
        <v>17.899999999999999</v>
      </c>
      <c r="E4225" s="209">
        <v>23</v>
      </c>
      <c r="F4225" s="472">
        <v>21.5</v>
      </c>
      <c r="I4225" s="114"/>
    </row>
    <row r="4226" spans="1:9">
      <c r="A4226" s="470">
        <v>44373</v>
      </c>
      <c r="B4226" s="203">
        <v>0</v>
      </c>
      <c r="C4226" s="208">
        <v>179</v>
      </c>
      <c r="D4226" s="471">
        <v>17.8</v>
      </c>
      <c r="E4226" s="209">
        <v>23</v>
      </c>
      <c r="F4226" s="472">
        <v>21.4</v>
      </c>
      <c r="I4226" s="114"/>
    </row>
    <row r="4227" spans="1:9">
      <c r="A4227" s="470">
        <v>44373</v>
      </c>
      <c r="B4227" s="203">
        <v>1</v>
      </c>
      <c r="C4227" s="208">
        <v>194</v>
      </c>
      <c r="D4227" s="471">
        <v>17.7</v>
      </c>
      <c r="E4227" s="209">
        <v>23</v>
      </c>
      <c r="F4227" s="472">
        <v>21.3</v>
      </c>
      <c r="I4227" s="114"/>
    </row>
    <row r="4228" spans="1:9">
      <c r="A4228" s="470">
        <v>44373</v>
      </c>
      <c r="B4228" s="203">
        <v>2</v>
      </c>
      <c r="C4228" s="208">
        <v>209</v>
      </c>
      <c r="D4228" s="471">
        <v>17.600000000000001</v>
      </c>
      <c r="E4228" s="209">
        <v>23</v>
      </c>
      <c r="F4228" s="472">
        <v>21.2</v>
      </c>
      <c r="I4228" s="114"/>
    </row>
    <row r="4229" spans="1:9">
      <c r="A4229" s="470">
        <v>44373</v>
      </c>
      <c r="B4229" s="203">
        <v>3</v>
      </c>
      <c r="C4229" s="208">
        <v>224</v>
      </c>
      <c r="D4229" s="471">
        <v>17.399999999999999</v>
      </c>
      <c r="E4229" s="209">
        <v>23</v>
      </c>
      <c r="F4229" s="472">
        <v>21.1</v>
      </c>
      <c r="I4229" s="114"/>
    </row>
    <row r="4230" spans="1:9">
      <c r="A4230" s="470">
        <v>44373</v>
      </c>
      <c r="B4230" s="203">
        <v>4</v>
      </c>
      <c r="C4230" s="208">
        <v>239</v>
      </c>
      <c r="D4230" s="471">
        <v>17.3</v>
      </c>
      <c r="E4230" s="209">
        <v>23</v>
      </c>
      <c r="F4230" s="472">
        <v>21</v>
      </c>
      <c r="I4230" s="114"/>
    </row>
    <row r="4231" spans="1:9">
      <c r="A4231" s="470">
        <v>44373</v>
      </c>
      <c r="B4231" s="203">
        <v>5</v>
      </c>
      <c r="C4231" s="208">
        <v>254</v>
      </c>
      <c r="D4231" s="471">
        <v>17.2</v>
      </c>
      <c r="E4231" s="209">
        <v>23</v>
      </c>
      <c r="F4231" s="472">
        <v>20.9</v>
      </c>
      <c r="I4231" s="114"/>
    </row>
    <row r="4232" spans="1:9">
      <c r="A4232" s="470">
        <v>44373</v>
      </c>
      <c r="B4232" s="203">
        <v>6</v>
      </c>
      <c r="C4232" s="208">
        <v>269</v>
      </c>
      <c r="D4232" s="471">
        <v>17</v>
      </c>
      <c r="E4232" s="209">
        <v>23</v>
      </c>
      <c r="F4232" s="472">
        <v>20.9</v>
      </c>
      <c r="I4232" s="114"/>
    </row>
    <row r="4233" spans="1:9">
      <c r="A4233" s="470">
        <v>44373</v>
      </c>
      <c r="B4233" s="203">
        <v>7</v>
      </c>
      <c r="C4233" s="208">
        <v>284</v>
      </c>
      <c r="D4233" s="471">
        <v>16.899999999999999</v>
      </c>
      <c r="E4233" s="209">
        <v>23</v>
      </c>
      <c r="F4233" s="472">
        <v>20.8</v>
      </c>
      <c r="I4233" s="114"/>
    </row>
    <row r="4234" spans="1:9">
      <c r="A4234" s="470">
        <v>44373</v>
      </c>
      <c r="B4234" s="203">
        <v>8</v>
      </c>
      <c r="C4234" s="208">
        <v>299</v>
      </c>
      <c r="D4234" s="471">
        <v>16.8</v>
      </c>
      <c r="E4234" s="209">
        <v>23</v>
      </c>
      <c r="F4234" s="472">
        <v>20.7</v>
      </c>
      <c r="I4234" s="114"/>
    </row>
    <row r="4235" spans="1:9">
      <c r="A4235" s="470">
        <v>44373</v>
      </c>
      <c r="B4235" s="203">
        <v>9</v>
      </c>
      <c r="C4235" s="208">
        <v>314</v>
      </c>
      <c r="D4235" s="471">
        <v>16.600000000000001</v>
      </c>
      <c r="E4235" s="209">
        <v>23</v>
      </c>
      <c r="F4235" s="472">
        <v>20.6</v>
      </c>
      <c r="I4235" s="114"/>
    </row>
    <row r="4236" spans="1:9">
      <c r="A4236" s="470">
        <v>44373</v>
      </c>
      <c r="B4236" s="203">
        <v>10</v>
      </c>
      <c r="C4236" s="208">
        <v>329</v>
      </c>
      <c r="D4236" s="471">
        <v>16.5</v>
      </c>
      <c r="E4236" s="209">
        <v>23</v>
      </c>
      <c r="F4236" s="472">
        <v>20.5</v>
      </c>
      <c r="I4236" s="114"/>
    </row>
    <row r="4237" spans="1:9">
      <c r="A4237" s="470">
        <v>44373</v>
      </c>
      <c r="B4237" s="203">
        <v>11</v>
      </c>
      <c r="C4237" s="208">
        <v>344</v>
      </c>
      <c r="D4237" s="471">
        <v>16.399999999999999</v>
      </c>
      <c r="E4237" s="209">
        <v>23</v>
      </c>
      <c r="F4237" s="472">
        <v>20.399999999999999</v>
      </c>
      <c r="I4237" s="114"/>
    </row>
    <row r="4238" spans="1:9">
      <c r="A4238" s="470">
        <v>44373</v>
      </c>
      <c r="B4238" s="203">
        <v>12</v>
      </c>
      <c r="C4238" s="208">
        <v>359</v>
      </c>
      <c r="D4238" s="471">
        <v>16.3</v>
      </c>
      <c r="E4238" s="209">
        <v>23</v>
      </c>
      <c r="F4238" s="472">
        <v>20.3</v>
      </c>
      <c r="I4238" s="114"/>
    </row>
    <row r="4239" spans="1:9">
      <c r="A4239" s="470">
        <v>44373</v>
      </c>
      <c r="B4239" s="203">
        <v>13</v>
      </c>
      <c r="C4239" s="208">
        <v>14</v>
      </c>
      <c r="D4239" s="471">
        <v>16.100000000000001</v>
      </c>
      <c r="E4239" s="209">
        <v>23</v>
      </c>
      <c r="F4239" s="472">
        <v>20.2</v>
      </c>
      <c r="I4239" s="114"/>
    </row>
    <row r="4240" spans="1:9">
      <c r="A4240" s="470">
        <v>44373</v>
      </c>
      <c r="B4240" s="203">
        <v>14</v>
      </c>
      <c r="C4240" s="208">
        <v>29</v>
      </c>
      <c r="D4240" s="471">
        <v>16</v>
      </c>
      <c r="E4240" s="209">
        <v>23</v>
      </c>
      <c r="F4240" s="472">
        <v>20.100000000000001</v>
      </c>
      <c r="I4240" s="114"/>
    </row>
    <row r="4241" spans="1:9">
      <c r="A4241" s="470">
        <v>44373</v>
      </c>
      <c r="B4241" s="203">
        <v>15</v>
      </c>
      <c r="C4241" s="208">
        <v>44</v>
      </c>
      <c r="D4241" s="471">
        <v>15.9</v>
      </c>
      <c r="E4241" s="209">
        <v>23</v>
      </c>
      <c r="F4241" s="472">
        <v>20</v>
      </c>
      <c r="I4241" s="114"/>
    </row>
    <row r="4242" spans="1:9">
      <c r="A4242" s="470">
        <v>44373</v>
      </c>
      <c r="B4242" s="203">
        <v>16</v>
      </c>
      <c r="C4242" s="208">
        <v>59</v>
      </c>
      <c r="D4242" s="471">
        <v>15.7</v>
      </c>
      <c r="E4242" s="209">
        <v>23</v>
      </c>
      <c r="F4242" s="472">
        <v>19.899999999999999</v>
      </c>
      <c r="I4242" s="114"/>
    </row>
    <row r="4243" spans="1:9">
      <c r="A4243" s="470">
        <v>44373</v>
      </c>
      <c r="B4243" s="203">
        <v>17</v>
      </c>
      <c r="C4243" s="208">
        <v>74</v>
      </c>
      <c r="D4243" s="471">
        <v>15.6</v>
      </c>
      <c r="E4243" s="209">
        <v>23</v>
      </c>
      <c r="F4243" s="472">
        <v>19.899999999999999</v>
      </c>
      <c r="I4243" s="114"/>
    </row>
    <row r="4244" spans="1:9">
      <c r="A4244" s="470">
        <v>44373</v>
      </c>
      <c r="B4244" s="203">
        <v>18</v>
      </c>
      <c r="C4244" s="208">
        <v>89</v>
      </c>
      <c r="D4244" s="471">
        <v>15.5</v>
      </c>
      <c r="E4244" s="209">
        <v>23</v>
      </c>
      <c r="F4244" s="472">
        <v>19.8</v>
      </c>
      <c r="I4244" s="114"/>
    </row>
    <row r="4245" spans="1:9">
      <c r="A4245" s="470">
        <v>44373</v>
      </c>
      <c r="B4245" s="203">
        <v>19</v>
      </c>
      <c r="C4245" s="208">
        <v>104</v>
      </c>
      <c r="D4245" s="471">
        <v>15.3</v>
      </c>
      <c r="E4245" s="209">
        <v>23</v>
      </c>
      <c r="F4245" s="472">
        <v>19.7</v>
      </c>
      <c r="I4245" s="114"/>
    </row>
    <row r="4246" spans="1:9">
      <c r="A4246" s="470">
        <v>44373</v>
      </c>
      <c r="B4246" s="203">
        <v>20</v>
      </c>
      <c r="C4246" s="208">
        <v>119</v>
      </c>
      <c r="D4246" s="471">
        <v>15.2</v>
      </c>
      <c r="E4246" s="209">
        <v>23</v>
      </c>
      <c r="F4246" s="472">
        <v>19.600000000000001</v>
      </c>
      <c r="I4246" s="114"/>
    </row>
    <row r="4247" spans="1:9">
      <c r="A4247" s="470">
        <v>44373</v>
      </c>
      <c r="B4247" s="203">
        <v>21</v>
      </c>
      <c r="C4247" s="208">
        <v>134</v>
      </c>
      <c r="D4247" s="471">
        <v>15.1</v>
      </c>
      <c r="E4247" s="209">
        <v>23</v>
      </c>
      <c r="F4247" s="472">
        <v>19.5</v>
      </c>
      <c r="I4247" s="114"/>
    </row>
    <row r="4248" spans="1:9">
      <c r="A4248" s="470">
        <v>44373</v>
      </c>
      <c r="B4248" s="203">
        <v>22</v>
      </c>
      <c r="C4248" s="208">
        <v>149</v>
      </c>
      <c r="D4248" s="471">
        <v>15</v>
      </c>
      <c r="E4248" s="209">
        <v>23</v>
      </c>
      <c r="F4248" s="472">
        <v>19.399999999999999</v>
      </c>
      <c r="I4248" s="114"/>
    </row>
    <row r="4249" spans="1:9">
      <c r="A4249" s="470">
        <v>44373</v>
      </c>
      <c r="B4249" s="203">
        <v>23</v>
      </c>
      <c r="C4249" s="208">
        <v>164</v>
      </c>
      <c r="D4249" s="471">
        <v>14.8</v>
      </c>
      <c r="E4249" s="209">
        <v>23</v>
      </c>
      <c r="F4249" s="472">
        <v>19.3</v>
      </c>
      <c r="I4249" s="114"/>
    </row>
    <row r="4250" spans="1:9">
      <c r="A4250" s="470">
        <v>44374</v>
      </c>
      <c r="B4250" s="203">
        <v>0</v>
      </c>
      <c r="C4250" s="208">
        <v>179</v>
      </c>
      <c r="D4250" s="471">
        <v>14.7</v>
      </c>
      <c r="E4250" s="209">
        <v>23</v>
      </c>
      <c r="F4250" s="472">
        <v>19.2</v>
      </c>
      <c r="I4250" s="114"/>
    </row>
    <row r="4251" spans="1:9">
      <c r="A4251" s="470">
        <v>44374</v>
      </c>
      <c r="B4251" s="203">
        <v>1</v>
      </c>
      <c r="C4251" s="208">
        <v>194</v>
      </c>
      <c r="D4251" s="471">
        <v>14.6</v>
      </c>
      <c r="E4251" s="209">
        <v>23</v>
      </c>
      <c r="F4251" s="472">
        <v>19.100000000000001</v>
      </c>
      <c r="I4251" s="114"/>
    </row>
    <row r="4252" spans="1:9">
      <c r="A4252" s="470">
        <v>44374</v>
      </c>
      <c r="B4252" s="203">
        <v>2</v>
      </c>
      <c r="C4252" s="208">
        <v>209</v>
      </c>
      <c r="D4252" s="471">
        <v>14.4</v>
      </c>
      <c r="E4252" s="209">
        <v>23</v>
      </c>
      <c r="F4252" s="472">
        <v>19</v>
      </c>
      <c r="I4252" s="114"/>
    </row>
    <row r="4253" spans="1:9">
      <c r="A4253" s="470">
        <v>44374</v>
      </c>
      <c r="B4253" s="203">
        <v>3</v>
      </c>
      <c r="C4253" s="208">
        <v>224</v>
      </c>
      <c r="D4253" s="471">
        <v>14.3</v>
      </c>
      <c r="E4253" s="209">
        <v>23</v>
      </c>
      <c r="F4253" s="472">
        <v>18.899999999999999</v>
      </c>
      <c r="I4253" s="114"/>
    </row>
    <row r="4254" spans="1:9">
      <c r="A4254" s="470">
        <v>44374</v>
      </c>
      <c r="B4254" s="203">
        <v>4</v>
      </c>
      <c r="C4254" s="208">
        <v>239</v>
      </c>
      <c r="D4254" s="471">
        <v>14.2</v>
      </c>
      <c r="E4254" s="209">
        <v>23</v>
      </c>
      <c r="F4254" s="472">
        <v>18.8</v>
      </c>
      <c r="I4254" s="114"/>
    </row>
    <row r="4255" spans="1:9">
      <c r="A4255" s="470">
        <v>44374</v>
      </c>
      <c r="B4255" s="203">
        <v>5</v>
      </c>
      <c r="C4255" s="208">
        <v>254</v>
      </c>
      <c r="D4255" s="471">
        <v>14.1</v>
      </c>
      <c r="E4255" s="209">
        <v>23</v>
      </c>
      <c r="F4255" s="472">
        <v>18.7</v>
      </c>
      <c r="I4255" s="114"/>
    </row>
    <row r="4256" spans="1:9">
      <c r="A4256" s="470">
        <v>44374</v>
      </c>
      <c r="B4256" s="203">
        <v>6</v>
      </c>
      <c r="C4256" s="208">
        <v>269</v>
      </c>
      <c r="D4256" s="471">
        <v>13.9</v>
      </c>
      <c r="E4256" s="209">
        <v>23</v>
      </c>
      <c r="F4256" s="472">
        <v>18.600000000000001</v>
      </c>
      <c r="I4256" s="114"/>
    </row>
    <row r="4257" spans="1:9">
      <c r="A4257" s="470">
        <v>44374</v>
      </c>
      <c r="B4257" s="203">
        <v>7</v>
      </c>
      <c r="C4257" s="208">
        <v>284</v>
      </c>
      <c r="D4257" s="471">
        <v>13.8</v>
      </c>
      <c r="E4257" s="209">
        <v>23</v>
      </c>
      <c r="F4257" s="472">
        <v>18.399999999999999</v>
      </c>
      <c r="I4257" s="114"/>
    </row>
    <row r="4258" spans="1:9">
      <c r="A4258" s="470">
        <v>44374</v>
      </c>
      <c r="B4258" s="203">
        <v>8</v>
      </c>
      <c r="C4258" s="208">
        <v>299</v>
      </c>
      <c r="D4258" s="471">
        <v>13.7</v>
      </c>
      <c r="E4258" s="209">
        <v>23</v>
      </c>
      <c r="F4258" s="472">
        <v>18.3</v>
      </c>
      <c r="I4258" s="114"/>
    </row>
    <row r="4259" spans="1:9">
      <c r="A4259" s="470">
        <v>44374</v>
      </c>
      <c r="B4259" s="203">
        <v>9</v>
      </c>
      <c r="C4259" s="208">
        <v>314</v>
      </c>
      <c r="D4259" s="471">
        <v>13.5</v>
      </c>
      <c r="E4259" s="209">
        <v>23</v>
      </c>
      <c r="F4259" s="472">
        <v>18.2</v>
      </c>
      <c r="I4259" s="114"/>
    </row>
    <row r="4260" spans="1:9">
      <c r="A4260" s="470">
        <v>44374</v>
      </c>
      <c r="B4260" s="203">
        <v>10</v>
      </c>
      <c r="C4260" s="208">
        <v>329</v>
      </c>
      <c r="D4260" s="471">
        <v>13.4</v>
      </c>
      <c r="E4260" s="209">
        <v>23</v>
      </c>
      <c r="F4260" s="472">
        <v>18.100000000000001</v>
      </c>
      <c r="I4260" s="114"/>
    </row>
    <row r="4261" spans="1:9">
      <c r="A4261" s="470">
        <v>44374</v>
      </c>
      <c r="B4261" s="203">
        <v>11</v>
      </c>
      <c r="C4261" s="208">
        <v>344</v>
      </c>
      <c r="D4261" s="471">
        <v>13.3</v>
      </c>
      <c r="E4261" s="209">
        <v>23</v>
      </c>
      <c r="F4261" s="472">
        <v>18</v>
      </c>
      <c r="I4261" s="114"/>
    </row>
    <row r="4262" spans="1:9">
      <c r="A4262" s="470">
        <v>44374</v>
      </c>
      <c r="B4262" s="203">
        <v>12</v>
      </c>
      <c r="C4262" s="208">
        <v>359</v>
      </c>
      <c r="D4262" s="471">
        <v>13.2</v>
      </c>
      <c r="E4262" s="209">
        <v>23</v>
      </c>
      <c r="F4262" s="472">
        <v>17.899999999999999</v>
      </c>
      <c r="I4262" s="114"/>
    </row>
    <row r="4263" spans="1:9">
      <c r="A4263" s="470">
        <v>44374</v>
      </c>
      <c r="B4263" s="203">
        <v>13</v>
      </c>
      <c r="C4263" s="208">
        <v>14</v>
      </c>
      <c r="D4263" s="471">
        <v>13</v>
      </c>
      <c r="E4263" s="209">
        <v>23</v>
      </c>
      <c r="F4263" s="472">
        <v>17.8</v>
      </c>
      <c r="I4263" s="114"/>
    </row>
    <row r="4264" spans="1:9">
      <c r="A4264" s="470">
        <v>44374</v>
      </c>
      <c r="B4264" s="203">
        <v>14</v>
      </c>
      <c r="C4264" s="208">
        <v>29</v>
      </c>
      <c r="D4264" s="471">
        <v>12.9</v>
      </c>
      <c r="E4264" s="209">
        <v>23</v>
      </c>
      <c r="F4264" s="472">
        <v>17.7</v>
      </c>
      <c r="I4264" s="114"/>
    </row>
    <row r="4265" spans="1:9">
      <c r="A4265" s="470">
        <v>44374</v>
      </c>
      <c r="B4265" s="203">
        <v>15</v>
      </c>
      <c r="C4265" s="208">
        <v>44</v>
      </c>
      <c r="D4265" s="471">
        <v>12.8</v>
      </c>
      <c r="E4265" s="209">
        <v>23</v>
      </c>
      <c r="F4265" s="472">
        <v>17.600000000000001</v>
      </c>
      <c r="I4265" s="114"/>
    </row>
    <row r="4266" spans="1:9">
      <c r="A4266" s="470">
        <v>44374</v>
      </c>
      <c r="B4266" s="203">
        <v>16</v>
      </c>
      <c r="C4266" s="208">
        <v>59</v>
      </c>
      <c r="D4266" s="471">
        <v>12.7</v>
      </c>
      <c r="E4266" s="209">
        <v>23</v>
      </c>
      <c r="F4266" s="472">
        <v>17.5</v>
      </c>
      <c r="I4266" s="114"/>
    </row>
    <row r="4267" spans="1:9">
      <c r="A4267" s="470">
        <v>44374</v>
      </c>
      <c r="B4267" s="203">
        <v>17</v>
      </c>
      <c r="C4267" s="208">
        <v>74</v>
      </c>
      <c r="D4267" s="471">
        <v>12.5</v>
      </c>
      <c r="E4267" s="209">
        <v>23</v>
      </c>
      <c r="F4267" s="472">
        <v>17.399999999999999</v>
      </c>
      <c r="I4267" s="114"/>
    </row>
    <row r="4268" spans="1:9">
      <c r="A4268" s="470">
        <v>44374</v>
      </c>
      <c r="B4268" s="203">
        <v>18</v>
      </c>
      <c r="C4268" s="208">
        <v>89</v>
      </c>
      <c r="D4268" s="471">
        <v>12.4</v>
      </c>
      <c r="E4268" s="209">
        <v>23</v>
      </c>
      <c r="F4268" s="472">
        <v>17.2</v>
      </c>
      <c r="I4268" s="114"/>
    </row>
    <row r="4269" spans="1:9">
      <c r="A4269" s="470">
        <v>44374</v>
      </c>
      <c r="B4269" s="203">
        <v>19</v>
      </c>
      <c r="C4269" s="208">
        <v>104</v>
      </c>
      <c r="D4269" s="471">
        <v>12.3</v>
      </c>
      <c r="E4269" s="209">
        <v>23</v>
      </c>
      <c r="F4269" s="472">
        <v>17.100000000000001</v>
      </c>
      <c r="I4269" s="114"/>
    </row>
    <row r="4270" spans="1:9">
      <c r="A4270" s="470">
        <v>44374</v>
      </c>
      <c r="B4270" s="203">
        <v>20</v>
      </c>
      <c r="C4270" s="208">
        <v>119</v>
      </c>
      <c r="D4270" s="471">
        <v>12.1</v>
      </c>
      <c r="E4270" s="209">
        <v>23</v>
      </c>
      <c r="F4270" s="472">
        <v>17</v>
      </c>
      <c r="I4270" s="114"/>
    </row>
    <row r="4271" spans="1:9">
      <c r="A4271" s="470">
        <v>44374</v>
      </c>
      <c r="B4271" s="203">
        <v>21</v>
      </c>
      <c r="C4271" s="208">
        <v>134</v>
      </c>
      <c r="D4271" s="471">
        <v>12</v>
      </c>
      <c r="E4271" s="209">
        <v>23</v>
      </c>
      <c r="F4271" s="472">
        <v>16.899999999999999</v>
      </c>
      <c r="I4271" s="114"/>
    </row>
    <row r="4272" spans="1:9">
      <c r="A4272" s="470">
        <v>44374</v>
      </c>
      <c r="B4272" s="203">
        <v>22</v>
      </c>
      <c r="C4272" s="208">
        <v>149</v>
      </c>
      <c r="D4272" s="471">
        <v>11.9</v>
      </c>
      <c r="E4272" s="209">
        <v>23</v>
      </c>
      <c r="F4272" s="472">
        <v>16.8</v>
      </c>
      <c r="I4272" s="114"/>
    </row>
    <row r="4273" spans="1:9">
      <c r="A4273" s="470">
        <v>44374</v>
      </c>
      <c r="B4273" s="203">
        <v>23</v>
      </c>
      <c r="C4273" s="208">
        <v>164</v>
      </c>
      <c r="D4273" s="471">
        <v>11.8</v>
      </c>
      <c r="E4273" s="209">
        <v>23</v>
      </c>
      <c r="F4273" s="472">
        <v>16.7</v>
      </c>
      <c r="I4273" s="114"/>
    </row>
    <row r="4274" spans="1:9">
      <c r="A4274" s="470">
        <v>44375</v>
      </c>
      <c r="B4274" s="203">
        <v>0</v>
      </c>
      <c r="C4274" s="208">
        <v>179</v>
      </c>
      <c r="D4274" s="471">
        <v>11.6</v>
      </c>
      <c r="E4274" s="209">
        <v>23</v>
      </c>
      <c r="F4274" s="472">
        <v>16.600000000000001</v>
      </c>
      <c r="I4274" s="114"/>
    </row>
    <row r="4275" spans="1:9">
      <c r="A4275" s="470">
        <v>44375</v>
      </c>
      <c r="B4275" s="203">
        <v>1</v>
      </c>
      <c r="C4275" s="208">
        <v>194</v>
      </c>
      <c r="D4275" s="471">
        <v>11.5</v>
      </c>
      <c r="E4275" s="209">
        <v>23</v>
      </c>
      <c r="F4275" s="472">
        <v>16.399999999999999</v>
      </c>
      <c r="I4275" s="114"/>
    </row>
    <row r="4276" spans="1:9">
      <c r="A4276" s="470">
        <v>44375</v>
      </c>
      <c r="B4276" s="203">
        <v>2</v>
      </c>
      <c r="C4276" s="208">
        <v>209</v>
      </c>
      <c r="D4276" s="471">
        <v>11.4</v>
      </c>
      <c r="E4276" s="209">
        <v>23</v>
      </c>
      <c r="F4276" s="472">
        <v>16.3</v>
      </c>
      <c r="I4276" s="114"/>
    </row>
    <row r="4277" spans="1:9">
      <c r="A4277" s="470">
        <v>44375</v>
      </c>
      <c r="B4277" s="203">
        <v>3</v>
      </c>
      <c r="C4277" s="208">
        <v>224</v>
      </c>
      <c r="D4277" s="471">
        <v>11.2</v>
      </c>
      <c r="E4277" s="209">
        <v>23</v>
      </c>
      <c r="F4277" s="472">
        <v>16.2</v>
      </c>
      <c r="I4277" s="114"/>
    </row>
    <row r="4278" spans="1:9">
      <c r="A4278" s="470">
        <v>44375</v>
      </c>
      <c r="B4278" s="203">
        <v>4</v>
      </c>
      <c r="C4278" s="208">
        <v>239</v>
      </c>
      <c r="D4278" s="471">
        <v>11.1</v>
      </c>
      <c r="E4278" s="209">
        <v>23</v>
      </c>
      <c r="F4278" s="472">
        <v>16.100000000000001</v>
      </c>
      <c r="I4278" s="114"/>
    </row>
    <row r="4279" spans="1:9">
      <c r="A4279" s="470">
        <v>44375</v>
      </c>
      <c r="B4279" s="203">
        <v>5</v>
      </c>
      <c r="C4279" s="208">
        <v>254</v>
      </c>
      <c r="D4279" s="471">
        <v>11</v>
      </c>
      <c r="E4279" s="209">
        <v>23</v>
      </c>
      <c r="F4279" s="472">
        <v>16</v>
      </c>
      <c r="I4279" s="114"/>
    </row>
    <row r="4280" spans="1:9">
      <c r="A4280" s="470">
        <v>44375</v>
      </c>
      <c r="B4280" s="203">
        <v>6</v>
      </c>
      <c r="C4280" s="208">
        <v>269</v>
      </c>
      <c r="D4280" s="471">
        <v>10.9</v>
      </c>
      <c r="E4280" s="209">
        <v>23</v>
      </c>
      <c r="F4280" s="472">
        <v>15.8</v>
      </c>
      <c r="I4280" s="114"/>
    </row>
    <row r="4281" spans="1:9">
      <c r="A4281" s="470">
        <v>44375</v>
      </c>
      <c r="B4281" s="203">
        <v>7</v>
      </c>
      <c r="C4281" s="208">
        <v>284</v>
      </c>
      <c r="D4281" s="471">
        <v>10.7</v>
      </c>
      <c r="E4281" s="209">
        <v>23</v>
      </c>
      <c r="F4281" s="472">
        <v>15.7</v>
      </c>
      <c r="I4281" s="114"/>
    </row>
    <row r="4282" spans="1:9">
      <c r="A4282" s="470">
        <v>44375</v>
      </c>
      <c r="B4282" s="203">
        <v>8</v>
      </c>
      <c r="C4282" s="208">
        <v>299</v>
      </c>
      <c r="D4282" s="471">
        <v>10.6</v>
      </c>
      <c r="E4282" s="209">
        <v>23</v>
      </c>
      <c r="F4282" s="472">
        <v>15.6</v>
      </c>
      <c r="I4282" s="114"/>
    </row>
    <row r="4283" spans="1:9">
      <c r="A4283" s="470">
        <v>44375</v>
      </c>
      <c r="B4283" s="203">
        <v>9</v>
      </c>
      <c r="C4283" s="208">
        <v>314</v>
      </c>
      <c r="D4283" s="471">
        <v>10.5</v>
      </c>
      <c r="E4283" s="209">
        <v>23</v>
      </c>
      <c r="F4283" s="472">
        <v>15.5</v>
      </c>
      <c r="I4283" s="114"/>
    </row>
    <row r="4284" spans="1:9">
      <c r="A4284" s="470">
        <v>44375</v>
      </c>
      <c r="B4284" s="203">
        <v>10</v>
      </c>
      <c r="C4284" s="208">
        <v>329</v>
      </c>
      <c r="D4284" s="471">
        <v>10.4</v>
      </c>
      <c r="E4284" s="209">
        <v>23</v>
      </c>
      <c r="F4284" s="472">
        <v>15.3</v>
      </c>
      <c r="I4284" s="114"/>
    </row>
    <row r="4285" spans="1:9">
      <c r="A4285" s="470">
        <v>44375</v>
      </c>
      <c r="B4285" s="203">
        <v>11</v>
      </c>
      <c r="C4285" s="208">
        <v>344</v>
      </c>
      <c r="D4285" s="471">
        <v>10.199999999999999</v>
      </c>
      <c r="E4285" s="209">
        <v>23</v>
      </c>
      <c r="F4285" s="472">
        <v>15.2</v>
      </c>
      <c r="I4285" s="114"/>
    </row>
    <row r="4286" spans="1:9">
      <c r="A4286" s="470">
        <v>44375</v>
      </c>
      <c r="B4286" s="203">
        <v>12</v>
      </c>
      <c r="C4286" s="208">
        <v>359</v>
      </c>
      <c r="D4286" s="471">
        <v>10.1</v>
      </c>
      <c r="E4286" s="209">
        <v>23</v>
      </c>
      <c r="F4286" s="472">
        <v>15.1</v>
      </c>
      <c r="I4286" s="114"/>
    </row>
    <row r="4287" spans="1:9">
      <c r="A4287" s="470">
        <v>44375</v>
      </c>
      <c r="B4287" s="203">
        <v>13</v>
      </c>
      <c r="C4287" s="208">
        <v>14</v>
      </c>
      <c r="D4287" s="471">
        <v>10</v>
      </c>
      <c r="E4287" s="209">
        <v>23</v>
      </c>
      <c r="F4287" s="472">
        <v>15</v>
      </c>
      <c r="I4287" s="114"/>
    </row>
    <row r="4288" spans="1:9">
      <c r="A4288" s="470">
        <v>44375</v>
      </c>
      <c r="B4288" s="203">
        <v>14</v>
      </c>
      <c r="C4288" s="208">
        <v>29</v>
      </c>
      <c r="D4288" s="471">
        <v>9.9</v>
      </c>
      <c r="E4288" s="209">
        <v>23</v>
      </c>
      <c r="F4288" s="472">
        <v>14.8</v>
      </c>
      <c r="I4288" s="114"/>
    </row>
    <row r="4289" spans="1:9">
      <c r="A4289" s="470">
        <v>44375</v>
      </c>
      <c r="B4289" s="203">
        <v>15</v>
      </c>
      <c r="C4289" s="208">
        <v>44</v>
      </c>
      <c r="D4289" s="471">
        <v>9.6999999999999993</v>
      </c>
      <c r="E4289" s="209">
        <v>23</v>
      </c>
      <c r="F4289" s="472">
        <v>14.7</v>
      </c>
      <c r="I4289" s="114"/>
    </row>
    <row r="4290" spans="1:9">
      <c r="A4290" s="470">
        <v>44375</v>
      </c>
      <c r="B4290" s="203">
        <v>16</v>
      </c>
      <c r="C4290" s="208">
        <v>59</v>
      </c>
      <c r="D4290" s="471">
        <v>9.6</v>
      </c>
      <c r="E4290" s="209">
        <v>23</v>
      </c>
      <c r="F4290" s="472">
        <v>14.6</v>
      </c>
      <c r="I4290" s="114"/>
    </row>
    <row r="4291" spans="1:9">
      <c r="A4291" s="470">
        <v>44375</v>
      </c>
      <c r="B4291" s="203">
        <v>17</v>
      </c>
      <c r="C4291" s="208">
        <v>74</v>
      </c>
      <c r="D4291" s="471">
        <v>9.5</v>
      </c>
      <c r="E4291" s="209">
        <v>23</v>
      </c>
      <c r="F4291" s="472">
        <v>14.5</v>
      </c>
      <c r="I4291" s="114"/>
    </row>
    <row r="4292" spans="1:9">
      <c r="A4292" s="470">
        <v>44375</v>
      </c>
      <c r="B4292" s="203">
        <v>18</v>
      </c>
      <c r="C4292" s="208">
        <v>89</v>
      </c>
      <c r="D4292" s="471">
        <v>9.4</v>
      </c>
      <c r="E4292" s="209">
        <v>23</v>
      </c>
      <c r="F4292" s="472">
        <v>14.3</v>
      </c>
      <c r="I4292" s="114"/>
    </row>
    <row r="4293" spans="1:9">
      <c r="A4293" s="470">
        <v>44375</v>
      </c>
      <c r="B4293" s="203">
        <v>19</v>
      </c>
      <c r="C4293" s="208">
        <v>104</v>
      </c>
      <c r="D4293" s="471">
        <v>9.1999999999999993</v>
      </c>
      <c r="E4293" s="209">
        <v>23</v>
      </c>
      <c r="F4293" s="472">
        <v>14.2</v>
      </c>
      <c r="I4293" s="114"/>
    </row>
    <row r="4294" spans="1:9">
      <c r="A4294" s="470">
        <v>44375</v>
      </c>
      <c r="B4294" s="203">
        <v>20</v>
      </c>
      <c r="C4294" s="208">
        <v>119</v>
      </c>
      <c r="D4294" s="471">
        <v>9.1</v>
      </c>
      <c r="E4294" s="209">
        <v>23</v>
      </c>
      <c r="F4294" s="472">
        <v>14.1</v>
      </c>
      <c r="I4294" s="114"/>
    </row>
    <row r="4295" spans="1:9">
      <c r="A4295" s="470">
        <v>44375</v>
      </c>
      <c r="B4295" s="203">
        <v>21</v>
      </c>
      <c r="C4295" s="208">
        <v>134</v>
      </c>
      <c r="D4295" s="471">
        <v>9</v>
      </c>
      <c r="E4295" s="209">
        <v>23</v>
      </c>
      <c r="F4295" s="472">
        <v>13.9</v>
      </c>
      <c r="I4295" s="114"/>
    </row>
    <row r="4296" spans="1:9">
      <c r="A4296" s="470">
        <v>44375</v>
      </c>
      <c r="B4296" s="203">
        <v>22</v>
      </c>
      <c r="C4296" s="208">
        <v>149</v>
      </c>
      <c r="D4296" s="471">
        <v>8.9</v>
      </c>
      <c r="E4296" s="209">
        <v>23</v>
      </c>
      <c r="F4296" s="472">
        <v>13.8</v>
      </c>
      <c r="I4296" s="114"/>
    </row>
    <row r="4297" spans="1:9">
      <c r="A4297" s="470">
        <v>44375</v>
      </c>
      <c r="B4297" s="203">
        <v>23</v>
      </c>
      <c r="C4297" s="208">
        <v>164</v>
      </c>
      <c r="D4297" s="471">
        <v>8.6999999999999993</v>
      </c>
      <c r="E4297" s="209">
        <v>23</v>
      </c>
      <c r="F4297" s="472">
        <v>13.7</v>
      </c>
      <c r="I4297" s="114"/>
    </row>
    <row r="4298" spans="1:9">
      <c r="A4298" s="470">
        <v>44376</v>
      </c>
      <c r="B4298" s="203">
        <v>0</v>
      </c>
      <c r="C4298" s="208">
        <v>179</v>
      </c>
      <c r="D4298" s="471">
        <v>8.6</v>
      </c>
      <c r="E4298" s="209">
        <v>23</v>
      </c>
      <c r="F4298" s="472">
        <v>13.5</v>
      </c>
      <c r="I4298" s="114"/>
    </row>
    <row r="4299" spans="1:9">
      <c r="A4299" s="470">
        <v>44376</v>
      </c>
      <c r="B4299" s="203">
        <v>1</v>
      </c>
      <c r="C4299" s="208">
        <v>194</v>
      </c>
      <c r="D4299" s="471">
        <v>8.5</v>
      </c>
      <c r="E4299" s="209">
        <v>23</v>
      </c>
      <c r="F4299" s="472">
        <v>13.4</v>
      </c>
      <c r="I4299" s="114"/>
    </row>
    <row r="4300" spans="1:9">
      <c r="A4300" s="470">
        <v>44376</v>
      </c>
      <c r="B4300" s="203">
        <v>2</v>
      </c>
      <c r="C4300" s="208">
        <v>209</v>
      </c>
      <c r="D4300" s="471">
        <v>8.4</v>
      </c>
      <c r="E4300" s="209">
        <v>23</v>
      </c>
      <c r="F4300" s="472">
        <v>13.3</v>
      </c>
      <c r="I4300" s="114"/>
    </row>
    <row r="4301" spans="1:9">
      <c r="A4301" s="470">
        <v>44376</v>
      </c>
      <c r="B4301" s="203">
        <v>3</v>
      </c>
      <c r="C4301" s="208">
        <v>224</v>
      </c>
      <c r="D4301" s="471">
        <v>8.1999999999999993</v>
      </c>
      <c r="E4301" s="209">
        <v>23</v>
      </c>
      <c r="F4301" s="472">
        <v>13.1</v>
      </c>
      <c r="I4301" s="114"/>
    </row>
    <row r="4302" spans="1:9">
      <c r="A4302" s="470">
        <v>44376</v>
      </c>
      <c r="B4302" s="203">
        <v>4</v>
      </c>
      <c r="C4302" s="208">
        <v>239</v>
      </c>
      <c r="D4302" s="471">
        <v>8.1</v>
      </c>
      <c r="E4302" s="209">
        <v>23</v>
      </c>
      <c r="F4302" s="472">
        <v>13</v>
      </c>
      <c r="I4302" s="114"/>
    </row>
    <row r="4303" spans="1:9">
      <c r="A4303" s="470">
        <v>44376</v>
      </c>
      <c r="B4303" s="203">
        <v>5</v>
      </c>
      <c r="C4303" s="208">
        <v>254</v>
      </c>
      <c r="D4303" s="471">
        <v>8</v>
      </c>
      <c r="E4303" s="209">
        <v>23</v>
      </c>
      <c r="F4303" s="472">
        <v>12.9</v>
      </c>
      <c r="I4303" s="114"/>
    </row>
    <row r="4304" spans="1:9">
      <c r="A4304" s="470">
        <v>44376</v>
      </c>
      <c r="B4304" s="203">
        <v>6</v>
      </c>
      <c r="C4304" s="208">
        <v>269</v>
      </c>
      <c r="D4304" s="471">
        <v>7.9</v>
      </c>
      <c r="E4304" s="209">
        <v>23</v>
      </c>
      <c r="F4304" s="472">
        <v>12.7</v>
      </c>
      <c r="I4304" s="114"/>
    </row>
    <row r="4305" spans="1:9">
      <c r="A4305" s="470">
        <v>44376</v>
      </c>
      <c r="B4305" s="203">
        <v>7</v>
      </c>
      <c r="C4305" s="208">
        <v>284</v>
      </c>
      <c r="D4305" s="471">
        <v>7.7</v>
      </c>
      <c r="E4305" s="209">
        <v>23</v>
      </c>
      <c r="F4305" s="472">
        <v>12.6</v>
      </c>
      <c r="I4305" s="114"/>
    </row>
    <row r="4306" spans="1:9">
      <c r="A4306" s="470">
        <v>44376</v>
      </c>
      <c r="B4306" s="203">
        <v>8</v>
      </c>
      <c r="C4306" s="208">
        <v>299</v>
      </c>
      <c r="D4306" s="471">
        <v>7.6</v>
      </c>
      <c r="E4306" s="209">
        <v>23</v>
      </c>
      <c r="F4306" s="472">
        <v>12.4</v>
      </c>
      <c r="I4306" s="114"/>
    </row>
    <row r="4307" spans="1:9">
      <c r="A4307" s="470">
        <v>44376</v>
      </c>
      <c r="B4307" s="203">
        <v>9</v>
      </c>
      <c r="C4307" s="208">
        <v>314</v>
      </c>
      <c r="D4307" s="471">
        <v>7.5</v>
      </c>
      <c r="E4307" s="209">
        <v>23</v>
      </c>
      <c r="F4307" s="472">
        <v>12.3</v>
      </c>
      <c r="I4307" s="114"/>
    </row>
    <row r="4308" spans="1:9">
      <c r="A4308" s="470">
        <v>44376</v>
      </c>
      <c r="B4308" s="203">
        <v>10</v>
      </c>
      <c r="C4308" s="208">
        <v>329</v>
      </c>
      <c r="D4308" s="471">
        <v>7.4</v>
      </c>
      <c r="E4308" s="209">
        <v>23</v>
      </c>
      <c r="F4308" s="472">
        <v>12.2</v>
      </c>
      <c r="I4308" s="114"/>
    </row>
    <row r="4309" spans="1:9">
      <c r="A4309" s="470">
        <v>44376</v>
      </c>
      <c r="B4309" s="203">
        <v>11</v>
      </c>
      <c r="C4309" s="208">
        <v>344</v>
      </c>
      <c r="D4309" s="471">
        <v>7.2</v>
      </c>
      <c r="E4309" s="209">
        <v>23</v>
      </c>
      <c r="F4309" s="472">
        <v>12</v>
      </c>
      <c r="I4309" s="114"/>
    </row>
    <row r="4310" spans="1:9">
      <c r="A4310" s="470">
        <v>44376</v>
      </c>
      <c r="B4310" s="203">
        <v>12</v>
      </c>
      <c r="C4310" s="208">
        <v>359</v>
      </c>
      <c r="D4310" s="471">
        <v>7.1</v>
      </c>
      <c r="E4310" s="209">
        <v>23</v>
      </c>
      <c r="F4310" s="472">
        <v>11.9</v>
      </c>
      <c r="I4310" s="114"/>
    </row>
    <row r="4311" spans="1:9">
      <c r="A4311" s="470">
        <v>44376</v>
      </c>
      <c r="B4311" s="203">
        <v>13</v>
      </c>
      <c r="C4311" s="208">
        <v>14</v>
      </c>
      <c r="D4311" s="471">
        <v>7</v>
      </c>
      <c r="E4311" s="209">
        <v>23</v>
      </c>
      <c r="F4311" s="472">
        <v>11.7</v>
      </c>
      <c r="I4311" s="114"/>
    </row>
    <row r="4312" spans="1:9">
      <c r="A4312" s="470">
        <v>44376</v>
      </c>
      <c r="B4312" s="203">
        <v>14</v>
      </c>
      <c r="C4312" s="208">
        <v>29</v>
      </c>
      <c r="D4312" s="471">
        <v>6.9</v>
      </c>
      <c r="E4312" s="209">
        <v>23</v>
      </c>
      <c r="F4312" s="472">
        <v>11.6</v>
      </c>
      <c r="I4312" s="114"/>
    </row>
    <row r="4313" spans="1:9">
      <c r="A4313" s="470">
        <v>44376</v>
      </c>
      <c r="B4313" s="203">
        <v>15</v>
      </c>
      <c r="C4313" s="208">
        <v>44</v>
      </c>
      <c r="D4313" s="471">
        <v>6.7</v>
      </c>
      <c r="E4313" s="209">
        <v>23</v>
      </c>
      <c r="F4313" s="472">
        <v>11.4</v>
      </c>
      <c r="I4313" s="114"/>
    </row>
    <row r="4314" spans="1:9">
      <c r="A4314" s="470">
        <v>44376</v>
      </c>
      <c r="B4314" s="203">
        <v>16</v>
      </c>
      <c r="C4314" s="208">
        <v>59</v>
      </c>
      <c r="D4314" s="471">
        <v>6.6</v>
      </c>
      <c r="E4314" s="209">
        <v>23</v>
      </c>
      <c r="F4314" s="472">
        <v>11.3</v>
      </c>
      <c r="I4314" s="114"/>
    </row>
    <row r="4315" spans="1:9">
      <c r="A4315" s="470">
        <v>44376</v>
      </c>
      <c r="B4315" s="203">
        <v>17</v>
      </c>
      <c r="C4315" s="208">
        <v>74</v>
      </c>
      <c r="D4315" s="471">
        <v>6.5</v>
      </c>
      <c r="E4315" s="209">
        <v>23</v>
      </c>
      <c r="F4315" s="472">
        <v>11.1</v>
      </c>
      <c r="I4315" s="114"/>
    </row>
    <row r="4316" spans="1:9">
      <c r="A4316" s="470">
        <v>44376</v>
      </c>
      <c r="B4316" s="203">
        <v>18</v>
      </c>
      <c r="C4316" s="208">
        <v>89</v>
      </c>
      <c r="D4316" s="471">
        <v>6.4</v>
      </c>
      <c r="E4316" s="209">
        <v>23</v>
      </c>
      <c r="F4316" s="472">
        <v>11</v>
      </c>
      <c r="I4316" s="114"/>
    </row>
    <row r="4317" spans="1:9">
      <c r="A4317" s="470">
        <v>44376</v>
      </c>
      <c r="B4317" s="203">
        <v>19</v>
      </c>
      <c r="C4317" s="208">
        <v>104</v>
      </c>
      <c r="D4317" s="471">
        <v>6.2</v>
      </c>
      <c r="E4317" s="209">
        <v>23</v>
      </c>
      <c r="F4317" s="472">
        <v>10.9</v>
      </c>
      <c r="I4317" s="114"/>
    </row>
    <row r="4318" spans="1:9">
      <c r="A4318" s="470">
        <v>44376</v>
      </c>
      <c r="B4318" s="203">
        <v>20</v>
      </c>
      <c r="C4318" s="208">
        <v>119</v>
      </c>
      <c r="D4318" s="471">
        <v>6.1</v>
      </c>
      <c r="E4318" s="209">
        <v>23</v>
      </c>
      <c r="F4318" s="472">
        <v>10.7</v>
      </c>
      <c r="I4318" s="114"/>
    </row>
    <row r="4319" spans="1:9">
      <c r="A4319" s="470">
        <v>44376</v>
      </c>
      <c r="B4319" s="203">
        <v>21</v>
      </c>
      <c r="C4319" s="208">
        <v>134</v>
      </c>
      <c r="D4319" s="471">
        <v>6</v>
      </c>
      <c r="E4319" s="209">
        <v>23</v>
      </c>
      <c r="F4319" s="472">
        <v>10.6</v>
      </c>
      <c r="I4319" s="114"/>
    </row>
    <row r="4320" spans="1:9">
      <c r="A4320" s="470">
        <v>44376</v>
      </c>
      <c r="B4320" s="203">
        <v>22</v>
      </c>
      <c r="C4320" s="208">
        <v>149</v>
      </c>
      <c r="D4320" s="471">
        <v>5.9</v>
      </c>
      <c r="E4320" s="209">
        <v>23</v>
      </c>
      <c r="F4320" s="472">
        <v>10.4</v>
      </c>
      <c r="I4320" s="114"/>
    </row>
    <row r="4321" spans="1:9">
      <c r="A4321" s="470">
        <v>44376</v>
      </c>
      <c r="B4321" s="203">
        <v>23</v>
      </c>
      <c r="C4321" s="208">
        <v>164</v>
      </c>
      <c r="D4321" s="471">
        <v>5.7</v>
      </c>
      <c r="E4321" s="209">
        <v>23</v>
      </c>
      <c r="F4321" s="472">
        <v>10.3</v>
      </c>
      <c r="I4321" s="114"/>
    </row>
    <row r="4322" spans="1:9">
      <c r="A4322" s="470">
        <v>44377</v>
      </c>
      <c r="B4322" s="203">
        <v>0</v>
      </c>
      <c r="C4322" s="208">
        <v>179</v>
      </c>
      <c r="D4322" s="471">
        <v>5.6</v>
      </c>
      <c r="E4322" s="209">
        <v>23</v>
      </c>
      <c r="F4322" s="472">
        <v>10.1</v>
      </c>
      <c r="I4322" s="114"/>
    </row>
    <row r="4323" spans="1:9">
      <c r="A4323" s="470">
        <v>44377</v>
      </c>
      <c r="B4323" s="203">
        <v>1</v>
      </c>
      <c r="C4323" s="208">
        <v>194</v>
      </c>
      <c r="D4323" s="471">
        <v>5.5</v>
      </c>
      <c r="E4323" s="209">
        <v>23</v>
      </c>
      <c r="F4323" s="472">
        <v>10</v>
      </c>
      <c r="I4323" s="114"/>
    </row>
    <row r="4324" spans="1:9">
      <c r="A4324" s="470">
        <v>44377</v>
      </c>
      <c r="B4324" s="203">
        <v>2</v>
      </c>
      <c r="C4324" s="208">
        <v>209</v>
      </c>
      <c r="D4324" s="471">
        <v>5.4</v>
      </c>
      <c r="E4324" s="209">
        <v>23</v>
      </c>
      <c r="F4324" s="472">
        <v>9.8000000000000007</v>
      </c>
      <c r="I4324" s="114"/>
    </row>
    <row r="4325" spans="1:9">
      <c r="A4325" s="470">
        <v>44377</v>
      </c>
      <c r="B4325" s="203">
        <v>3</v>
      </c>
      <c r="C4325" s="208">
        <v>224</v>
      </c>
      <c r="D4325" s="471">
        <v>5.3</v>
      </c>
      <c r="E4325" s="209">
        <v>23</v>
      </c>
      <c r="F4325" s="472">
        <v>9.6</v>
      </c>
      <c r="I4325" s="114"/>
    </row>
    <row r="4326" spans="1:9">
      <c r="A4326" s="470">
        <v>44377</v>
      </c>
      <c r="B4326" s="203">
        <v>4</v>
      </c>
      <c r="C4326" s="208">
        <v>239</v>
      </c>
      <c r="D4326" s="471">
        <v>5.0999999999999996</v>
      </c>
      <c r="E4326" s="209">
        <v>23</v>
      </c>
      <c r="F4326" s="472">
        <v>9.5</v>
      </c>
      <c r="I4326" s="114"/>
    </row>
    <row r="4327" spans="1:9">
      <c r="A4327" s="470">
        <v>44377</v>
      </c>
      <c r="B4327" s="203">
        <v>5</v>
      </c>
      <c r="C4327" s="208">
        <v>254</v>
      </c>
      <c r="D4327" s="471">
        <v>5</v>
      </c>
      <c r="E4327" s="209">
        <v>23</v>
      </c>
      <c r="F4327" s="472">
        <v>9.3000000000000007</v>
      </c>
      <c r="I4327" s="114"/>
    </row>
    <row r="4328" spans="1:9">
      <c r="A4328" s="470">
        <v>44377</v>
      </c>
      <c r="B4328" s="203">
        <v>6</v>
      </c>
      <c r="C4328" s="208">
        <v>269</v>
      </c>
      <c r="D4328" s="471">
        <v>4.9000000000000004</v>
      </c>
      <c r="E4328" s="209">
        <v>23</v>
      </c>
      <c r="F4328" s="472">
        <v>9.1999999999999993</v>
      </c>
      <c r="I4328" s="114"/>
    </row>
    <row r="4329" spans="1:9">
      <c r="A4329" s="470">
        <v>44377</v>
      </c>
      <c r="B4329" s="203">
        <v>7</v>
      </c>
      <c r="C4329" s="208">
        <v>284</v>
      </c>
      <c r="D4329" s="471">
        <v>4.8</v>
      </c>
      <c r="E4329" s="209">
        <v>23</v>
      </c>
      <c r="F4329" s="472">
        <v>9</v>
      </c>
      <c r="I4329" s="114"/>
    </row>
    <row r="4330" spans="1:9">
      <c r="A4330" s="470">
        <v>44377</v>
      </c>
      <c r="B4330" s="203">
        <v>8</v>
      </c>
      <c r="C4330" s="208">
        <v>299</v>
      </c>
      <c r="D4330" s="471">
        <v>4.5999999999999996</v>
      </c>
      <c r="E4330" s="209">
        <v>23</v>
      </c>
      <c r="F4330" s="472">
        <v>8.9</v>
      </c>
      <c r="I4330" s="114"/>
    </row>
    <row r="4331" spans="1:9">
      <c r="A4331" s="470">
        <v>44377</v>
      </c>
      <c r="B4331" s="203">
        <v>9</v>
      </c>
      <c r="C4331" s="208">
        <v>314</v>
      </c>
      <c r="D4331" s="471">
        <v>4.5</v>
      </c>
      <c r="E4331" s="209">
        <v>23</v>
      </c>
      <c r="F4331" s="472">
        <v>8.6999999999999993</v>
      </c>
      <c r="I4331" s="114"/>
    </row>
    <row r="4332" spans="1:9">
      <c r="A4332" s="470">
        <v>44377</v>
      </c>
      <c r="B4332" s="203">
        <v>10</v>
      </c>
      <c r="C4332" s="208">
        <v>329</v>
      </c>
      <c r="D4332" s="471">
        <v>4.4000000000000004</v>
      </c>
      <c r="E4332" s="209">
        <v>23</v>
      </c>
      <c r="F4332" s="472">
        <v>8.6</v>
      </c>
      <c r="I4332" s="114"/>
    </row>
    <row r="4333" spans="1:9">
      <c r="A4333" s="470">
        <v>44377</v>
      </c>
      <c r="B4333" s="203">
        <v>11</v>
      </c>
      <c r="C4333" s="208">
        <v>344</v>
      </c>
      <c r="D4333" s="471">
        <v>4.3</v>
      </c>
      <c r="E4333" s="209">
        <v>23</v>
      </c>
      <c r="F4333" s="472">
        <v>8.4</v>
      </c>
      <c r="I4333" s="114"/>
    </row>
    <row r="4334" spans="1:9">
      <c r="A4334" s="470">
        <v>44377</v>
      </c>
      <c r="B4334" s="203">
        <v>12</v>
      </c>
      <c r="C4334" s="208">
        <v>359</v>
      </c>
      <c r="D4334" s="471">
        <v>4.2</v>
      </c>
      <c r="E4334" s="209">
        <v>23</v>
      </c>
      <c r="F4334" s="472">
        <v>8.1999999999999993</v>
      </c>
      <c r="I4334" s="114"/>
    </row>
    <row r="4335" spans="1:9">
      <c r="A4335" s="470">
        <v>44377</v>
      </c>
      <c r="B4335" s="203">
        <v>13</v>
      </c>
      <c r="C4335" s="208">
        <v>14</v>
      </c>
      <c r="D4335" s="471">
        <v>4</v>
      </c>
      <c r="E4335" s="209">
        <v>23</v>
      </c>
      <c r="F4335" s="472">
        <v>8.1</v>
      </c>
      <c r="I4335" s="114"/>
    </row>
    <row r="4336" spans="1:9">
      <c r="A4336" s="470">
        <v>44377</v>
      </c>
      <c r="B4336" s="203">
        <v>14</v>
      </c>
      <c r="C4336" s="208">
        <v>29</v>
      </c>
      <c r="D4336" s="471">
        <v>3.9</v>
      </c>
      <c r="E4336" s="209">
        <v>23</v>
      </c>
      <c r="F4336" s="472">
        <v>7.9</v>
      </c>
      <c r="I4336" s="114"/>
    </row>
    <row r="4337" spans="1:9">
      <c r="A4337" s="470">
        <v>44377</v>
      </c>
      <c r="B4337" s="203">
        <v>15</v>
      </c>
      <c r="C4337" s="208">
        <v>44</v>
      </c>
      <c r="D4337" s="471">
        <v>3.8</v>
      </c>
      <c r="E4337" s="209">
        <v>23</v>
      </c>
      <c r="F4337" s="472">
        <v>7.8</v>
      </c>
      <c r="I4337" s="114"/>
    </row>
    <row r="4338" spans="1:9">
      <c r="A4338" s="470">
        <v>44377</v>
      </c>
      <c r="B4338" s="203">
        <v>16</v>
      </c>
      <c r="C4338" s="208">
        <v>59</v>
      </c>
      <c r="D4338" s="471">
        <v>3.7</v>
      </c>
      <c r="E4338" s="209">
        <v>23</v>
      </c>
      <c r="F4338" s="472">
        <v>7.6</v>
      </c>
      <c r="I4338" s="114"/>
    </row>
    <row r="4339" spans="1:9">
      <c r="A4339" s="470">
        <v>44377</v>
      </c>
      <c r="B4339" s="203">
        <v>17</v>
      </c>
      <c r="C4339" s="208">
        <v>74</v>
      </c>
      <c r="D4339" s="471">
        <v>3.5</v>
      </c>
      <c r="E4339" s="209">
        <v>23</v>
      </c>
      <c r="F4339" s="472">
        <v>7.4</v>
      </c>
      <c r="I4339" s="114"/>
    </row>
    <row r="4340" spans="1:9">
      <c r="A4340" s="470">
        <v>44377</v>
      </c>
      <c r="B4340" s="203">
        <v>18</v>
      </c>
      <c r="C4340" s="208">
        <v>89</v>
      </c>
      <c r="D4340" s="471">
        <v>3.4</v>
      </c>
      <c r="E4340" s="209">
        <v>23</v>
      </c>
      <c r="F4340" s="472">
        <v>7.3</v>
      </c>
      <c r="I4340" s="114"/>
    </row>
    <row r="4341" spans="1:9">
      <c r="A4341" s="470">
        <v>44377</v>
      </c>
      <c r="B4341" s="203">
        <v>19</v>
      </c>
      <c r="C4341" s="208">
        <v>104</v>
      </c>
      <c r="D4341" s="471">
        <v>3.3</v>
      </c>
      <c r="E4341" s="209">
        <v>23</v>
      </c>
      <c r="F4341" s="472">
        <v>7.1</v>
      </c>
      <c r="I4341" s="114"/>
    </row>
    <row r="4342" spans="1:9">
      <c r="A4342" s="470">
        <v>44377</v>
      </c>
      <c r="B4342" s="203">
        <v>20</v>
      </c>
      <c r="C4342" s="208">
        <v>119</v>
      </c>
      <c r="D4342" s="471">
        <v>3.2</v>
      </c>
      <c r="E4342" s="209">
        <v>23</v>
      </c>
      <c r="F4342" s="472">
        <v>6.9</v>
      </c>
      <c r="I4342" s="114"/>
    </row>
    <row r="4343" spans="1:9">
      <c r="A4343" s="470">
        <v>44377</v>
      </c>
      <c r="B4343" s="203">
        <v>21</v>
      </c>
      <c r="C4343" s="208">
        <v>134</v>
      </c>
      <c r="D4343" s="471">
        <v>3.1</v>
      </c>
      <c r="E4343" s="209">
        <v>23</v>
      </c>
      <c r="F4343" s="472">
        <v>6.8</v>
      </c>
      <c r="I4343" s="114"/>
    </row>
    <row r="4344" spans="1:9">
      <c r="A4344" s="470">
        <v>44377</v>
      </c>
      <c r="B4344" s="203">
        <v>22</v>
      </c>
      <c r="C4344" s="208">
        <v>149</v>
      </c>
      <c r="D4344" s="471">
        <v>2.9</v>
      </c>
      <c r="E4344" s="209">
        <v>23</v>
      </c>
      <c r="F4344" s="472">
        <v>6.6</v>
      </c>
      <c r="I4344" s="114"/>
    </row>
    <row r="4345" spans="1:9">
      <c r="A4345" s="470">
        <v>44377</v>
      </c>
      <c r="B4345" s="203">
        <v>23</v>
      </c>
      <c r="C4345" s="208">
        <v>164</v>
      </c>
      <c r="D4345" s="471">
        <v>2.8</v>
      </c>
      <c r="E4345" s="209">
        <v>23</v>
      </c>
      <c r="F4345" s="472">
        <v>6.4</v>
      </c>
      <c r="I4345" s="114"/>
    </row>
    <row r="4346" spans="1:9">
      <c r="A4346" s="470">
        <v>44378</v>
      </c>
      <c r="B4346" s="203">
        <v>0</v>
      </c>
      <c r="C4346" s="208">
        <v>179</v>
      </c>
      <c r="D4346" s="471">
        <v>2.7</v>
      </c>
      <c r="E4346" s="209">
        <v>23</v>
      </c>
      <c r="F4346" s="472">
        <v>6.3</v>
      </c>
      <c r="I4346" s="114"/>
    </row>
    <row r="4347" spans="1:9">
      <c r="A4347" s="470">
        <v>44378</v>
      </c>
      <c r="B4347" s="203">
        <v>1</v>
      </c>
      <c r="C4347" s="208">
        <v>194</v>
      </c>
      <c r="D4347" s="471">
        <v>2.6</v>
      </c>
      <c r="E4347" s="209">
        <v>23</v>
      </c>
      <c r="F4347" s="472">
        <v>6.1</v>
      </c>
      <c r="I4347" s="114"/>
    </row>
    <row r="4348" spans="1:9">
      <c r="A4348" s="470">
        <v>44378</v>
      </c>
      <c r="B4348" s="203">
        <v>2</v>
      </c>
      <c r="C4348" s="208">
        <v>209</v>
      </c>
      <c r="D4348" s="471">
        <v>2.5</v>
      </c>
      <c r="E4348" s="209">
        <v>23</v>
      </c>
      <c r="F4348" s="472">
        <v>5.9</v>
      </c>
      <c r="I4348" s="114"/>
    </row>
    <row r="4349" spans="1:9">
      <c r="A4349" s="470">
        <v>44378</v>
      </c>
      <c r="B4349" s="203">
        <v>3</v>
      </c>
      <c r="C4349" s="208">
        <v>224</v>
      </c>
      <c r="D4349" s="471">
        <v>2.2999999999999998</v>
      </c>
      <c r="E4349" s="209">
        <v>23</v>
      </c>
      <c r="F4349" s="472">
        <v>5.8</v>
      </c>
      <c r="I4349" s="114"/>
    </row>
    <row r="4350" spans="1:9">
      <c r="A4350" s="470">
        <v>44378</v>
      </c>
      <c r="B4350" s="203">
        <v>4</v>
      </c>
      <c r="C4350" s="208">
        <v>239</v>
      </c>
      <c r="D4350" s="471">
        <v>2.2000000000000002</v>
      </c>
      <c r="E4350" s="209">
        <v>23</v>
      </c>
      <c r="F4350" s="472">
        <v>5.6</v>
      </c>
      <c r="I4350" s="114"/>
    </row>
    <row r="4351" spans="1:9">
      <c r="A4351" s="470">
        <v>44378</v>
      </c>
      <c r="B4351" s="203">
        <v>5</v>
      </c>
      <c r="C4351" s="208">
        <v>254</v>
      </c>
      <c r="D4351" s="471">
        <v>2.1</v>
      </c>
      <c r="E4351" s="209">
        <v>23</v>
      </c>
      <c r="F4351" s="472">
        <v>5.4</v>
      </c>
      <c r="I4351" s="114"/>
    </row>
    <row r="4352" spans="1:9">
      <c r="A4352" s="470">
        <v>44378</v>
      </c>
      <c r="B4352" s="203">
        <v>6</v>
      </c>
      <c r="C4352" s="208">
        <v>269</v>
      </c>
      <c r="D4352" s="471">
        <v>2</v>
      </c>
      <c r="E4352" s="209">
        <v>23</v>
      </c>
      <c r="F4352" s="472">
        <v>5.2</v>
      </c>
      <c r="I4352" s="114"/>
    </row>
    <row r="4353" spans="1:9">
      <c r="A4353" s="470">
        <v>44378</v>
      </c>
      <c r="B4353" s="203">
        <v>7</v>
      </c>
      <c r="C4353" s="208">
        <v>284</v>
      </c>
      <c r="D4353" s="471">
        <v>1.9</v>
      </c>
      <c r="E4353" s="209">
        <v>23</v>
      </c>
      <c r="F4353" s="472">
        <v>5.0999999999999996</v>
      </c>
      <c r="I4353" s="114"/>
    </row>
    <row r="4354" spans="1:9">
      <c r="A4354" s="470">
        <v>44378</v>
      </c>
      <c r="B4354" s="203">
        <v>8</v>
      </c>
      <c r="C4354" s="208">
        <v>299</v>
      </c>
      <c r="D4354" s="471">
        <v>1.7</v>
      </c>
      <c r="E4354" s="209">
        <v>23</v>
      </c>
      <c r="F4354" s="472">
        <v>4.9000000000000004</v>
      </c>
      <c r="I4354" s="114"/>
    </row>
    <row r="4355" spans="1:9">
      <c r="A4355" s="470">
        <v>44378</v>
      </c>
      <c r="B4355" s="203">
        <v>9</v>
      </c>
      <c r="C4355" s="208">
        <v>314</v>
      </c>
      <c r="D4355" s="471">
        <v>1.6</v>
      </c>
      <c r="E4355" s="209">
        <v>23</v>
      </c>
      <c r="F4355" s="472">
        <v>4.7</v>
      </c>
      <c r="I4355" s="114"/>
    </row>
    <row r="4356" spans="1:9">
      <c r="A4356" s="470">
        <v>44378</v>
      </c>
      <c r="B4356" s="203">
        <v>10</v>
      </c>
      <c r="C4356" s="208">
        <v>329</v>
      </c>
      <c r="D4356" s="471">
        <v>1.5</v>
      </c>
      <c r="E4356" s="209">
        <v>23</v>
      </c>
      <c r="F4356" s="472">
        <v>4.5999999999999996</v>
      </c>
      <c r="I4356" s="114"/>
    </row>
    <row r="4357" spans="1:9">
      <c r="A4357" s="470">
        <v>44378</v>
      </c>
      <c r="B4357" s="203">
        <v>11</v>
      </c>
      <c r="C4357" s="208">
        <v>344</v>
      </c>
      <c r="D4357" s="471">
        <v>1.4</v>
      </c>
      <c r="E4357" s="209">
        <v>23</v>
      </c>
      <c r="F4357" s="472">
        <v>4.4000000000000004</v>
      </c>
      <c r="I4357" s="114"/>
    </row>
    <row r="4358" spans="1:9">
      <c r="A4358" s="470">
        <v>44378</v>
      </c>
      <c r="B4358" s="203">
        <v>12</v>
      </c>
      <c r="C4358" s="208">
        <v>359</v>
      </c>
      <c r="D4358" s="471">
        <v>1.3</v>
      </c>
      <c r="E4358" s="209">
        <v>23</v>
      </c>
      <c r="F4358" s="472">
        <v>4.2</v>
      </c>
      <c r="I4358" s="114"/>
    </row>
    <row r="4359" spans="1:9">
      <c r="A4359" s="470">
        <v>44378</v>
      </c>
      <c r="B4359" s="203">
        <v>13</v>
      </c>
      <c r="C4359" s="208">
        <v>14</v>
      </c>
      <c r="D4359" s="471">
        <v>1.1000000000000001</v>
      </c>
      <c r="E4359" s="209">
        <v>23</v>
      </c>
      <c r="F4359" s="472">
        <v>4</v>
      </c>
      <c r="I4359" s="114"/>
    </row>
    <row r="4360" spans="1:9">
      <c r="A4360" s="470">
        <v>44378</v>
      </c>
      <c r="B4360" s="203">
        <v>14</v>
      </c>
      <c r="C4360" s="208">
        <v>29</v>
      </c>
      <c r="D4360" s="471">
        <v>1</v>
      </c>
      <c r="E4360" s="209">
        <v>23</v>
      </c>
      <c r="F4360" s="472">
        <v>3.8</v>
      </c>
      <c r="I4360" s="114"/>
    </row>
    <row r="4361" spans="1:9">
      <c r="A4361" s="470">
        <v>44378</v>
      </c>
      <c r="B4361" s="203">
        <v>15</v>
      </c>
      <c r="C4361" s="208">
        <v>44</v>
      </c>
      <c r="D4361" s="471">
        <v>0.9</v>
      </c>
      <c r="E4361" s="209">
        <v>23</v>
      </c>
      <c r="F4361" s="472">
        <v>3.7</v>
      </c>
      <c r="I4361" s="114"/>
    </row>
    <row r="4362" spans="1:9">
      <c r="A4362" s="470">
        <v>44378</v>
      </c>
      <c r="B4362" s="203">
        <v>16</v>
      </c>
      <c r="C4362" s="208">
        <v>59</v>
      </c>
      <c r="D4362" s="471">
        <v>0.8</v>
      </c>
      <c r="E4362" s="209">
        <v>23</v>
      </c>
      <c r="F4362" s="472">
        <v>3.5</v>
      </c>
      <c r="I4362" s="114"/>
    </row>
    <row r="4363" spans="1:9">
      <c r="A4363" s="470">
        <v>44378</v>
      </c>
      <c r="B4363" s="203">
        <v>17</v>
      </c>
      <c r="C4363" s="208">
        <v>74</v>
      </c>
      <c r="D4363" s="471">
        <v>0.7</v>
      </c>
      <c r="E4363" s="209">
        <v>23</v>
      </c>
      <c r="F4363" s="472">
        <v>3.3</v>
      </c>
      <c r="I4363" s="114"/>
    </row>
    <row r="4364" spans="1:9">
      <c r="A4364" s="470">
        <v>44378</v>
      </c>
      <c r="B4364" s="203">
        <v>18</v>
      </c>
      <c r="C4364" s="208">
        <v>89</v>
      </c>
      <c r="D4364" s="471">
        <v>0.5</v>
      </c>
      <c r="E4364" s="209">
        <v>23</v>
      </c>
      <c r="F4364" s="472">
        <v>3.1</v>
      </c>
      <c r="I4364" s="114"/>
    </row>
    <row r="4365" spans="1:9">
      <c r="A4365" s="470">
        <v>44378</v>
      </c>
      <c r="B4365" s="203">
        <v>19</v>
      </c>
      <c r="C4365" s="208">
        <v>104</v>
      </c>
      <c r="D4365" s="471">
        <v>0.4</v>
      </c>
      <c r="E4365" s="209">
        <v>23</v>
      </c>
      <c r="F4365" s="472">
        <v>2.9</v>
      </c>
      <c r="I4365" s="114"/>
    </row>
    <row r="4366" spans="1:9">
      <c r="A4366" s="470">
        <v>44378</v>
      </c>
      <c r="B4366" s="203">
        <v>20</v>
      </c>
      <c r="C4366" s="208">
        <v>119</v>
      </c>
      <c r="D4366" s="471">
        <v>0.3</v>
      </c>
      <c r="E4366" s="209">
        <v>23</v>
      </c>
      <c r="F4366" s="472">
        <v>2.8</v>
      </c>
      <c r="I4366" s="114"/>
    </row>
    <row r="4367" spans="1:9">
      <c r="A4367" s="470">
        <v>44378</v>
      </c>
      <c r="B4367" s="203">
        <v>21</v>
      </c>
      <c r="C4367" s="208">
        <v>134</v>
      </c>
      <c r="D4367" s="471">
        <v>0.2</v>
      </c>
      <c r="E4367" s="209">
        <v>23</v>
      </c>
      <c r="F4367" s="472">
        <v>2.6</v>
      </c>
      <c r="I4367" s="114"/>
    </row>
    <row r="4368" spans="1:9">
      <c r="A4368" s="470">
        <v>44378</v>
      </c>
      <c r="B4368" s="203">
        <v>22</v>
      </c>
      <c r="C4368" s="208">
        <v>149</v>
      </c>
      <c r="D4368" s="471">
        <v>0.1</v>
      </c>
      <c r="E4368" s="209">
        <v>23</v>
      </c>
      <c r="F4368" s="472">
        <v>2.4</v>
      </c>
      <c r="I4368" s="114"/>
    </row>
    <row r="4369" spans="1:9">
      <c r="A4369" s="470">
        <v>44378</v>
      </c>
      <c r="B4369" s="203">
        <v>23</v>
      </c>
      <c r="C4369" s="208">
        <v>163</v>
      </c>
      <c r="D4369" s="471">
        <v>59.9</v>
      </c>
      <c r="E4369" s="209">
        <v>23</v>
      </c>
      <c r="F4369" s="472">
        <v>2.2000000000000002</v>
      </c>
      <c r="I4369" s="114"/>
    </row>
    <row r="4370" spans="1:9">
      <c r="A4370" s="470">
        <v>44379</v>
      </c>
      <c r="B4370" s="203">
        <v>0</v>
      </c>
      <c r="C4370" s="208">
        <v>178</v>
      </c>
      <c r="D4370" s="471">
        <v>59.8</v>
      </c>
      <c r="E4370" s="209">
        <v>23</v>
      </c>
      <c r="F4370" s="472">
        <v>2</v>
      </c>
      <c r="I4370" s="114"/>
    </row>
    <row r="4371" spans="1:9">
      <c r="A4371" s="470">
        <v>44379</v>
      </c>
      <c r="B4371" s="203">
        <v>1</v>
      </c>
      <c r="C4371" s="208">
        <v>193</v>
      </c>
      <c r="D4371" s="471">
        <v>59.7</v>
      </c>
      <c r="E4371" s="209">
        <v>23</v>
      </c>
      <c r="F4371" s="472">
        <v>1.8</v>
      </c>
      <c r="I4371" s="114"/>
    </row>
    <row r="4372" spans="1:9">
      <c r="A4372" s="470">
        <v>44379</v>
      </c>
      <c r="B4372" s="203">
        <v>2</v>
      </c>
      <c r="C4372" s="208">
        <v>208</v>
      </c>
      <c r="D4372" s="471">
        <v>59.6</v>
      </c>
      <c r="E4372" s="209">
        <v>23</v>
      </c>
      <c r="F4372" s="472">
        <v>1.7</v>
      </c>
      <c r="I4372" s="114"/>
    </row>
    <row r="4373" spans="1:9">
      <c r="A4373" s="470">
        <v>44379</v>
      </c>
      <c r="B4373" s="203">
        <v>3</v>
      </c>
      <c r="C4373" s="208">
        <v>223</v>
      </c>
      <c r="D4373" s="471">
        <v>59.5</v>
      </c>
      <c r="E4373" s="209">
        <v>23</v>
      </c>
      <c r="F4373" s="472">
        <v>1.5</v>
      </c>
      <c r="I4373" s="114"/>
    </row>
    <row r="4374" spans="1:9">
      <c r="A4374" s="470">
        <v>44379</v>
      </c>
      <c r="B4374" s="203">
        <v>4</v>
      </c>
      <c r="C4374" s="208">
        <v>238</v>
      </c>
      <c r="D4374" s="471">
        <v>59.4</v>
      </c>
      <c r="E4374" s="209">
        <v>23</v>
      </c>
      <c r="F4374" s="472">
        <v>1.3</v>
      </c>
      <c r="I4374" s="114"/>
    </row>
    <row r="4375" spans="1:9">
      <c r="A4375" s="470">
        <v>44379</v>
      </c>
      <c r="B4375" s="203">
        <v>5</v>
      </c>
      <c r="C4375" s="208">
        <v>253</v>
      </c>
      <c r="D4375" s="471">
        <v>59.2</v>
      </c>
      <c r="E4375" s="209">
        <v>23</v>
      </c>
      <c r="F4375" s="472">
        <v>1.1000000000000001</v>
      </c>
      <c r="I4375" s="114"/>
    </row>
    <row r="4376" spans="1:9">
      <c r="A4376" s="470">
        <v>44379</v>
      </c>
      <c r="B4376" s="203">
        <v>6</v>
      </c>
      <c r="C4376" s="208">
        <v>268</v>
      </c>
      <c r="D4376" s="471">
        <v>59.1</v>
      </c>
      <c r="E4376" s="209">
        <v>23</v>
      </c>
      <c r="F4376" s="472">
        <v>0.9</v>
      </c>
      <c r="I4376" s="114"/>
    </row>
    <row r="4377" spans="1:9">
      <c r="A4377" s="470">
        <v>44379</v>
      </c>
      <c r="B4377" s="203">
        <v>7</v>
      </c>
      <c r="C4377" s="208">
        <v>283</v>
      </c>
      <c r="D4377" s="471">
        <v>59</v>
      </c>
      <c r="E4377" s="209">
        <v>23</v>
      </c>
      <c r="F4377" s="472">
        <v>0.7</v>
      </c>
      <c r="I4377" s="114"/>
    </row>
    <row r="4378" spans="1:9">
      <c r="A4378" s="470">
        <v>44379</v>
      </c>
      <c r="B4378" s="203">
        <v>8</v>
      </c>
      <c r="C4378" s="208">
        <v>298</v>
      </c>
      <c r="D4378" s="471">
        <v>58.9</v>
      </c>
      <c r="E4378" s="209">
        <v>23</v>
      </c>
      <c r="F4378" s="472">
        <v>0.5</v>
      </c>
      <c r="I4378" s="114"/>
    </row>
    <row r="4379" spans="1:9">
      <c r="A4379" s="470">
        <v>44379</v>
      </c>
      <c r="B4379" s="203">
        <v>9</v>
      </c>
      <c r="C4379" s="208">
        <v>313</v>
      </c>
      <c r="D4379" s="471">
        <v>58.8</v>
      </c>
      <c r="E4379" s="209">
        <v>23</v>
      </c>
      <c r="F4379" s="472">
        <v>0.3</v>
      </c>
      <c r="I4379" s="114"/>
    </row>
    <row r="4380" spans="1:9">
      <c r="A4380" s="470">
        <v>44379</v>
      </c>
      <c r="B4380" s="203">
        <v>10</v>
      </c>
      <c r="C4380" s="208">
        <v>328</v>
      </c>
      <c r="D4380" s="471">
        <v>58.7</v>
      </c>
      <c r="E4380" s="209">
        <v>23</v>
      </c>
      <c r="F4380" s="472">
        <v>0.1</v>
      </c>
      <c r="I4380" s="114"/>
    </row>
    <row r="4381" spans="1:9">
      <c r="A4381" s="470">
        <v>44379</v>
      </c>
      <c r="B4381" s="203">
        <v>11</v>
      </c>
      <c r="C4381" s="208">
        <v>343</v>
      </c>
      <c r="D4381" s="471">
        <v>58.5</v>
      </c>
      <c r="E4381" s="209">
        <v>22</v>
      </c>
      <c r="F4381" s="472">
        <v>60</v>
      </c>
      <c r="I4381" s="114"/>
    </row>
    <row r="4382" spans="1:9">
      <c r="A4382" s="470">
        <v>44379</v>
      </c>
      <c r="B4382" s="203">
        <v>12</v>
      </c>
      <c r="C4382" s="208">
        <v>358</v>
      </c>
      <c r="D4382" s="471">
        <v>58.4</v>
      </c>
      <c r="E4382" s="209">
        <v>22</v>
      </c>
      <c r="F4382" s="472">
        <v>59.8</v>
      </c>
      <c r="I4382" s="114"/>
    </row>
    <row r="4383" spans="1:9">
      <c r="A4383" s="470">
        <v>44379</v>
      </c>
      <c r="B4383" s="203">
        <v>13</v>
      </c>
      <c r="C4383" s="208">
        <v>13</v>
      </c>
      <c r="D4383" s="471">
        <v>58.3</v>
      </c>
      <c r="E4383" s="209">
        <v>22</v>
      </c>
      <c r="F4383" s="472">
        <v>59.6</v>
      </c>
      <c r="I4383" s="114"/>
    </row>
    <row r="4384" spans="1:9">
      <c r="A4384" s="470">
        <v>44379</v>
      </c>
      <c r="B4384" s="203">
        <v>14</v>
      </c>
      <c r="C4384" s="208">
        <v>28</v>
      </c>
      <c r="D4384" s="471">
        <v>58.2</v>
      </c>
      <c r="E4384" s="209">
        <v>22</v>
      </c>
      <c r="F4384" s="472">
        <v>59.4</v>
      </c>
      <c r="I4384" s="114"/>
    </row>
    <row r="4385" spans="1:9">
      <c r="A4385" s="470">
        <v>44379</v>
      </c>
      <c r="B4385" s="203">
        <v>15</v>
      </c>
      <c r="C4385" s="208">
        <v>43</v>
      </c>
      <c r="D4385" s="471">
        <v>58.1</v>
      </c>
      <c r="E4385" s="209">
        <v>22</v>
      </c>
      <c r="F4385" s="472">
        <v>59.2</v>
      </c>
      <c r="I4385" s="114"/>
    </row>
    <row r="4386" spans="1:9">
      <c r="A4386" s="470">
        <v>44379</v>
      </c>
      <c r="B4386" s="203">
        <v>16</v>
      </c>
      <c r="C4386" s="208">
        <v>58</v>
      </c>
      <c r="D4386" s="471">
        <v>58</v>
      </c>
      <c r="E4386" s="209">
        <v>22</v>
      </c>
      <c r="F4386" s="472">
        <v>59</v>
      </c>
      <c r="I4386" s="114"/>
    </row>
    <row r="4387" spans="1:9">
      <c r="A4387" s="470">
        <v>44379</v>
      </c>
      <c r="B4387" s="203">
        <v>17</v>
      </c>
      <c r="C4387" s="208">
        <v>73</v>
      </c>
      <c r="D4387" s="471">
        <v>57.8</v>
      </c>
      <c r="E4387" s="209">
        <v>22</v>
      </c>
      <c r="F4387" s="472">
        <v>58.8</v>
      </c>
      <c r="I4387" s="114"/>
    </row>
    <row r="4388" spans="1:9">
      <c r="A4388" s="470">
        <v>44379</v>
      </c>
      <c r="B4388" s="203">
        <v>18</v>
      </c>
      <c r="C4388" s="208">
        <v>88</v>
      </c>
      <c r="D4388" s="471">
        <v>57.7</v>
      </c>
      <c r="E4388" s="209">
        <v>22</v>
      </c>
      <c r="F4388" s="472">
        <v>58.6</v>
      </c>
      <c r="I4388" s="114"/>
    </row>
    <row r="4389" spans="1:9">
      <c r="A4389" s="470">
        <v>44379</v>
      </c>
      <c r="B4389" s="203">
        <v>19</v>
      </c>
      <c r="C4389" s="208">
        <v>103</v>
      </c>
      <c r="D4389" s="471">
        <v>57.6</v>
      </c>
      <c r="E4389" s="209">
        <v>22</v>
      </c>
      <c r="F4389" s="472">
        <v>58.4</v>
      </c>
      <c r="I4389" s="114"/>
    </row>
    <row r="4390" spans="1:9">
      <c r="A4390" s="470">
        <v>44379</v>
      </c>
      <c r="B4390" s="203">
        <v>20</v>
      </c>
      <c r="C4390" s="208">
        <v>118</v>
      </c>
      <c r="D4390" s="471">
        <v>57.5</v>
      </c>
      <c r="E4390" s="209">
        <v>22</v>
      </c>
      <c r="F4390" s="472">
        <v>58.2</v>
      </c>
      <c r="I4390" s="114"/>
    </row>
    <row r="4391" spans="1:9">
      <c r="A4391" s="470">
        <v>44379</v>
      </c>
      <c r="B4391" s="203">
        <v>21</v>
      </c>
      <c r="C4391" s="208">
        <v>133</v>
      </c>
      <c r="D4391" s="471">
        <v>57.4</v>
      </c>
      <c r="E4391" s="209">
        <v>22</v>
      </c>
      <c r="F4391" s="472">
        <v>58</v>
      </c>
      <c r="I4391" s="114"/>
    </row>
    <row r="4392" spans="1:9">
      <c r="A4392" s="470">
        <v>44379</v>
      </c>
      <c r="B4392" s="203">
        <v>22</v>
      </c>
      <c r="C4392" s="208">
        <v>148</v>
      </c>
      <c r="D4392" s="471">
        <v>57.3</v>
      </c>
      <c r="E4392" s="209">
        <v>22</v>
      </c>
      <c r="F4392" s="472">
        <v>57.8</v>
      </c>
      <c r="I4392" s="114"/>
    </row>
    <row r="4393" spans="1:9">
      <c r="A4393" s="470">
        <v>44379</v>
      </c>
      <c r="B4393" s="203">
        <v>23</v>
      </c>
      <c r="C4393" s="208">
        <v>163</v>
      </c>
      <c r="D4393" s="471">
        <v>57.1</v>
      </c>
      <c r="E4393" s="209">
        <v>22</v>
      </c>
      <c r="F4393" s="472">
        <v>57.6</v>
      </c>
      <c r="I4393" s="114"/>
    </row>
    <row r="4394" spans="1:9">
      <c r="A4394" s="470">
        <v>44380</v>
      </c>
      <c r="B4394" s="203">
        <v>0</v>
      </c>
      <c r="C4394" s="208">
        <v>178</v>
      </c>
      <c r="D4394" s="471">
        <v>57</v>
      </c>
      <c r="E4394" s="209">
        <v>22</v>
      </c>
      <c r="F4394" s="472">
        <v>57.4</v>
      </c>
      <c r="I4394" s="114"/>
    </row>
    <row r="4395" spans="1:9">
      <c r="A4395" s="470">
        <v>44380</v>
      </c>
      <c r="B4395" s="203">
        <v>1</v>
      </c>
      <c r="C4395" s="208">
        <v>193</v>
      </c>
      <c r="D4395" s="471">
        <v>56.9</v>
      </c>
      <c r="E4395" s="209">
        <v>22</v>
      </c>
      <c r="F4395" s="472">
        <v>57.2</v>
      </c>
      <c r="I4395" s="114"/>
    </row>
    <row r="4396" spans="1:9">
      <c r="A4396" s="470">
        <v>44380</v>
      </c>
      <c r="B4396" s="203">
        <v>2</v>
      </c>
      <c r="C4396" s="208">
        <v>208</v>
      </c>
      <c r="D4396" s="471">
        <v>56.8</v>
      </c>
      <c r="E4396" s="209">
        <v>22</v>
      </c>
      <c r="F4396" s="472">
        <v>57</v>
      </c>
      <c r="I4396" s="114"/>
    </row>
    <row r="4397" spans="1:9">
      <c r="A4397" s="470">
        <v>44380</v>
      </c>
      <c r="B4397" s="203">
        <v>3</v>
      </c>
      <c r="C4397" s="208">
        <v>223</v>
      </c>
      <c r="D4397" s="471">
        <v>56.7</v>
      </c>
      <c r="E4397" s="209">
        <v>22</v>
      </c>
      <c r="F4397" s="472">
        <v>56.8</v>
      </c>
      <c r="I4397" s="114"/>
    </row>
    <row r="4398" spans="1:9">
      <c r="A4398" s="470">
        <v>44380</v>
      </c>
      <c r="B4398" s="203">
        <v>4</v>
      </c>
      <c r="C4398" s="208">
        <v>238</v>
      </c>
      <c r="D4398" s="471">
        <v>56.6</v>
      </c>
      <c r="E4398" s="209">
        <v>22</v>
      </c>
      <c r="F4398" s="472">
        <v>56.6</v>
      </c>
      <c r="I4398" s="114"/>
    </row>
    <row r="4399" spans="1:9">
      <c r="A4399" s="470">
        <v>44380</v>
      </c>
      <c r="B4399" s="203">
        <v>5</v>
      </c>
      <c r="C4399" s="208">
        <v>253</v>
      </c>
      <c r="D4399" s="471">
        <v>56.5</v>
      </c>
      <c r="E4399" s="209">
        <v>22</v>
      </c>
      <c r="F4399" s="472">
        <v>56.4</v>
      </c>
      <c r="I4399" s="114"/>
    </row>
    <row r="4400" spans="1:9">
      <c r="A4400" s="470">
        <v>44380</v>
      </c>
      <c r="B4400" s="203">
        <v>6</v>
      </c>
      <c r="C4400" s="208">
        <v>268</v>
      </c>
      <c r="D4400" s="471">
        <v>56.3</v>
      </c>
      <c r="E4400" s="209">
        <v>22</v>
      </c>
      <c r="F4400" s="472">
        <v>56.2</v>
      </c>
      <c r="I4400" s="114"/>
    </row>
    <row r="4401" spans="1:9">
      <c r="A4401" s="470">
        <v>44380</v>
      </c>
      <c r="B4401" s="203">
        <v>7</v>
      </c>
      <c r="C4401" s="208">
        <v>283</v>
      </c>
      <c r="D4401" s="471">
        <v>56.2</v>
      </c>
      <c r="E4401" s="209">
        <v>22</v>
      </c>
      <c r="F4401" s="472">
        <v>56</v>
      </c>
      <c r="I4401" s="114"/>
    </row>
    <row r="4402" spans="1:9">
      <c r="A4402" s="470">
        <v>44380</v>
      </c>
      <c r="B4402" s="203">
        <v>8</v>
      </c>
      <c r="C4402" s="208">
        <v>298</v>
      </c>
      <c r="D4402" s="471">
        <v>56.1</v>
      </c>
      <c r="E4402" s="209">
        <v>22</v>
      </c>
      <c r="F4402" s="472">
        <v>55.8</v>
      </c>
      <c r="I4402" s="114"/>
    </row>
    <row r="4403" spans="1:9">
      <c r="A4403" s="470">
        <v>44380</v>
      </c>
      <c r="B4403" s="203">
        <v>9</v>
      </c>
      <c r="C4403" s="208">
        <v>313</v>
      </c>
      <c r="D4403" s="471">
        <v>56</v>
      </c>
      <c r="E4403" s="209">
        <v>22</v>
      </c>
      <c r="F4403" s="472">
        <v>55.5</v>
      </c>
      <c r="I4403" s="114"/>
    </row>
    <row r="4404" spans="1:9">
      <c r="A4404" s="470">
        <v>44380</v>
      </c>
      <c r="B4404" s="203">
        <v>10</v>
      </c>
      <c r="C4404" s="208">
        <v>328</v>
      </c>
      <c r="D4404" s="471">
        <v>55.9</v>
      </c>
      <c r="E4404" s="209">
        <v>22</v>
      </c>
      <c r="F4404" s="472">
        <v>55.3</v>
      </c>
      <c r="I4404" s="114"/>
    </row>
    <row r="4405" spans="1:9">
      <c r="A4405" s="470">
        <v>44380</v>
      </c>
      <c r="B4405" s="203">
        <v>11</v>
      </c>
      <c r="C4405" s="208">
        <v>343</v>
      </c>
      <c r="D4405" s="471">
        <v>55.8</v>
      </c>
      <c r="E4405" s="209">
        <v>22</v>
      </c>
      <c r="F4405" s="472">
        <v>55.1</v>
      </c>
      <c r="I4405" s="114"/>
    </row>
    <row r="4406" spans="1:9">
      <c r="A4406" s="470">
        <v>44380</v>
      </c>
      <c r="B4406" s="203">
        <v>12</v>
      </c>
      <c r="C4406" s="208">
        <v>358</v>
      </c>
      <c r="D4406" s="471">
        <v>55.7</v>
      </c>
      <c r="E4406" s="209">
        <v>22</v>
      </c>
      <c r="F4406" s="472">
        <v>54.9</v>
      </c>
      <c r="I4406" s="114"/>
    </row>
    <row r="4407" spans="1:9">
      <c r="A4407" s="470">
        <v>44380</v>
      </c>
      <c r="B4407" s="203">
        <v>13</v>
      </c>
      <c r="C4407" s="208">
        <v>13</v>
      </c>
      <c r="D4407" s="471">
        <v>55.5</v>
      </c>
      <c r="E4407" s="209">
        <v>22</v>
      </c>
      <c r="F4407" s="472">
        <v>54.7</v>
      </c>
      <c r="I4407" s="114"/>
    </row>
    <row r="4408" spans="1:9">
      <c r="A4408" s="470">
        <v>44380</v>
      </c>
      <c r="B4408" s="203">
        <v>14</v>
      </c>
      <c r="C4408" s="208">
        <v>28</v>
      </c>
      <c r="D4408" s="471">
        <v>55.4</v>
      </c>
      <c r="E4408" s="209">
        <v>22</v>
      </c>
      <c r="F4408" s="472">
        <v>54.5</v>
      </c>
      <c r="I4408" s="114"/>
    </row>
    <row r="4409" spans="1:9">
      <c r="A4409" s="470">
        <v>44380</v>
      </c>
      <c r="B4409" s="203">
        <v>15</v>
      </c>
      <c r="C4409" s="208">
        <v>43</v>
      </c>
      <c r="D4409" s="471">
        <v>55.3</v>
      </c>
      <c r="E4409" s="209">
        <v>22</v>
      </c>
      <c r="F4409" s="472">
        <v>54.3</v>
      </c>
      <c r="I4409" s="114"/>
    </row>
    <row r="4410" spans="1:9">
      <c r="A4410" s="470">
        <v>44380</v>
      </c>
      <c r="B4410" s="203">
        <v>16</v>
      </c>
      <c r="C4410" s="208">
        <v>58</v>
      </c>
      <c r="D4410" s="471">
        <v>55.2</v>
      </c>
      <c r="E4410" s="209">
        <v>22</v>
      </c>
      <c r="F4410" s="472">
        <v>54.1</v>
      </c>
      <c r="I4410" s="114"/>
    </row>
    <row r="4411" spans="1:9">
      <c r="A4411" s="470">
        <v>44380</v>
      </c>
      <c r="B4411" s="203">
        <v>17</v>
      </c>
      <c r="C4411" s="208">
        <v>73</v>
      </c>
      <c r="D4411" s="471">
        <v>55.1</v>
      </c>
      <c r="E4411" s="209">
        <v>22</v>
      </c>
      <c r="F4411" s="472">
        <v>53.9</v>
      </c>
      <c r="I4411" s="114"/>
    </row>
    <row r="4412" spans="1:9">
      <c r="A4412" s="470">
        <v>44380</v>
      </c>
      <c r="B4412" s="203">
        <v>18</v>
      </c>
      <c r="C4412" s="208">
        <v>88</v>
      </c>
      <c r="D4412" s="471">
        <v>55</v>
      </c>
      <c r="E4412" s="209">
        <v>22</v>
      </c>
      <c r="F4412" s="472">
        <v>53.6</v>
      </c>
      <c r="I4412" s="114"/>
    </row>
    <row r="4413" spans="1:9">
      <c r="A4413" s="470">
        <v>44380</v>
      </c>
      <c r="B4413" s="203">
        <v>19</v>
      </c>
      <c r="C4413" s="208">
        <v>103</v>
      </c>
      <c r="D4413" s="471">
        <v>54.9</v>
      </c>
      <c r="E4413" s="209">
        <v>22</v>
      </c>
      <c r="F4413" s="472">
        <v>53.4</v>
      </c>
      <c r="I4413" s="114"/>
    </row>
    <row r="4414" spans="1:9">
      <c r="A4414" s="470">
        <v>44380</v>
      </c>
      <c r="B4414" s="203">
        <v>20</v>
      </c>
      <c r="C4414" s="208">
        <v>118</v>
      </c>
      <c r="D4414" s="471">
        <v>54.7</v>
      </c>
      <c r="E4414" s="209">
        <v>22</v>
      </c>
      <c r="F4414" s="472">
        <v>53.2</v>
      </c>
      <c r="I4414" s="114"/>
    </row>
    <row r="4415" spans="1:9">
      <c r="A4415" s="470">
        <v>44380</v>
      </c>
      <c r="B4415" s="203">
        <v>21</v>
      </c>
      <c r="C4415" s="208">
        <v>133</v>
      </c>
      <c r="D4415" s="471">
        <v>54.6</v>
      </c>
      <c r="E4415" s="209">
        <v>22</v>
      </c>
      <c r="F4415" s="472">
        <v>53</v>
      </c>
      <c r="I4415" s="114"/>
    </row>
    <row r="4416" spans="1:9">
      <c r="A4416" s="470">
        <v>44380</v>
      </c>
      <c r="B4416" s="203">
        <v>22</v>
      </c>
      <c r="C4416" s="208">
        <v>148</v>
      </c>
      <c r="D4416" s="471">
        <v>54.5</v>
      </c>
      <c r="E4416" s="209">
        <v>22</v>
      </c>
      <c r="F4416" s="472">
        <v>52.8</v>
      </c>
      <c r="I4416" s="114"/>
    </row>
    <row r="4417" spans="1:9">
      <c r="A4417" s="470">
        <v>44380</v>
      </c>
      <c r="B4417" s="203">
        <v>23</v>
      </c>
      <c r="C4417" s="208">
        <v>163</v>
      </c>
      <c r="D4417" s="471">
        <v>54.4</v>
      </c>
      <c r="E4417" s="209">
        <v>22</v>
      </c>
      <c r="F4417" s="472">
        <v>52.6</v>
      </c>
      <c r="I4417" s="114"/>
    </row>
    <row r="4418" spans="1:9">
      <c r="A4418" s="470">
        <v>44381</v>
      </c>
      <c r="B4418" s="203">
        <v>0</v>
      </c>
      <c r="C4418" s="208">
        <v>178</v>
      </c>
      <c r="D4418" s="471">
        <v>54.3</v>
      </c>
      <c r="E4418" s="209">
        <v>22</v>
      </c>
      <c r="F4418" s="472">
        <v>52.3</v>
      </c>
      <c r="I4418" s="114"/>
    </row>
    <row r="4419" spans="1:9">
      <c r="A4419" s="470">
        <v>44381</v>
      </c>
      <c r="B4419" s="203">
        <v>1</v>
      </c>
      <c r="C4419" s="208">
        <v>193</v>
      </c>
      <c r="D4419" s="471">
        <v>54.2</v>
      </c>
      <c r="E4419" s="209">
        <v>22</v>
      </c>
      <c r="F4419" s="472">
        <v>52.1</v>
      </c>
      <c r="I4419" s="114"/>
    </row>
    <row r="4420" spans="1:9">
      <c r="A4420" s="470">
        <v>44381</v>
      </c>
      <c r="B4420" s="203">
        <v>2</v>
      </c>
      <c r="C4420" s="208">
        <v>208</v>
      </c>
      <c r="D4420" s="471">
        <v>54.1</v>
      </c>
      <c r="E4420" s="209">
        <v>22</v>
      </c>
      <c r="F4420" s="472">
        <v>51.9</v>
      </c>
      <c r="I4420" s="114"/>
    </row>
    <row r="4421" spans="1:9">
      <c r="A4421" s="470">
        <v>44381</v>
      </c>
      <c r="B4421" s="203">
        <v>3</v>
      </c>
      <c r="C4421" s="208">
        <v>223</v>
      </c>
      <c r="D4421" s="471">
        <v>54</v>
      </c>
      <c r="E4421" s="209">
        <v>22</v>
      </c>
      <c r="F4421" s="472">
        <v>51.7</v>
      </c>
      <c r="I4421" s="114"/>
    </row>
    <row r="4422" spans="1:9">
      <c r="A4422" s="470">
        <v>44381</v>
      </c>
      <c r="B4422" s="203">
        <v>4</v>
      </c>
      <c r="C4422" s="208">
        <v>238</v>
      </c>
      <c r="D4422" s="471">
        <v>53.9</v>
      </c>
      <c r="E4422" s="209">
        <v>22</v>
      </c>
      <c r="F4422" s="472">
        <v>51.5</v>
      </c>
      <c r="I4422" s="114"/>
    </row>
    <row r="4423" spans="1:9">
      <c r="A4423" s="470">
        <v>44381</v>
      </c>
      <c r="B4423" s="203">
        <v>5</v>
      </c>
      <c r="C4423" s="208">
        <v>253</v>
      </c>
      <c r="D4423" s="471">
        <v>53.7</v>
      </c>
      <c r="E4423" s="209">
        <v>22</v>
      </c>
      <c r="F4423" s="472">
        <v>51.2</v>
      </c>
      <c r="I4423" s="114"/>
    </row>
    <row r="4424" spans="1:9">
      <c r="A4424" s="470">
        <v>44381</v>
      </c>
      <c r="B4424" s="203">
        <v>6</v>
      </c>
      <c r="C4424" s="208">
        <v>268</v>
      </c>
      <c r="D4424" s="471">
        <v>53.6</v>
      </c>
      <c r="E4424" s="209">
        <v>22</v>
      </c>
      <c r="F4424" s="472">
        <v>51</v>
      </c>
      <c r="I4424" s="114"/>
    </row>
    <row r="4425" spans="1:9">
      <c r="A4425" s="470">
        <v>44381</v>
      </c>
      <c r="B4425" s="203">
        <v>7</v>
      </c>
      <c r="C4425" s="208">
        <v>283</v>
      </c>
      <c r="D4425" s="471">
        <v>53.5</v>
      </c>
      <c r="E4425" s="209">
        <v>22</v>
      </c>
      <c r="F4425" s="472">
        <v>50.8</v>
      </c>
      <c r="I4425" s="114"/>
    </row>
    <row r="4426" spans="1:9">
      <c r="A4426" s="470">
        <v>44381</v>
      </c>
      <c r="B4426" s="203">
        <v>8</v>
      </c>
      <c r="C4426" s="208">
        <v>298</v>
      </c>
      <c r="D4426" s="471">
        <v>53.4</v>
      </c>
      <c r="E4426" s="209">
        <v>22</v>
      </c>
      <c r="F4426" s="472">
        <v>50.6</v>
      </c>
      <c r="I4426" s="114"/>
    </row>
    <row r="4427" spans="1:9">
      <c r="A4427" s="470">
        <v>44381</v>
      </c>
      <c r="B4427" s="203">
        <v>9</v>
      </c>
      <c r="C4427" s="208">
        <v>313</v>
      </c>
      <c r="D4427" s="471">
        <v>53.3</v>
      </c>
      <c r="E4427" s="209">
        <v>22</v>
      </c>
      <c r="F4427" s="472">
        <v>50.4</v>
      </c>
      <c r="I4427" s="114"/>
    </row>
    <row r="4428" spans="1:9">
      <c r="A4428" s="470">
        <v>44381</v>
      </c>
      <c r="B4428" s="203">
        <v>10</v>
      </c>
      <c r="C4428" s="208">
        <v>328</v>
      </c>
      <c r="D4428" s="471">
        <v>53.2</v>
      </c>
      <c r="E4428" s="209">
        <v>22</v>
      </c>
      <c r="F4428" s="472">
        <v>50.1</v>
      </c>
      <c r="I4428" s="114"/>
    </row>
    <row r="4429" spans="1:9">
      <c r="A4429" s="470">
        <v>44381</v>
      </c>
      <c r="B4429" s="203">
        <v>11</v>
      </c>
      <c r="C4429" s="208">
        <v>343</v>
      </c>
      <c r="D4429" s="471">
        <v>53.1</v>
      </c>
      <c r="E4429" s="209">
        <v>22</v>
      </c>
      <c r="F4429" s="472">
        <v>49.9</v>
      </c>
      <c r="I4429" s="114"/>
    </row>
    <row r="4430" spans="1:9">
      <c r="A4430" s="470">
        <v>44381</v>
      </c>
      <c r="B4430" s="203">
        <v>12</v>
      </c>
      <c r="C4430" s="208">
        <v>358</v>
      </c>
      <c r="D4430" s="471">
        <v>53</v>
      </c>
      <c r="E4430" s="209">
        <v>22</v>
      </c>
      <c r="F4430" s="472">
        <v>49.7</v>
      </c>
      <c r="I4430" s="114"/>
    </row>
    <row r="4431" spans="1:9">
      <c r="A4431" s="470">
        <v>44381</v>
      </c>
      <c r="B4431" s="203">
        <v>13</v>
      </c>
      <c r="C4431" s="208">
        <v>13</v>
      </c>
      <c r="D4431" s="471">
        <v>52.9</v>
      </c>
      <c r="E4431" s="209">
        <v>22</v>
      </c>
      <c r="F4431" s="472">
        <v>49.5</v>
      </c>
      <c r="I4431" s="114"/>
    </row>
    <row r="4432" spans="1:9">
      <c r="A4432" s="470">
        <v>44381</v>
      </c>
      <c r="B4432" s="203">
        <v>14</v>
      </c>
      <c r="C4432" s="208">
        <v>28</v>
      </c>
      <c r="D4432" s="471">
        <v>52.7</v>
      </c>
      <c r="E4432" s="209">
        <v>22</v>
      </c>
      <c r="F4432" s="472">
        <v>49.2</v>
      </c>
      <c r="I4432" s="114"/>
    </row>
    <row r="4433" spans="1:9">
      <c r="A4433" s="470">
        <v>44381</v>
      </c>
      <c r="B4433" s="203">
        <v>15</v>
      </c>
      <c r="C4433" s="208">
        <v>43</v>
      </c>
      <c r="D4433" s="471">
        <v>52.6</v>
      </c>
      <c r="E4433" s="209">
        <v>22</v>
      </c>
      <c r="F4433" s="472">
        <v>49</v>
      </c>
      <c r="I4433" s="114"/>
    </row>
    <row r="4434" spans="1:9">
      <c r="A4434" s="470">
        <v>44381</v>
      </c>
      <c r="B4434" s="203">
        <v>16</v>
      </c>
      <c r="C4434" s="208">
        <v>58</v>
      </c>
      <c r="D4434" s="471">
        <v>52.5</v>
      </c>
      <c r="E4434" s="209">
        <v>22</v>
      </c>
      <c r="F4434" s="472">
        <v>48.8</v>
      </c>
      <c r="I4434" s="114"/>
    </row>
    <row r="4435" spans="1:9">
      <c r="A4435" s="470">
        <v>44381</v>
      </c>
      <c r="B4435" s="203">
        <v>17</v>
      </c>
      <c r="C4435" s="208">
        <v>73</v>
      </c>
      <c r="D4435" s="471">
        <v>52.4</v>
      </c>
      <c r="E4435" s="209">
        <v>22</v>
      </c>
      <c r="F4435" s="472">
        <v>48.5</v>
      </c>
      <c r="I4435" s="114"/>
    </row>
    <row r="4436" spans="1:9">
      <c r="A4436" s="470">
        <v>44381</v>
      </c>
      <c r="B4436" s="203">
        <v>18</v>
      </c>
      <c r="C4436" s="208">
        <v>88</v>
      </c>
      <c r="D4436" s="471">
        <v>52.3</v>
      </c>
      <c r="E4436" s="209">
        <v>22</v>
      </c>
      <c r="F4436" s="472">
        <v>48.3</v>
      </c>
      <c r="I4436" s="114"/>
    </row>
    <row r="4437" spans="1:9">
      <c r="A4437" s="470">
        <v>44381</v>
      </c>
      <c r="B4437" s="203">
        <v>19</v>
      </c>
      <c r="C4437" s="208">
        <v>103</v>
      </c>
      <c r="D4437" s="471">
        <v>52.2</v>
      </c>
      <c r="E4437" s="209">
        <v>22</v>
      </c>
      <c r="F4437" s="472">
        <v>48.1</v>
      </c>
      <c r="I4437" s="114"/>
    </row>
    <row r="4438" spans="1:9">
      <c r="A4438" s="470">
        <v>44381</v>
      </c>
      <c r="B4438" s="203">
        <v>20</v>
      </c>
      <c r="C4438" s="208">
        <v>118</v>
      </c>
      <c r="D4438" s="471">
        <v>52.1</v>
      </c>
      <c r="E4438" s="209">
        <v>22</v>
      </c>
      <c r="F4438" s="472">
        <v>47.8</v>
      </c>
      <c r="I4438" s="114"/>
    </row>
    <row r="4439" spans="1:9">
      <c r="A4439" s="470">
        <v>44381</v>
      </c>
      <c r="B4439" s="203">
        <v>21</v>
      </c>
      <c r="C4439" s="208">
        <v>133</v>
      </c>
      <c r="D4439" s="471">
        <v>52</v>
      </c>
      <c r="E4439" s="209">
        <v>22</v>
      </c>
      <c r="F4439" s="472">
        <v>47.6</v>
      </c>
      <c r="I4439" s="114"/>
    </row>
    <row r="4440" spans="1:9">
      <c r="A4440" s="470">
        <v>44381</v>
      </c>
      <c r="B4440" s="203">
        <v>22</v>
      </c>
      <c r="C4440" s="208">
        <v>148</v>
      </c>
      <c r="D4440" s="471">
        <v>51.9</v>
      </c>
      <c r="E4440" s="209">
        <v>22</v>
      </c>
      <c r="F4440" s="472">
        <v>47.4</v>
      </c>
      <c r="I4440" s="114"/>
    </row>
    <row r="4441" spans="1:9">
      <c r="A4441" s="470">
        <v>44381</v>
      </c>
      <c r="B4441" s="203">
        <v>23</v>
      </c>
      <c r="C4441" s="208">
        <v>163</v>
      </c>
      <c r="D4441" s="471">
        <v>51.8</v>
      </c>
      <c r="E4441" s="209">
        <v>22</v>
      </c>
      <c r="F4441" s="472">
        <v>47.1</v>
      </c>
      <c r="I4441" s="114"/>
    </row>
    <row r="4442" spans="1:9">
      <c r="A4442" s="470">
        <v>44382</v>
      </c>
      <c r="B4442" s="203">
        <v>0</v>
      </c>
      <c r="C4442" s="208">
        <v>178</v>
      </c>
      <c r="D4442" s="471">
        <v>51.6</v>
      </c>
      <c r="E4442" s="209">
        <v>22</v>
      </c>
      <c r="F4442" s="472">
        <v>46.9</v>
      </c>
      <c r="I4442" s="114"/>
    </row>
    <row r="4443" spans="1:9">
      <c r="A4443" s="470">
        <v>44382</v>
      </c>
      <c r="B4443" s="203">
        <v>1</v>
      </c>
      <c r="C4443" s="208">
        <v>193</v>
      </c>
      <c r="D4443" s="471">
        <v>51.5</v>
      </c>
      <c r="E4443" s="209">
        <v>22</v>
      </c>
      <c r="F4443" s="472">
        <v>46.7</v>
      </c>
      <c r="I4443" s="114"/>
    </row>
    <row r="4444" spans="1:9">
      <c r="A4444" s="470">
        <v>44382</v>
      </c>
      <c r="B4444" s="203">
        <v>2</v>
      </c>
      <c r="C4444" s="208">
        <v>208</v>
      </c>
      <c r="D4444" s="471">
        <v>51.4</v>
      </c>
      <c r="E4444" s="209">
        <v>22</v>
      </c>
      <c r="F4444" s="472">
        <v>46.4</v>
      </c>
      <c r="I4444" s="114"/>
    </row>
    <row r="4445" spans="1:9">
      <c r="A4445" s="470">
        <v>44382</v>
      </c>
      <c r="B4445" s="203">
        <v>3</v>
      </c>
      <c r="C4445" s="208">
        <v>223</v>
      </c>
      <c r="D4445" s="471">
        <v>51.3</v>
      </c>
      <c r="E4445" s="209">
        <v>22</v>
      </c>
      <c r="F4445" s="472">
        <v>46.2</v>
      </c>
      <c r="I4445" s="114"/>
    </row>
    <row r="4446" spans="1:9">
      <c r="A4446" s="470">
        <v>44382</v>
      </c>
      <c r="B4446" s="203">
        <v>4</v>
      </c>
      <c r="C4446" s="208">
        <v>238</v>
      </c>
      <c r="D4446" s="471">
        <v>51.2</v>
      </c>
      <c r="E4446" s="209">
        <v>22</v>
      </c>
      <c r="F4446" s="472">
        <v>46</v>
      </c>
      <c r="I4446" s="114"/>
    </row>
    <row r="4447" spans="1:9">
      <c r="A4447" s="470">
        <v>44382</v>
      </c>
      <c r="B4447" s="203">
        <v>5</v>
      </c>
      <c r="C4447" s="208">
        <v>253</v>
      </c>
      <c r="D4447" s="471">
        <v>51.1</v>
      </c>
      <c r="E4447" s="209">
        <v>22</v>
      </c>
      <c r="F4447" s="472">
        <v>45.7</v>
      </c>
      <c r="I4447" s="114"/>
    </row>
    <row r="4448" spans="1:9">
      <c r="A4448" s="470">
        <v>44382</v>
      </c>
      <c r="B4448" s="203">
        <v>6</v>
      </c>
      <c r="C4448" s="208">
        <v>268</v>
      </c>
      <c r="D4448" s="471">
        <v>51</v>
      </c>
      <c r="E4448" s="209">
        <v>22</v>
      </c>
      <c r="F4448" s="472">
        <v>45.5</v>
      </c>
      <c r="I4448" s="114"/>
    </row>
    <row r="4449" spans="1:9">
      <c r="A4449" s="470">
        <v>44382</v>
      </c>
      <c r="B4449" s="203">
        <v>7</v>
      </c>
      <c r="C4449" s="208">
        <v>283</v>
      </c>
      <c r="D4449" s="471">
        <v>50.9</v>
      </c>
      <c r="E4449" s="209">
        <v>22</v>
      </c>
      <c r="F4449" s="472">
        <v>45.2</v>
      </c>
      <c r="I4449" s="114"/>
    </row>
    <row r="4450" spans="1:9">
      <c r="A4450" s="470">
        <v>44382</v>
      </c>
      <c r="B4450" s="203">
        <v>8</v>
      </c>
      <c r="C4450" s="208">
        <v>298</v>
      </c>
      <c r="D4450" s="471">
        <v>50.8</v>
      </c>
      <c r="E4450" s="209">
        <v>22</v>
      </c>
      <c r="F4450" s="472">
        <v>45</v>
      </c>
      <c r="I4450" s="114"/>
    </row>
    <row r="4451" spans="1:9">
      <c r="A4451" s="470">
        <v>44382</v>
      </c>
      <c r="B4451" s="203">
        <v>9</v>
      </c>
      <c r="C4451" s="208">
        <v>313</v>
      </c>
      <c r="D4451" s="471">
        <v>50.7</v>
      </c>
      <c r="E4451" s="209">
        <v>22</v>
      </c>
      <c r="F4451" s="472">
        <v>44.8</v>
      </c>
      <c r="I4451" s="114"/>
    </row>
    <row r="4452" spans="1:9">
      <c r="A4452" s="470">
        <v>44382</v>
      </c>
      <c r="B4452" s="203">
        <v>10</v>
      </c>
      <c r="C4452" s="208">
        <v>328</v>
      </c>
      <c r="D4452" s="471">
        <v>50.6</v>
      </c>
      <c r="E4452" s="209">
        <v>22</v>
      </c>
      <c r="F4452" s="472">
        <v>44.5</v>
      </c>
      <c r="I4452" s="114"/>
    </row>
    <row r="4453" spans="1:9">
      <c r="A4453" s="470">
        <v>44382</v>
      </c>
      <c r="B4453" s="203">
        <v>11</v>
      </c>
      <c r="C4453" s="208">
        <v>343</v>
      </c>
      <c r="D4453" s="471">
        <v>50.5</v>
      </c>
      <c r="E4453" s="209">
        <v>22</v>
      </c>
      <c r="F4453" s="472">
        <v>44.3</v>
      </c>
      <c r="I4453" s="114"/>
    </row>
    <row r="4454" spans="1:9">
      <c r="A4454" s="470">
        <v>44382</v>
      </c>
      <c r="B4454" s="203">
        <v>12</v>
      </c>
      <c r="C4454" s="208">
        <v>358</v>
      </c>
      <c r="D4454" s="471">
        <v>50.3</v>
      </c>
      <c r="E4454" s="209">
        <v>22</v>
      </c>
      <c r="F4454" s="472">
        <v>44</v>
      </c>
      <c r="I4454" s="114"/>
    </row>
    <row r="4455" spans="1:9">
      <c r="A4455" s="470">
        <v>44382</v>
      </c>
      <c r="B4455" s="203">
        <v>13</v>
      </c>
      <c r="C4455" s="208">
        <v>13</v>
      </c>
      <c r="D4455" s="471">
        <v>50.2</v>
      </c>
      <c r="E4455" s="209">
        <v>22</v>
      </c>
      <c r="F4455" s="472">
        <v>43.8</v>
      </c>
      <c r="I4455" s="114"/>
    </row>
    <row r="4456" spans="1:9">
      <c r="A4456" s="470">
        <v>44382</v>
      </c>
      <c r="B4456" s="203">
        <v>14</v>
      </c>
      <c r="C4456" s="208">
        <v>28</v>
      </c>
      <c r="D4456" s="471">
        <v>50.1</v>
      </c>
      <c r="E4456" s="209">
        <v>22</v>
      </c>
      <c r="F4456" s="472">
        <v>43.6</v>
      </c>
      <c r="I4456" s="114"/>
    </row>
    <row r="4457" spans="1:9">
      <c r="A4457" s="470">
        <v>44382</v>
      </c>
      <c r="B4457" s="203">
        <v>15</v>
      </c>
      <c r="C4457" s="208">
        <v>43</v>
      </c>
      <c r="D4457" s="471">
        <v>50</v>
      </c>
      <c r="E4457" s="209">
        <v>22</v>
      </c>
      <c r="F4457" s="472">
        <v>43.3</v>
      </c>
      <c r="I4457" s="114"/>
    </row>
    <row r="4458" spans="1:9">
      <c r="A4458" s="470">
        <v>44382</v>
      </c>
      <c r="B4458" s="203">
        <v>16</v>
      </c>
      <c r="C4458" s="208">
        <v>58</v>
      </c>
      <c r="D4458" s="471">
        <v>49.9</v>
      </c>
      <c r="E4458" s="209">
        <v>22</v>
      </c>
      <c r="F4458" s="472">
        <v>43.1</v>
      </c>
      <c r="I4458" s="114"/>
    </row>
    <row r="4459" spans="1:9">
      <c r="A4459" s="470">
        <v>44382</v>
      </c>
      <c r="B4459" s="203">
        <v>17</v>
      </c>
      <c r="C4459" s="208">
        <v>73</v>
      </c>
      <c r="D4459" s="471">
        <v>49.8</v>
      </c>
      <c r="E4459" s="209">
        <v>22</v>
      </c>
      <c r="F4459" s="472">
        <v>42.8</v>
      </c>
      <c r="I4459" s="114"/>
    </row>
    <row r="4460" spans="1:9">
      <c r="A4460" s="470">
        <v>44382</v>
      </c>
      <c r="B4460" s="203">
        <v>18</v>
      </c>
      <c r="C4460" s="208">
        <v>88</v>
      </c>
      <c r="D4460" s="471">
        <v>49.7</v>
      </c>
      <c r="E4460" s="209">
        <v>22</v>
      </c>
      <c r="F4460" s="472">
        <v>42.6</v>
      </c>
      <c r="I4460" s="114"/>
    </row>
    <row r="4461" spans="1:9">
      <c r="A4461" s="470">
        <v>44382</v>
      </c>
      <c r="B4461" s="203">
        <v>19</v>
      </c>
      <c r="C4461" s="208">
        <v>103</v>
      </c>
      <c r="D4461" s="471">
        <v>49.6</v>
      </c>
      <c r="E4461" s="209">
        <v>22</v>
      </c>
      <c r="F4461" s="472">
        <v>42.3</v>
      </c>
      <c r="I4461" s="114"/>
    </row>
    <row r="4462" spans="1:9">
      <c r="A4462" s="470">
        <v>44382</v>
      </c>
      <c r="B4462" s="203">
        <v>20</v>
      </c>
      <c r="C4462" s="208">
        <v>118</v>
      </c>
      <c r="D4462" s="471">
        <v>49.5</v>
      </c>
      <c r="E4462" s="209">
        <v>22</v>
      </c>
      <c r="F4462" s="472">
        <v>42.1</v>
      </c>
      <c r="I4462" s="114"/>
    </row>
    <row r="4463" spans="1:9">
      <c r="A4463" s="470">
        <v>44382</v>
      </c>
      <c r="B4463" s="203">
        <v>21</v>
      </c>
      <c r="C4463" s="208">
        <v>133</v>
      </c>
      <c r="D4463" s="471">
        <v>49.4</v>
      </c>
      <c r="E4463" s="209">
        <v>22</v>
      </c>
      <c r="F4463" s="472">
        <v>41.8</v>
      </c>
      <c r="I4463" s="114"/>
    </row>
    <row r="4464" spans="1:9">
      <c r="A4464" s="470">
        <v>44382</v>
      </c>
      <c r="B4464" s="203">
        <v>22</v>
      </c>
      <c r="C4464" s="208">
        <v>148</v>
      </c>
      <c r="D4464" s="471">
        <v>49.3</v>
      </c>
      <c r="E4464" s="209">
        <v>22</v>
      </c>
      <c r="F4464" s="472">
        <v>41.6</v>
      </c>
      <c r="I4464" s="114"/>
    </row>
    <row r="4465" spans="1:9">
      <c r="A4465" s="470">
        <v>44382</v>
      </c>
      <c r="B4465" s="203">
        <v>23</v>
      </c>
      <c r="C4465" s="208">
        <v>163</v>
      </c>
      <c r="D4465" s="471">
        <v>49.2</v>
      </c>
      <c r="E4465" s="209">
        <v>22</v>
      </c>
      <c r="F4465" s="472">
        <v>41.3</v>
      </c>
      <c r="I4465" s="114"/>
    </row>
    <row r="4466" spans="1:9">
      <c r="A4466" s="470">
        <v>44383</v>
      </c>
      <c r="B4466" s="203">
        <v>0</v>
      </c>
      <c r="C4466" s="208">
        <v>178</v>
      </c>
      <c r="D4466" s="471">
        <v>49.1</v>
      </c>
      <c r="E4466" s="209">
        <v>22</v>
      </c>
      <c r="F4466" s="472">
        <v>41.1</v>
      </c>
      <c r="I4466" s="114"/>
    </row>
    <row r="4467" spans="1:9">
      <c r="A4467" s="470">
        <v>44383</v>
      </c>
      <c r="B4467" s="203">
        <v>1</v>
      </c>
      <c r="C4467" s="208">
        <v>193</v>
      </c>
      <c r="D4467" s="471">
        <v>49</v>
      </c>
      <c r="E4467" s="209">
        <v>22</v>
      </c>
      <c r="F4467" s="472">
        <v>40.799999999999997</v>
      </c>
      <c r="I4467" s="114"/>
    </row>
    <row r="4468" spans="1:9">
      <c r="A4468" s="470">
        <v>44383</v>
      </c>
      <c r="B4468" s="203">
        <v>2</v>
      </c>
      <c r="C4468" s="208">
        <v>208</v>
      </c>
      <c r="D4468" s="471">
        <v>48.9</v>
      </c>
      <c r="E4468" s="209">
        <v>22</v>
      </c>
      <c r="F4468" s="472">
        <v>40.6</v>
      </c>
      <c r="I4468" s="114"/>
    </row>
    <row r="4469" spans="1:9">
      <c r="A4469" s="470">
        <v>44383</v>
      </c>
      <c r="B4469" s="203">
        <v>3</v>
      </c>
      <c r="C4469" s="208">
        <v>223</v>
      </c>
      <c r="D4469" s="471">
        <v>48.8</v>
      </c>
      <c r="E4469" s="209">
        <v>22</v>
      </c>
      <c r="F4469" s="472">
        <v>40.299999999999997</v>
      </c>
      <c r="I4469" s="114"/>
    </row>
    <row r="4470" spans="1:9">
      <c r="A4470" s="470">
        <v>44383</v>
      </c>
      <c r="B4470" s="203">
        <v>4</v>
      </c>
      <c r="C4470" s="208">
        <v>238</v>
      </c>
      <c r="D4470" s="471">
        <v>48.6</v>
      </c>
      <c r="E4470" s="209">
        <v>22</v>
      </c>
      <c r="F4470" s="472">
        <v>40.1</v>
      </c>
      <c r="I4470" s="114"/>
    </row>
    <row r="4471" spans="1:9">
      <c r="A4471" s="470">
        <v>44383</v>
      </c>
      <c r="B4471" s="203">
        <v>5</v>
      </c>
      <c r="C4471" s="208">
        <v>253</v>
      </c>
      <c r="D4471" s="471">
        <v>48.5</v>
      </c>
      <c r="E4471" s="209">
        <v>22</v>
      </c>
      <c r="F4471" s="472">
        <v>39.799999999999997</v>
      </c>
      <c r="I4471" s="114"/>
    </row>
    <row r="4472" spans="1:9">
      <c r="A4472" s="470">
        <v>44383</v>
      </c>
      <c r="B4472" s="203">
        <v>6</v>
      </c>
      <c r="C4472" s="208">
        <v>268</v>
      </c>
      <c r="D4472" s="471">
        <v>48.4</v>
      </c>
      <c r="E4472" s="209">
        <v>22</v>
      </c>
      <c r="F4472" s="472">
        <v>39.6</v>
      </c>
      <c r="I4472" s="114"/>
    </row>
    <row r="4473" spans="1:9">
      <c r="A4473" s="470">
        <v>44383</v>
      </c>
      <c r="B4473" s="203">
        <v>7</v>
      </c>
      <c r="C4473" s="208">
        <v>283</v>
      </c>
      <c r="D4473" s="471">
        <v>48.3</v>
      </c>
      <c r="E4473" s="209">
        <v>22</v>
      </c>
      <c r="F4473" s="472">
        <v>39.299999999999997</v>
      </c>
      <c r="I4473" s="114"/>
    </row>
    <row r="4474" spans="1:9">
      <c r="A4474" s="470">
        <v>44383</v>
      </c>
      <c r="B4474" s="203">
        <v>8</v>
      </c>
      <c r="C4474" s="208">
        <v>298</v>
      </c>
      <c r="D4474" s="471">
        <v>48.2</v>
      </c>
      <c r="E4474" s="209">
        <v>22</v>
      </c>
      <c r="F4474" s="472">
        <v>39</v>
      </c>
      <c r="I4474" s="114"/>
    </row>
    <row r="4475" spans="1:9">
      <c r="A4475" s="470">
        <v>44383</v>
      </c>
      <c r="B4475" s="203">
        <v>9</v>
      </c>
      <c r="C4475" s="208">
        <v>313</v>
      </c>
      <c r="D4475" s="471">
        <v>48.1</v>
      </c>
      <c r="E4475" s="209">
        <v>22</v>
      </c>
      <c r="F4475" s="472">
        <v>38.799999999999997</v>
      </c>
      <c r="I4475" s="114"/>
    </row>
    <row r="4476" spans="1:9">
      <c r="A4476" s="470">
        <v>44383</v>
      </c>
      <c r="B4476" s="203">
        <v>10</v>
      </c>
      <c r="C4476" s="208">
        <v>328</v>
      </c>
      <c r="D4476" s="471">
        <v>48</v>
      </c>
      <c r="E4476" s="209">
        <v>22</v>
      </c>
      <c r="F4476" s="472">
        <v>38.5</v>
      </c>
      <c r="I4476" s="114"/>
    </row>
    <row r="4477" spans="1:9">
      <c r="A4477" s="470">
        <v>44383</v>
      </c>
      <c r="B4477" s="203">
        <v>11</v>
      </c>
      <c r="C4477" s="208">
        <v>343</v>
      </c>
      <c r="D4477" s="471">
        <v>47.9</v>
      </c>
      <c r="E4477" s="209">
        <v>22</v>
      </c>
      <c r="F4477" s="472">
        <v>38.299999999999997</v>
      </c>
      <c r="I4477" s="114"/>
    </row>
    <row r="4478" spans="1:9">
      <c r="A4478" s="470">
        <v>44383</v>
      </c>
      <c r="B4478" s="203">
        <v>12</v>
      </c>
      <c r="C4478" s="208">
        <v>358</v>
      </c>
      <c r="D4478" s="471">
        <v>47.8</v>
      </c>
      <c r="E4478" s="209">
        <v>22</v>
      </c>
      <c r="F4478" s="472">
        <v>38</v>
      </c>
      <c r="I4478" s="114"/>
    </row>
    <row r="4479" spans="1:9">
      <c r="A4479" s="470">
        <v>44383</v>
      </c>
      <c r="B4479" s="203">
        <v>13</v>
      </c>
      <c r="C4479" s="208">
        <v>13</v>
      </c>
      <c r="D4479" s="471">
        <v>47.7</v>
      </c>
      <c r="E4479" s="209">
        <v>22</v>
      </c>
      <c r="F4479" s="472">
        <v>37.700000000000003</v>
      </c>
      <c r="I4479" s="114"/>
    </row>
    <row r="4480" spans="1:9">
      <c r="A4480" s="470">
        <v>44383</v>
      </c>
      <c r="B4480" s="203">
        <v>14</v>
      </c>
      <c r="C4480" s="208">
        <v>28</v>
      </c>
      <c r="D4480" s="471">
        <v>47.6</v>
      </c>
      <c r="E4480" s="209">
        <v>22</v>
      </c>
      <c r="F4480" s="472">
        <v>37.5</v>
      </c>
      <c r="I4480" s="114"/>
    </row>
    <row r="4481" spans="1:9">
      <c r="A4481" s="470">
        <v>44383</v>
      </c>
      <c r="B4481" s="203">
        <v>15</v>
      </c>
      <c r="C4481" s="208">
        <v>43</v>
      </c>
      <c r="D4481" s="471">
        <v>47.5</v>
      </c>
      <c r="E4481" s="209">
        <v>22</v>
      </c>
      <c r="F4481" s="472">
        <v>37.200000000000003</v>
      </c>
      <c r="I4481" s="114"/>
    </row>
    <row r="4482" spans="1:9">
      <c r="A4482" s="470">
        <v>44383</v>
      </c>
      <c r="B4482" s="203">
        <v>16</v>
      </c>
      <c r="C4482" s="208">
        <v>58</v>
      </c>
      <c r="D4482" s="471">
        <v>47.4</v>
      </c>
      <c r="E4482" s="209">
        <v>22</v>
      </c>
      <c r="F4482" s="472">
        <v>37</v>
      </c>
      <c r="I4482" s="114"/>
    </row>
    <row r="4483" spans="1:9">
      <c r="A4483" s="470">
        <v>44383</v>
      </c>
      <c r="B4483" s="203">
        <v>17</v>
      </c>
      <c r="C4483" s="208">
        <v>73</v>
      </c>
      <c r="D4483" s="471">
        <v>47.3</v>
      </c>
      <c r="E4483" s="209">
        <v>22</v>
      </c>
      <c r="F4483" s="472">
        <v>36.700000000000003</v>
      </c>
      <c r="I4483" s="114"/>
    </row>
    <row r="4484" spans="1:9">
      <c r="A4484" s="470">
        <v>44383</v>
      </c>
      <c r="B4484" s="203">
        <v>18</v>
      </c>
      <c r="C4484" s="208">
        <v>88</v>
      </c>
      <c r="D4484" s="471">
        <v>47.2</v>
      </c>
      <c r="E4484" s="209">
        <v>22</v>
      </c>
      <c r="F4484" s="472">
        <v>36.4</v>
      </c>
      <c r="I4484" s="114"/>
    </row>
    <row r="4485" spans="1:9">
      <c r="A4485" s="470">
        <v>44383</v>
      </c>
      <c r="B4485" s="203">
        <v>19</v>
      </c>
      <c r="C4485" s="208">
        <v>103</v>
      </c>
      <c r="D4485" s="471">
        <v>47.1</v>
      </c>
      <c r="E4485" s="209">
        <v>22</v>
      </c>
      <c r="F4485" s="472">
        <v>36.200000000000003</v>
      </c>
      <c r="I4485" s="114"/>
    </row>
    <row r="4486" spans="1:9">
      <c r="A4486" s="470">
        <v>44383</v>
      </c>
      <c r="B4486" s="203">
        <v>20</v>
      </c>
      <c r="C4486" s="208">
        <v>118</v>
      </c>
      <c r="D4486" s="471">
        <v>47</v>
      </c>
      <c r="E4486" s="209">
        <v>22</v>
      </c>
      <c r="F4486" s="472">
        <v>35.9</v>
      </c>
      <c r="I4486" s="114"/>
    </row>
    <row r="4487" spans="1:9">
      <c r="A4487" s="470">
        <v>44383</v>
      </c>
      <c r="B4487" s="203">
        <v>21</v>
      </c>
      <c r="C4487" s="208">
        <v>133</v>
      </c>
      <c r="D4487" s="471">
        <v>46.9</v>
      </c>
      <c r="E4487" s="209">
        <v>22</v>
      </c>
      <c r="F4487" s="472">
        <v>35.6</v>
      </c>
      <c r="I4487" s="114"/>
    </row>
    <row r="4488" spans="1:9">
      <c r="A4488" s="470">
        <v>44383</v>
      </c>
      <c r="B4488" s="203">
        <v>22</v>
      </c>
      <c r="C4488" s="208">
        <v>148</v>
      </c>
      <c r="D4488" s="471">
        <v>46.8</v>
      </c>
      <c r="E4488" s="209">
        <v>22</v>
      </c>
      <c r="F4488" s="472">
        <v>35.4</v>
      </c>
      <c r="I4488" s="114"/>
    </row>
    <row r="4489" spans="1:9">
      <c r="A4489" s="470">
        <v>44383</v>
      </c>
      <c r="B4489" s="203">
        <v>23</v>
      </c>
      <c r="C4489" s="208">
        <v>163</v>
      </c>
      <c r="D4489" s="471">
        <v>46.7</v>
      </c>
      <c r="E4489" s="209">
        <v>22</v>
      </c>
      <c r="F4489" s="472">
        <v>35.1</v>
      </c>
      <c r="I4489" s="114"/>
    </row>
    <row r="4490" spans="1:9">
      <c r="A4490" s="470">
        <v>44384</v>
      </c>
      <c r="B4490" s="203">
        <v>0</v>
      </c>
      <c r="C4490" s="208">
        <v>178</v>
      </c>
      <c r="D4490" s="471">
        <v>46.6</v>
      </c>
      <c r="E4490" s="209">
        <v>22</v>
      </c>
      <c r="F4490" s="472">
        <v>34.799999999999997</v>
      </c>
      <c r="I4490" s="114"/>
    </row>
    <row r="4491" spans="1:9">
      <c r="A4491" s="470">
        <v>44384</v>
      </c>
      <c r="B4491" s="203">
        <v>1</v>
      </c>
      <c r="C4491" s="208">
        <v>193</v>
      </c>
      <c r="D4491" s="471">
        <v>46.5</v>
      </c>
      <c r="E4491" s="209">
        <v>22</v>
      </c>
      <c r="F4491" s="472">
        <v>34.6</v>
      </c>
      <c r="I4491" s="114"/>
    </row>
    <row r="4492" spans="1:9">
      <c r="A4492" s="470">
        <v>44384</v>
      </c>
      <c r="B4492" s="203">
        <v>2</v>
      </c>
      <c r="C4492" s="208">
        <v>208</v>
      </c>
      <c r="D4492" s="471">
        <v>46.4</v>
      </c>
      <c r="E4492" s="209">
        <v>22</v>
      </c>
      <c r="F4492" s="472">
        <v>34.299999999999997</v>
      </c>
      <c r="I4492" s="114"/>
    </row>
    <row r="4493" spans="1:9">
      <c r="A4493" s="470">
        <v>44384</v>
      </c>
      <c r="B4493" s="203">
        <v>3</v>
      </c>
      <c r="C4493" s="208">
        <v>223</v>
      </c>
      <c r="D4493" s="471">
        <v>46.3</v>
      </c>
      <c r="E4493" s="209">
        <v>22</v>
      </c>
      <c r="F4493" s="472">
        <v>34</v>
      </c>
      <c r="I4493" s="114"/>
    </row>
    <row r="4494" spans="1:9">
      <c r="A4494" s="470">
        <v>44384</v>
      </c>
      <c r="B4494" s="203">
        <v>4</v>
      </c>
      <c r="C4494" s="208">
        <v>238</v>
      </c>
      <c r="D4494" s="471">
        <v>46.2</v>
      </c>
      <c r="E4494" s="209">
        <v>22</v>
      </c>
      <c r="F4494" s="472">
        <v>33.799999999999997</v>
      </c>
      <c r="I4494" s="114"/>
    </row>
    <row r="4495" spans="1:9">
      <c r="A4495" s="470">
        <v>44384</v>
      </c>
      <c r="B4495" s="203">
        <v>5</v>
      </c>
      <c r="C4495" s="208">
        <v>253</v>
      </c>
      <c r="D4495" s="471">
        <v>46.1</v>
      </c>
      <c r="E4495" s="209">
        <v>22</v>
      </c>
      <c r="F4495" s="472">
        <v>33.5</v>
      </c>
      <c r="I4495" s="114"/>
    </row>
    <row r="4496" spans="1:9">
      <c r="A4496" s="470">
        <v>44384</v>
      </c>
      <c r="B4496" s="203">
        <v>6</v>
      </c>
      <c r="C4496" s="208">
        <v>268</v>
      </c>
      <c r="D4496" s="471">
        <v>46</v>
      </c>
      <c r="E4496" s="209">
        <v>22</v>
      </c>
      <c r="F4496" s="472">
        <v>33.200000000000003</v>
      </c>
      <c r="I4496" s="114"/>
    </row>
    <row r="4497" spans="1:9">
      <c r="A4497" s="470">
        <v>44384</v>
      </c>
      <c r="B4497" s="203">
        <v>7</v>
      </c>
      <c r="C4497" s="208">
        <v>283</v>
      </c>
      <c r="D4497" s="471">
        <v>45.9</v>
      </c>
      <c r="E4497" s="209">
        <v>22</v>
      </c>
      <c r="F4497" s="472">
        <v>33</v>
      </c>
      <c r="I4497" s="114"/>
    </row>
    <row r="4498" spans="1:9">
      <c r="A4498" s="470">
        <v>44384</v>
      </c>
      <c r="B4498" s="203">
        <v>8</v>
      </c>
      <c r="C4498" s="208">
        <v>298</v>
      </c>
      <c r="D4498" s="471">
        <v>45.8</v>
      </c>
      <c r="E4498" s="209">
        <v>22</v>
      </c>
      <c r="F4498" s="472">
        <v>32.700000000000003</v>
      </c>
      <c r="I4498" s="114"/>
    </row>
    <row r="4499" spans="1:9">
      <c r="A4499" s="470">
        <v>44384</v>
      </c>
      <c r="B4499" s="203">
        <v>9</v>
      </c>
      <c r="C4499" s="208">
        <v>313</v>
      </c>
      <c r="D4499" s="471">
        <v>45.7</v>
      </c>
      <c r="E4499" s="209">
        <v>22</v>
      </c>
      <c r="F4499" s="472">
        <v>32.4</v>
      </c>
      <c r="I4499" s="114"/>
    </row>
    <row r="4500" spans="1:9">
      <c r="A4500" s="470">
        <v>44384</v>
      </c>
      <c r="B4500" s="203">
        <v>10</v>
      </c>
      <c r="C4500" s="208">
        <v>328</v>
      </c>
      <c r="D4500" s="471">
        <v>45.6</v>
      </c>
      <c r="E4500" s="209">
        <v>22</v>
      </c>
      <c r="F4500" s="472">
        <v>32.1</v>
      </c>
      <c r="I4500" s="114"/>
    </row>
    <row r="4501" spans="1:9">
      <c r="A4501" s="470">
        <v>44384</v>
      </c>
      <c r="B4501" s="203">
        <v>11</v>
      </c>
      <c r="C4501" s="208">
        <v>343</v>
      </c>
      <c r="D4501" s="471">
        <v>45.5</v>
      </c>
      <c r="E4501" s="209">
        <v>22</v>
      </c>
      <c r="F4501" s="472">
        <v>31.9</v>
      </c>
      <c r="I4501" s="114"/>
    </row>
    <row r="4502" spans="1:9">
      <c r="A4502" s="470">
        <v>44384</v>
      </c>
      <c r="B4502" s="203">
        <v>12</v>
      </c>
      <c r="C4502" s="208">
        <v>358</v>
      </c>
      <c r="D4502" s="471">
        <v>45.4</v>
      </c>
      <c r="E4502" s="209">
        <v>22</v>
      </c>
      <c r="F4502" s="472">
        <v>31.6</v>
      </c>
      <c r="I4502" s="114"/>
    </row>
    <row r="4503" spans="1:9">
      <c r="A4503" s="470">
        <v>44384</v>
      </c>
      <c r="B4503" s="203">
        <v>13</v>
      </c>
      <c r="C4503" s="208">
        <v>13</v>
      </c>
      <c r="D4503" s="471">
        <v>45.3</v>
      </c>
      <c r="E4503" s="209">
        <v>22</v>
      </c>
      <c r="F4503" s="472">
        <v>31.3</v>
      </c>
      <c r="I4503" s="114"/>
    </row>
    <row r="4504" spans="1:9">
      <c r="A4504" s="470">
        <v>44384</v>
      </c>
      <c r="B4504" s="203">
        <v>14</v>
      </c>
      <c r="C4504" s="208">
        <v>28</v>
      </c>
      <c r="D4504" s="471">
        <v>45.2</v>
      </c>
      <c r="E4504" s="209">
        <v>22</v>
      </c>
      <c r="F4504" s="472">
        <v>31</v>
      </c>
      <c r="I4504" s="114"/>
    </row>
    <row r="4505" spans="1:9">
      <c r="A4505" s="470">
        <v>44384</v>
      </c>
      <c r="B4505" s="203">
        <v>15</v>
      </c>
      <c r="C4505" s="208">
        <v>43</v>
      </c>
      <c r="D4505" s="471">
        <v>45.1</v>
      </c>
      <c r="E4505" s="209">
        <v>22</v>
      </c>
      <c r="F4505" s="472">
        <v>30.8</v>
      </c>
      <c r="I4505" s="114"/>
    </row>
    <row r="4506" spans="1:9">
      <c r="A4506" s="470">
        <v>44384</v>
      </c>
      <c r="B4506" s="203">
        <v>16</v>
      </c>
      <c r="C4506" s="208">
        <v>58</v>
      </c>
      <c r="D4506" s="471">
        <v>45</v>
      </c>
      <c r="E4506" s="209">
        <v>22</v>
      </c>
      <c r="F4506" s="472">
        <v>30.5</v>
      </c>
      <c r="I4506" s="114"/>
    </row>
    <row r="4507" spans="1:9">
      <c r="A4507" s="470">
        <v>44384</v>
      </c>
      <c r="B4507" s="203">
        <v>17</v>
      </c>
      <c r="C4507" s="208">
        <v>73</v>
      </c>
      <c r="D4507" s="471">
        <v>44.9</v>
      </c>
      <c r="E4507" s="209">
        <v>22</v>
      </c>
      <c r="F4507" s="472">
        <v>30.2</v>
      </c>
      <c r="I4507" s="114"/>
    </row>
    <row r="4508" spans="1:9">
      <c r="A4508" s="470">
        <v>44384</v>
      </c>
      <c r="B4508" s="203">
        <v>18</v>
      </c>
      <c r="C4508" s="208">
        <v>88</v>
      </c>
      <c r="D4508" s="471">
        <v>44.8</v>
      </c>
      <c r="E4508" s="209">
        <v>22</v>
      </c>
      <c r="F4508" s="472">
        <v>29.9</v>
      </c>
      <c r="I4508" s="114"/>
    </row>
    <row r="4509" spans="1:9">
      <c r="A4509" s="470">
        <v>44384</v>
      </c>
      <c r="B4509" s="203">
        <v>19</v>
      </c>
      <c r="C4509" s="208">
        <v>103</v>
      </c>
      <c r="D4509" s="471">
        <v>44.7</v>
      </c>
      <c r="E4509" s="209">
        <v>22</v>
      </c>
      <c r="F4509" s="472">
        <v>29.6</v>
      </c>
      <c r="I4509" s="114"/>
    </row>
    <row r="4510" spans="1:9">
      <c r="A4510" s="470">
        <v>44384</v>
      </c>
      <c r="B4510" s="203">
        <v>20</v>
      </c>
      <c r="C4510" s="208">
        <v>118</v>
      </c>
      <c r="D4510" s="471">
        <v>44.6</v>
      </c>
      <c r="E4510" s="209">
        <v>22</v>
      </c>
      <c r="F4510" s="472">
        <v>29.4</v>
      </c>
      <c r="I4510" s="114"/>
    </row>
    <row r="4511" spans="1:9">
      <c r="A4511" s="470">
        <v>44384</v>
      </c>
      <c r="B4511" s="203">
        <v>21</v>
      </c>
      <c r="C4511" s="208">
        <v>133</v>
      </c>
      <c r="D4511" s="471">
        <v>44.5</v>
      </c>
      <c r="E4511" s="209">
        <v>22</v>
      </c>
      <c r="F4511" s="472">
        <v>29.1</v>
      </c>
      <c r="I4511" s="114"/>
    </row>
    <row r="4512" spans="1:9">
      <c r="A4512" s="470">
        <v>44384</v>
      </c>
      <c r="B4512" s="203">
        <v>22</v>
      </c>
      <c r="C4512" s="208">
        <v>148</v>
      </c>
      <c r="D4512" s="471">
        <v>44.4</v>
      </c>
      <c r="E4512" s="209">
        <v>22</v>
      </c>
      <c r="F4512" s="472">
        <v>28.8</v>
      </c>
      <c r="I4512" s="114"/>
    </row>
    <row r="4513" spans="1:9">
      <c r="A4513" s="470">
        <v>44384</v>
      </c>
      <c r="B4513" s="203">
        <v>23</v>
      </c>
      <c r="C4513" s="208">
        <v>163</v>
      </c>
      <c r="D4513" s="471">
        <v>44.3</v>
      </c>
      <c r="E4513" s="209">
        <v>22</v>
      </c>
      <c r="F4513" s="472">
        <v>28.5</v>
      </c>
      <c r="I4513" s="114"/>
    </row>
    <row r="4514" spans="1:9">
      <c r="A4514" s="470">
        <v>44385</v>
      </c>
      <c r="B4514" s="203">
        <v>0</v>
      </c>
      <c r="C4514" s="208">
        <v>178</v>
      </c>
      <c r="D4514" s="471">
        <v>44.2</v>
      </c>
      <c r="E4514" s="209">
        <v>22</v>
      </c>
      <c r="F4514" s="472">
        <v>28.2</v>
      </c>
      <c r="I4514" s="114"/>
    </row>
    <row r="4515" spans="1:9">
      <c r="A4515" s="470">
        <v>44385</v>
      </c>
      <c r="B4515" s="203">
        <v>1</v>
      </c>
      <c r="C4515" s="208">
        <v>193</v>
      </c>
      <c r="D4515" s="471">
        <v>44.1</v>
      </c>
      <c r="E4515" s="209">
        <v>22</v>
      </c>
      <c r="F4515" s="472">
        <v>27.9</v>
      </c>
      <c r="I4515" s="114"/>
    </row>
    <row r="4516" spans="1:9">
      <c r="A4516" s="470">
        <v>44385</v>
      </c>
      <c r="B4516" s="203">
        <v>2</v>
      </c>
      <c r="C4516" s="208">
        <v>208</v>
      </c>
      <c r="D4516" s="471">
        <v>44</v>
      </c>
      <c r="E4516" s="209">
        <v>22</v>
      </c>
      <c r="F4516" s="472">
        <v>27.7</v>
      </c>
      <c r="I4516" s="114"/>
    </row>
    <row r="4517" spans="1:9">
      <c r="A4517" s="470">
        <v>44385</v>
      </c>
      <c r="B4517" s="203">
        <v>3</v>
      </c>
      <c r="C4517" s="208">
        <v>223</v>
      </c>
      <c r="D4517" s="471">
        <v>43.9</v>
      </c>
      <c r="E4517" s="209">
        <v>22</v>
      </c>
      <c r="F4517" s="472">
        <v>27.4</v>
      </c>
      <c r="I4517" s="114"/>
    </row>
    <row r="4518" spans="1:9">
      <c r="A4518" s="470">
        <v>44385</v>
      </c>
      <c r="B4518" s="203">
        <v>4</v>
      </c>
      <c r="C4518" s="208">
        <v>238</v>
      </c>
      <c r="D4518" s="471">
        <v>43.8</v>
      </c>
      <c r="E4518" s="209">
        <v>22</v>
      </c>
      <c r="F4518" s="472">
        <v>27.1</v>
      </c>
      <c r="I4518" s="114"/>
    </row>
    <row r="4519" spans="1:9">
      <c r="A4519" s="470">
        <v>44385</v>
      </c>
      <c r="B4519" s="203">
        <v>5</v>
      </c>
      <c r="C4519" s="208">
        <v>253</v>
      </c>
      <c r="D4519" s="471">
        <v>43.7</v>
      </c>
      <c r="E4519" s="209">
        <v>22</v>
      </c>
      <c r="F4519" s="472">
        <v>26.8</v>
      </c>
      <c r="I4519" s="114"/>
    </row>
    <row r="4520" spans="1:9">
      <c r="A4520" s="470">
        <v>44385</v>
      </c>
      <c r="B4520" s="203">
        <v>6</v>
      </c>
      <c r="C4520" s="208">
        <v>268</v>
      </c>
      <c r="D4520" s="471">
        <v>43.6</v>
      </c>
      <c r="E4520" s="209">
        <v>22</v>
      </c>
      <c r="F4520" s="472">
        <v>26.5</v>
      </c>
      <c r="I4520" s="114"/>
    </row>
    <row r="4521" spans="1:9">
      <c r="A4521" s="470">
        <v>44385</v>
      </c>
      <c r="B4521" s="203">
        <v>7</v>
      </c>
      <c r="C4521" s="208">
        <v>283</v>
      </c>
      <c r="D4521" s="471">
        <v>43.5</v>
      </c>
      <c r="E4521" s="209">
        <v>22</v>
      </c>
      <c r="F4521" s="472">
        <v>26.2</v>
      </c>
      <c r="I4521" s="114"/>
    </row>
    <row r="4522" spans="1:9">
      <c r="A4522" s="470">
        <v>44385</v>
      </c>
      <c r="B4522" s="203">
        <v>8</v>
      </c>
      <c r="C4522" s="208">
        <v>298</v>
      </c>
      <c r="D4522" s="471">
        <v>43.4</v>
      </c>
      <c r="E4522" s="209">
        <v>22</v>
      </c>
      <c r="F4522" s="472">
        <v>25.9</v>
      </c>
      <c r="I4522" s="114"/>
    </row>
    <row r="4523" spans="1:9">
      <c r="A4523" s="470">
        <v>44385</v>
      </c>
      <c r="B4523" s="203">
        <v>9</v>
      </c>
      <c r="C4523" s="208">
        <v>313</v>
      </c>
      <c r="D4523" s="471">
        <v>43.3</v>
      </c>
      <c r="E4523" s="209">
        <v>22</v>
      </c>
      <c r="F4523" s="472">
        <v>25.6</v>
      </c>
      <c r="I4523" s="114"/>
    </row>
    <row r="4524" spans="1:9">
      <c r="A4524" s="470">
        <v>44385</v>
      </c>
      <c r="B4524" s="203">
        <v>10</v>
      </c>
      <c r="C4524" s="208">
        <v>328</v>
      </c>
      <c r="D4524" s="471">
        <v>43.2</v>
      </c>
      <c r="E4524" s="209">
        <v>22</v>
      </c>
      <c r="F4524" s="472">
        <v>25.3</v>
      </c>
      <c r="I4524" s="114"/>
    </row>
    <row r="4525" spans="1:9">
      <c r="A4525" s="470">
        <v>44385</v>
      </c>
      <c r="B4525" s="203">
        <v>11</v>
      </c>
      <c r="C4525" s="208">
        <v>343</v>
      </c>
      <c r="D4525" s="471">
        <v>43.1</v>
      </c>
      <c r="E4525" s="209">
        <v>22</v>
      </c>
      <c r="F4525" s="472">
        <v>25.1</v>
      </c>
      <c r="I4525" s="114"/>
    </row>
    <row r="4526" spans="1:9">
      <c r="A4526" s="470">
        <v>44385</v>
      </c>
      <c r="B4526" s="203">
        <v>12</v>
      </c>
      <c r="C4526" s="208">
        <v>358</v>
      </c>
      <c r="D4526" s="471">
        <v>43</v>
      </c>
      <c r="E4526" s="209">
        <v>22</v>
      </c>
      <c r="F4526" s="472">
        <v>24.8</v>
      </c>
      <c r="I4526" s="114"/>
    </row>
    <row r="4527" spans="1:9">
      <c r="A4527" s="470">
        <v>44385</v>
      </c>
      <c r="B4527" s="203">
        <v>13</v>
      </c>
      <c r="C4527" s="208">
        <v>13</v>
      </c>
      <c r="D4527" s="471">
        <v>42.9</v>
      </c>
      <c r="E4527" s="209">
        <v>22</v>
      </c>
      <c r="F4527" s="472">
        <v>24.5</v>
      </c>
      <c r="I4527" s="114"/>
    </row>
    <row r="4528" spans="1:9">
      <c r="A4528" s="470">
        <v>44385</v>
      </c>
      <c r="B4528" s="203">
        <v>14</v>
      </c>
      <c r="C4528" s="208">
        <v>28</v>
      </c>
      <c r="D4528" s="471">
        <v>42.8</v>
      </c>
      <c r="E4528" s="209">
        <v>22</v>
      </c>
      <c r="F4528" s="472">
        <v>24.2</v>
      </c>
      <c r="I4528" s="114"/>
    </row>
    <row r="4529" spans="1:9">
      <c r="A4529" s="470">
        <v>44385</v>
      </c>
      <c r="B4529" s="203">
        <v>15</v>
      </c>
      <c r="C4529" s="208">
        <v>43</v>
      </c>
      <c r="D4529" s="471">
        <v>42.7</v>
      </c>
      <c r="E4529" s="209">
        <v>22</v>
      </c>
      <c r="F4529" s="472">
        <v>23.9</v>
      </c>
      <c r="I4529" s="114"/>
    </row>
    <row r="4530" spans="1:9">
      <c r="A4530" s="470">
        <v>44385</v>
      </c>
      <c r="B4530" s="203">
        <v>16</v>
      </c>
      <c r="C4530" s="208">
        <v>58</v>
      </c>
      <c r="D4530" s="471">
        <v>42.6</v>
      </c>
      <c r="E4530" s="209">
        <v>22</v>
      </c>
      <c r="F4530" s="472">
        <v>23.6</v>
      </c>
      <c r="I4530" s="114"/>
    </row>
    <row r="4531" spans="1:9">
      <c r="A4531" s="470">
        <v>44385</v>
      </c>
      <c r="B4531" s="203">
        <v>17</v>
      </c>
      <c r="C4531" s="208">
        <v>73</v>
      </c>
      <c r="D4531" s="471">
        <v>42.5</v>
      </c>
      <c r="E4531" s="209">
        <v>22</v>
      </c>
      <c r="F4531" s="472">
        <v>23.3</v>
      </c>
      <c r="I4531" s="114"/>
    </row>
    <row r="4532" spans="1:9">
      <c r="A4532" s="470">
        <v>44385</v>
      </c>
      <c r="B4532" s="203">
        <v>18</v>
      </c>
      <c r="C4532" s="208">
        <v>88</v>
      </c>
      <c r="D4532" s="471">
        <v>42.5</v>
      </c>
      <c r="E4532" s="209">
        <v>22</v>
      </c>
      <c r="F4532" s="472">
        <v>23</v>
      </c>
      <c r="I4532" s="114"/>
    </row>
    <row r="4533" spans="1:9">
      <c r="A4533" s="470">
        <v>44385</v>
      </c>
      <c r="B4533" s="203">
        <v>19</v>
      </c>
      <c r="C4533" s="208">
        <v>103</v>
      </c>
      <c r="D4533" s="471">
        <v>42.4</v>
      </c>
      <c r="E4533" s="209">
        <v>22</v>
      </c>
      <c r="F4533" s="472">
        <v>22.7</v>
      </c>
      <c r="I4533" s="114"/>
    </row>
    <row r="4534" spans="1:9">
      <c r="A4534" s="470">
        <v>44385</v>
      </c>
      <c r="B4534" s="203">
        <v>20</v>
      </c>
      <c r="C4534" s="208">
        <v>118</v>
      </c>
      <c r="D4534" s="471">
        <v>42.3</v>
      </c>
      <c r="E4534" s="209">
        <v>22</v>
      </c>
      <c r="F4534" s="472">
        <v>22.4</v>
      </c>
      <c r="I4534" s="114"/>
    </row>
    <row r="4535" spans="1:9">
      <c r="A4535" s="470">
        <v>44385</v>
      </c>
      <c r="B4535" s="203">
        <v>21</v>
      </c>
      <c r="C4535" s="208">
        <v>133</v>
      </c>
      <c r="D4535" s="471">
        <v>42.2</v>
      </c>
      <c r="E4535" s="209">
        <v>22</v>
      </c>
      <c r="F4535" s="472">
        <v>22.1</v>
      </c>
      <c r="I4535" s="114"/>
    </row>
    <row r="4536" spans="1:9">
      <c r="A4536" s="470">
        <v>44385</v>
      </c>
      <c r="B4536" s="203">
        <v>22</v>
      </c>
      <c r="C4536" s="208">
        <v>148</v>
      </c>
      <c r="D4536" s="471">
        <v>42.1</v>
      </c>
      <c r="E4536" s="209">
        <v>22</v>
      </c>
      <c r="F4536" s="472">
        <v>21.8</v>
      </c>
      <c r="I4536" s="114"/>
    </row>
    <row r="4537" spans="1:9">
      <c r="A4537" s="470">
        <v>44385</v>
      </c>
      <c r="B4537" s="203">
        <v>23</v>
      </c>
      <c r="C4537" s="208">
        <v>163</v>
      </c>
      <c r="D4537" s="471">
        <v>42</v>
      </c>
      <c r="E4537" s="209">
        <v>22</v>
      </c>
      <c r="F4537" s="472">
        <v>21.5</v>
      </c>
      <c r="I4537" s="114"/>
    </row>
    <row r="4538" spans="1:9">
      <c r="A4538" s="470">
        <v>44386</v>
      </c>
      <c r="B4538" s="203">
        <v>0</v>
      </c>
      <c r="C4538" s="208">
        <v>178</v>
      </c>
      <c r="D4538" s="471">
        <v>41.9</v>
      </c>
      <c r="E4538" s="209">
        <v>22</v>
      </c>
      <c r="F4538" s="472">
        <v>21.2</v>
      </c>
      <c r="I4538" s="114"/>
    </row>
    <row r="4539" spans="1:9">
      <c r="A4539" s="470">
        <v>44386</v>
      </c>
      <c r="B4539" s="203">
        <v>1</v>
      </c>
      <c r="C4539" s="208">
        <v>193</v>
      </c>
      <c r="D4539" s="471">
        <v>41.8</v>
      </c>
      <c r="E4539" s="209">
        <v>22</v>
      </c>
      <c r="F4539" s="472">
        <v>20.9</v>
      </c>
      <c r="I4539" s="114"/>
    </row>
    <row r="4540" spans="1:9">
      <c r="A4540" s="470">
        <v>44386</v>
      </c>
      <c r="B4540" s="203">
        <v>2</v>
      </c>
      <c r="C4540" s="208">
        <v>208</v>
      </c>
      <c r="D4540" s="471">
        <v>41.7</v>
      </c>
      <c r="E4540" s="209">
        <v>22</v>
      </c>
      <c r="F4540" s="472">
        <v>20.6</v>
      </c>
      <c r="I4540" s="114"/>
    </row>
    <row r="4541" spans="1:9">
      <c r="A4541" s="470">
        <v>44386</v>
      </c>
      <c r="B4541" s="203">
        <v>3</v>
      </c>
      <c r="C4541" s="208">
        <v>223</v>
      </c>
      <c r="D4541" s="471">
        <v>41.6</v>
      </c>
      <c r="E4541" s="209">
        <v>22</v>
      </c>
      <c r="F4541" s="472">
        <v>20.3</v>
      </c>
      <c r="I4541" s="114"/>
    </row>
    <row r="4542" spans="1:9">
      <c r="A4542" s="470">
        <v>44386</v>
      </c>
      <c r="B4542" s="203">
        <v>4</v>
      </c>
      <c r="C4542" s="208">
        <v>238</v>
      </c>
      <c r="D4542" s="471">
        <v>41.5</v>
      </c>
      <c r="E4542" s="209">
        <v>22</v>
      </c>
      <c r="F4542" s="472">
        <v>20</v>
      </c>
      <c r="I4542" s="114"/>
    </row>
    <row r="4543" spans="1:9">
      <c r="A4543" s="470">
        <v>44386</v>
      </c>
      <c r="B4543" s="203">
        <v>5</v>
      </c>
      <c r="C4543" s="208">
        <v>253</v>
      </c>
      <c r="D4543" s="471">
        <v>41.4</v>
      </c>
      <c r="E4543" s="209">
        <v>22</v>
      </c>
      <c r="F4543" s="472">
        <v>19.7</v>
      </c>
      <c r="I4543" s="114"/>
    </row>
    <row r="4544" spans="1:9">
      <c r="A4544" s="470">
        <v>44386</v>
      </c>
      <c r="B4544" s="203">
        <v>6</v>
      </c>
      <c r="C4544" s="208">
        <v>268</v>
      </c>
      <c r="D4544" s="471">
        <v>41.3</v>
      </c>
      <c r="E4544" s="209">
        <v>22</v>
      </c>
      <c r="F4544" s="472">
        <v>19.399999999999999</v>
      </c>
      <c r="I4544" s="114"/>
    </row>
    <row r="4545" spans="1:9">
      <c r="A4545" s="470">
        <v>44386</v>
      </c>
      <c r="B4545" s="203">
        <v>7</v>
      </c>
      <c r="C4545" s="208">
        <v>283</v>
      </c>
      <c r="D4545" s="471">
        <v>41.2</v>
      </c>
      <c r="E4545" s="209">
        <v>22</v>
      </c>
      <c r="F4545" s="472">
        <v>19.100000000000001</v>
      </c>
      <c r="I4545" s="114"/>
    </row>
    <row r="4546" spans="1:9">
      <c r="A4546" s="470">
        <v>44386</v>
      </c>
      <c r="B4546" s="203">
        <v>8</v>
      </c>
      <c r="C4546" s="208">
        <v>298</v>
      </c>
      <c r="D4546" s="471">
        <v>41.1</v>
      </c>
      <c r="E4546" s="209">
        <v>22</v>
      </c>
      <c r="F4546" s="472">
        <v>18.8</v>
      </c>
      <c r="I4546" s="114"/>
    </row>
    <row r="4547" spans="1:9">
      <c r="A4547" s="470">
        <v>44386</v>
      </c>
      <c r="B4547" s="203">
        <v>9</v>
      </c>
      <c r="C4547" s="208">
        <v>313</v>
      </c>
      <c r="D4547" s="471">
        <v>41.1</v>
      </c>
      <c r="E4547" s="209">
        <v>22</v>
      </c>
      <c r="F4547" s="472">
        <v>18.5</v>
      </c>
      <c r="I4547" s="114"/>
    </row>
    <row r="4548" spans="1:9">
      <c r="A4548" s="470">
        <v>44386</v>
      </c>
      <c r="B4548" s="203">
        <v>10</v>
      </c>
      <c r="C4548" s="208">
        <v>328</v>
      </c>
      <c r="D4548" s="471">
        <v>41</v>
      </c>
      <c r="E4548" s="209">
        <v>22</v>
      </c>
      <c r="F4548" s="472">
        <v>18.2</v>
      </c>
      <c r="I4548" s="114"/>
    </row>
    <row r="4549" spans="1:9">
      <c r="A4549" s="470">
        <v>44386</v>
      </c>
      <c r="B4549" s="203">
        <v>11</v>
      </c>
      <c r="C4549" s="208">
        <v>343</v>
      </c>
      <c r="D4549" s="471">
        <v>40.9</v>
      </c>
      <c r="E4549" s="209">
        <v>22</v>
      </c>
      <c r="F4549" s="472">
        <v>17.899999999999999</v>
      </c>
      <c r="I4549" s="114"/>
    </row>
    <row r="4550" spans="1:9">
      <c r="A4550" s="470">
        <v>44386</v>
      </c>
      <c r="B4550" s="203">
        <v>12</v>
      </c>
      <c r="C4550" s="208">
        <v>358</v>
      </c>
      <c r="D4550" s="471">
        <v>40.799999999999997</v>
      </c>
      <c r="E4550" s="209">
        <v>22</v>
      </c>
      <c r="F4550" s="472">
        <v>17.600000000000001</v>
      </c>
      <c r="I4550" s="114"/>
    </row>
    <row r="4551" spans="1:9">
      <c r="A4551" s="470">
        <v>44386</v>
      </c>
      <c r="B4551" s="203">
        <v>13</v>
      </c>
      <c r="C4551" s="208">
        <v>13</v>
      </c>
      <c r="D4551" s="471">
        <v>40.700000000000003</v>
      </c>
      <c r="E4551" s="209">
        <v>22</v>
      </c>
      <c r="F4551" s="472">
        <v>17.3</v>
      </c>
      <c r="I4551" s="114"/>
    </row>
    <row r="4552" spans="1:9">
      <c r="A4552" s="470">
        <v>44386</v>
      </c>
      <c r="B4552" s="203">
        <v>14</v>
      </c>
      <c r="C4552" s="208">
        <v>28</v>
      </c>
      <c r="D4552" s="471">
        <v>40.6</v>
      </c>
      <c r="E4552" s="209">
        <v>22</v>
      </c>
      <c r="F4552" s="472">
        <v>16.899999999999999</v>
      </c>
      <c r="I4552" s="114"/>
    </row>
    <row r="4553" spans="1:9">
      <c r="A4553" s="470">
        <v>44386</v>
      </c>
      <c r="B4553" s="203">
        <v>15</v>
      </c>
      <c r="C4553" s="208">
        <v>43</v>
      </c>
      <c r="D4553" s="471">
        <v>40.5</v>
      </c>
      <c r="E4553" s="209">
        <v>22</v>
      </c>
      <c r="F4553" s="472">
        <v>16.600000000000001</v>
      </c>
      <c r="I4553" s="114"/>
    </row>
    <row r="4554" spans="1:9">
      <c r="A4554" s="470">
        <v>44386</v>
      </c>
      <c r="B4554" s="203">
        <v>16</v>
      </c>
      <c r="C4554" s="208">
        <v>58</v>
      </c>
      <c r="D4554" s="471">
        <v>40.4</v>
      </c>
      <c r="E4554" s="209">
        <v>22</v>
      </c>
      <c r="F4554" s="472">
        <v>16.3</v>
      </c>
      <c r="I4554" s="114"/>
    </row>
    <row r="4555" spans="1:9">
      <c r="A4555" s="470">
        <v>44386</v>
      </c>
      <c r="B4555" s="203">
        <v>17</v>
      </c>
      <c r="C4555" s="208">
        <v>73</v>
      </c>
      <c r="D4555" s="471">
        <v>40.299999999999997</v>
      </c>
      <c r="E4555" s="209">
        <v>22</v>
      </c>
      <c r="F4555" s="472">
        <v>16</v>
      </c>
      <c r="I4555" s="114"/>
    </row>
    <row r="4556" spans="1:9">
      <c r="A4556" s="470">
        <v>44386</v>
      </c>
      <c r="B4556" s="203">
        <v>18</v>
      </c>
      <c r="C4556" s="208">
        <v>88</v>
      </c>
      <c r="D4556" s="471">
        <v>40.200000000000003</v>
      </c>
      <c r="E4556" s="209">
        <v>22</v>
      </c>
      <c r="F4556" s="472">
        <v>15.7</v>
      </c>
      <c r="I4556" s="114"/>
    </row>
    <row r="4557" spans="1:9">
      <c r="A4557" s="470">
        <v>44386</v>
      </c>
      <c r="B4557" s="203">
        <v>19</v>
      </c>
      <c r="C4557" s="208">
        <v>103</v>
      </c>
      <c r="D4557" s="471">
        <v>40.1</v>
      </c>
      <c r="E4557" s="209">
        <v>22</v>
      </c>
      <c r="F4557" s="472">
        <v>15.4</v>
      </c>
      <c r="I4557" s="114"/>
    </row>
    <row r="4558" spans="1:9">
      <c r="A4558" s="470">
        <v>44386</v>
      </c>
      <c r="B4558" s="203">
        <v>20</v>
      </c>
      <c r="C4558" s="208">
        <v>118</v>
      </c>
      <c r="D4558" s="471">
        <v>40.1</v>
      </c>
      <c r="E4558" s="209">
        <v>22</v>
      </c>
      <c r="F4558" s="472">
        <v>15.1</v>
      </c>
      <c r="I4558" s="114"/>
    </row>
    <row r="4559" spans="1:9">
      <c r="A4559" s="470">
        <v>44386</v>
      </c>
      <c r="B4559" s="203">
        <v>21</v>
      </c>
      <c r="C4559" s="208">
        <v>133</v>
      </c>
      <c r="D4559" s="471">
        <v>40</v>
      </c>
      <c r="E4559" s="209">
        <v>22</v>
      </c>
      <c r="F4559" s="472">
        <v>14.8</v>
      </c>
      <c r="I4559" s="114"/>
    </row>
    <row r="4560" spans="1:9">
      <c r="A4560" s="470">
        <v>44386</v>
      </c>
      <c r="B4560" s="203">
        <v>22</v>
      </c>
      <c r="C4560" s="208">
        <v>148</v>
      </c>
      <c r="D4560" s="471">
        <v>39.9</v>
      </c>
      <c r="E4560" s="209">
        <v>22</v>
      </c>
      <c r="F4560" s="472">
        <v>14.4</v>
      </c>
      <c r="I4560" s="114"/>
    </row>
    <row r="4561" spans="1:9">
      <c r="A4561" s="470">
        <v>44386</v>
      </c>
      <c r="B4561" s="203">
        <v>23</v>
      </c>
      <c r="C4561" s="208">
        <v>163</v>
      </c>
      <c r="D4561" s="471">
        <v>39.799999999999997</v>
      </c>
      <c r="E4561" s="209">
        <v>22</v>
      </c>
      <c r="F4561" s="472">
        <v>14.1</v>
      </c>
      <c r="I4561" s="114"/>
    </row>
    <row r="4562" spans="1:9">
      <c r="A4562" s="470">
        <v>44387</v>
      </c>
      <c r="B4562" s="203">
        <v>0</v>
      </c>
      <c r="C4562" s="208">
        <v>178</v>
      </c>
      <c r="D4562" s="471">
        <v>39.700000000000003</v>
      </c>
      <c r="E4562" s="209">
        <v>22</v>
      </c>
      <c r="F4562" s="472">
        <v>13.8</v>
      </c>
      <c r="I4562" s="114"/>
    </row>
    <row r="4563" spans="1:9">
      <c r="A4563" s="470">
        <v>44387</v>
      </c>
      <c r="B4563" s="203">
        <v>1</v>
      </c>
      <c r="C4563" s="208">
        <v>193</v>
      </c>
      <c r="D4563" s="471">
        <v>39.6</v>
      </c>
      <c r="E4563" s="209">
        <v>22</v>
      </c>
      <c r="F4563" s="472">
        <v>13.5</v>
      </c>
      <c r="I4563" s="114"/>
    </row>
    <row r="4564" spans="1:9">
      <c r="A4564" s="470">
        <v>44387</v>
      </c>
      <c r="B4564" s="203">
        <v>2</v>
      </c>
      <c r="C4564" s="208">
        <v>208</v>
      </c>
      <c r="D4564" s="471">
        <v>39.5</v>
      </c>
      <c r="E4564" s="209">
        <v>22</v>
      </c>
      <c r="F4564" s="472">
        <v>13.2</v>
      </c>
      <c r="I4564" s="114"/>
    </row>
    <row r="4565" spans="1:9">
      <c r="A4565" s="470">
        <v>44387</v>
      </c>
      <c r="B4565" s="203">
        <v>3</v>
      </c>
      <c r="C4565" s="208">
        <v>223</v>
      </c>
      <c r="D4565" s="471">
        <v>39.4</v>
      </c>
      <c r="E4565" s="209">
        <v>22</v>
      </c>
      <c r="F4565" s="472">
        <v>12.9</v>
      </c>
      <c r="I4565" s="114"/>
    </row>
    <row r="4566" spans="1:9">
      <c r="A4566" s="470">
        <v>44387</v>
      </c>
      <c r="B4566" s="203">
        <v>4</v>
      </c>
      <c r="C4566" s="208">
        <v>238</v>
      </c>
      <c r="D4566" s="471">
        <v>39.299999999999997</v>
      </c>
      <c r="E4566" s="209">
        <v>22</v>
      </c>
      <c r="F4566" s="472">
        <v>12.5</v>
      </c>
      <c r="I4566" s="114"/>
    </row>
    <row r="4567" spans="1:9">
      <c r="A4567" s="470">
        <v>44387</v>
      </c>
      <c r="B4567" s="203">
        <v>5</v>
      </c>
      <c r="C4567" s="208">
        <v>253</v>
      </c>
      <c r="D4567" s="471">
        <v>39.200000000000003</v>
      </c>
      <c r="E4567" s="209">
        <v>22</v>
      </c>
      <c r="F4567" s="472">
        <v>12.2</v>
      </c>
      <c r="I4567" s="114"/>
    </row>
    <row r="4568" spans="1:9">
      <c r="A4568" s="470">
        <v>44387</v>
      </c>
      <c r="B4568" s="203">
        <v>6</v>
      </c>
      <c r="C4568" s="208">
        <v>268</v>
      </c>
      <c r="D4568" s="471">
        <v>39.200000000000003</v>
      </c>
      <c r="E4568" s="209">
        <v>22</v>
      </c>
      <c r="F4568" s="472">
        <v>11.9</v>
      </c>
      <c r="I4568" s="114"/>
    </row>
    <row r="4569" spans="1:9">
      <c r="A4569" s="470">
        <v>44387</v>
      </c>
      <c r="B4569" s="203">
        <v>7</v>
      </c>
      <c r="C4569" s="208">
        <v>283</v>
      </c>
      <c r="D4569" s="471">
        <v>39.1</v>
      </c>
      <c r="E4569" s="209">
        <v>22</v>
      </c>
      <c r="F4569" s="472">
        <v>11.6</v>
      </c>
      <c r="I4569" s="114"/>
    </row>
    <row r="4570" spans="1:9">
      <c r="A4570" s="470">
        <v>44387</v>
      </c>
      <c r="B4570" s="203">
        <v>8</v>
      </c>
      <c r="C4570" s="208">
        <v>298</v>
      </c>
      <c r="D4570" s="471">
        <v>39</v>
      </c>
      <c r="E4570" s="209">
        <v>22</v>
      </c>
      <c r="F4570" s="472">
        <v>11.3</v>
      </c>
      <c r="I4570" s="114"/>
    </row>
    <row r="4571" spans="1:9">
      <c r="A4571" s="470">
        <v>44387</v>
      </c>
      <c r="B4571" s="203">
        <v>9</v>
      </c>
      <c r="C4571" s="208">
        <v>313</v>
      </c>
      <c r="D4571" s="471">
        <v>38.9</v>
      </c>
      <c r="E4571" s="209">
        <v>22</v>
      </c>
      <c r="F4571" s="472">
        <v>10.9</v>
      </c>
      <c r="I4571" s="114"/>
    </row>
    <row r="4572" spans="1:9">
      <c r="A4572" s="470">
        <v>44387</v>
      </c>
      <c r="B4572" s="203">
        <v>10</v>
      </c>
      <c r="C4572" s="208">
        <v>328</v>
      </c>
      <c r="D4572" s="471">
        <v>38.799999999999997</v>
      </c>
      <c r="E4572" s="209">
        <v>22</v>
      </c>
      <c r="F4572" s="472">
        <v>10.6</v>
      </c>
      <c r="I4572" s="114"/>
    </row>
    <row r="4573" spans="1:9">
      <c r="A4573" s="470">
        <v>44387</v>
      </c>
      <c r="B4573" s="203">
        <v>11</v>
      </c>
      <c r="C4573" s="208">
        <v>343</v>
      </c>
      <c r="D4573" s="471">
        <v>38.700000000000003</v>
      </c>
      <c r="E4573" s="209">
        <v>22</v>
      </c>
      <c r="F4573" s="472">
        <v>10.3</v>
      </c>
      <c r="I4573" s="114"/>
    </row>
    <row r="4574" spans="1:9">
      <c r="A4574" s="470">
        <v>44387</v>
      </c>
      <c r="B4574" s="203">
        <v>12</v>
      </c>
      <c r="C4574" s="208">
        <v>358</v>
      </c>
      <c r="D4574" s="471">
        <v>38.6</v>
      </c>
      <c r="E4574" s="209">
        <v>22</v>
      </c>
      <c r="F4574" s="472">
        <v>10</v>
      </c>
      <c r="I4574" s="114"/>
    </row>
    <row r="4575" spans="1:9">
      <c r="A4575" s="470">
        <v>44387</v>
      </c>
      <c r="B4575" s="203">
        <v>13</v>
      </c>
      <c r="C4575" s="208">
        <v>13</v>
      </c>
      <c r="D4575" s="471">
        <v>38.5</v>
      </c>
      <c r="E4575" s="209">
        <v>22</v>
      </c>
      <c r="F4575" s="472">
        <v>9.6</v>
      </c>
      <c r="I4575" s="114"/>
    </row>
    <row r="4576" spans="1:9">
      <c r="A4576" s="470">
        <v>44387</v>
      </c>
      <c r="B4576" s="203">
        <v>14</v>
      </c>
      <c r="C4576" s="208">
        <v>28</v>
      </c>
      <c r="D4576" s="471">
        <v>38.5</v>
      </c>
      <c r="E4576" s="209">
        <v>22</v>
      </c>
      <c r="F4576" s="472">
        <v>9.3000000000000007</v>
      </c>
      <c r="I4576" s="114"/>
    </row>
    <row r="4577" spans="1:9">
      <c r="A4577" s="470">
        <v>44387</v>
      </c>
      <c r="B4577" s="203">
        <v>15</v>
      </c>
      <c r="C4577" s="208">
        <v>43</v>
      </c>
      <c r="D4577" s="471">
        <v>38.4</v>
      </c>
      <c r="E4577" s="209">
        <v>22</v>
      </c>
      <c r="F4577" s="472">
        <v>9</v>
      </c>
      <c r="I4577" s="114"/>
    </row>
    <row r="4578" spans="1:9">
      <c r="A4578" s="470">
        <v>44387</v>
      </c>
      <c r="B4578" s="203">
        <v>16</v>
      </c>
      <c r="C4578" s="208">
        <v>58</v>
      </c>
      <c r="D4578" s="471">
        <v>38.299999999999997</v>
      </c>
      <c r="E4578" s="209">
        <v>22</v>
      </c>
      <c r="F4578" s="472">
        <v>8.6999999999999993</v>
      </c>
      <c r="I4578" s="114"/>
    </row>
    <row r="4579" spans="1:9">
      <c r="A4579" s="470">
        <v>44387</v>
      </c>
      <c r="B4579" s="203">
        <v>17</v>
      </c>
      <c r="C4579" s="208">
        <v>73</v>
      </c>
      <c r="D4579" s="471">
        <v>38.200000000000003</v>
      </c>
      <c r="E4579" s="209">
        <v>22</v>
      </c>
      <c r="F4579" s="472">
        <v>8.3000000000000007</v>
      </c>
      <c r="I4579" s="114"/>
    </row>
    <row r="4580" spans="1:9">
      <c r="A4580" s="470">
        <v>44387</v>
      </c>
      <c r="B4580" s="203">
        <v>18</v>
      </c>
      <c r="C4580" s="208">
        <v>88</v>
      </c>
      <c r="D4580" s="471">
        <v>38.1</v>
      </c>
      <c r="E4580" s="209">
        <v>22</v>
      </c>
      <c r="F4580" s="472">
        <v>8</v>
      </c>
      <c r="I4580" s="114"/>
    </row>
    <row r="4581" spans="1:9">
      <c r="A4581" s="470">
        <v>44387</v>
      </c>
      <c r="B4581" s="203">
        <v>19</v>
      </c>
      <c r="C4581" s="208">
        <v>103</v>
      </c>
      <c r="D4581" s="471">
        <v>38</v>
      </c>
      <c r="E4581" s="209">
        <v>22</v>
      </c>
      <c r="F4581" s="472">
        <v>7.7</v>
      </c>
      <c r="I4581" s="114"/>
    </row>
    <row r="4582" spans="1:9">
      <c r="A4582" s="470">
        <v>44387</v>
      </c>
      <c r="B4582" s="203">
        <v>20</v>
      </c>
      <c r="C4582" s="208">
        <v>118</v>
      </c>
      <c r="D4582" s="471">
        <v>37.9</v>
      </c>
      <c r="E4582" s="209">
        <v>22</v>
      </c>
      <c r="F4582" s="472">
        <v>7.4</v>
      </c>
      <c r="I4582" s="114"/>
    </row>
    <row r="4583" spans="1:9">
      <c r="A4583" s="470">
        <v>44387</v>
      </c>
      <c r="B4583" s="203">
        <v>21</v>
      </c>
      <c r="C4583" s="208">
        <v>133</v>
      </c>
      <c r="D4583" s="471">
        <v>37.9</v>
      </c>
      <c r="E4583" s="209">
        <v>22</v>
      </c>
      <c r="F4583" s="472">
        <v>7</v>
      </c>
      <c r="I4583" s="114"/>
    </row>
    <row r="4584" spans="1:9">
      <c r="A4584" s="470">
        <v>44387</v>
      </c>
      <c r="B4584" s="203">
        <v>22</v>
      </c>
      <c r="C4584" s="208">
        <v>148</v>
      </c>
      <c r="D4584" s="471">
        <v>37.799999999999997</v>
      </c>
      <c r="E4584" s="209">
        <v>22</v>
      </c>
      <c r="F4584" s="472">
        <v>6.7</v>
      </c>
      <c r="I4584" s="114"/>
    </row>
    <row r="4585" spans="1:9">
      <c r="A4585" s="470">
        <v>44387</v>
      </c>
      <c r="B4585" s="203">
        <v>23</v>
      </c>
      <c r="C4585" s="208">
        <v>163</v>
      </c>
      <c r="D4585" s="471">
        <v>37.700000000000003</v>
      </c>
      <c r="E4585" s="209">
        <v>22</v>
      </c>
      <c r="F4585" s="472">
        <v>6.4</v>
      </c>
      <c r="I4585" s="114"/>
    </row>
    <row r="4586" spans="1:9">
      <c r="A4586" s="470">
        <v>44388</v>
      </c>
      <c r="B4586" s="203">
        <v>0</v>
      </c>
      <c r="C4586" s="208">
        <v>178</v>
      </c>
      <c r="D4586" s="471">
        <v>37.6</v>
      </c>
      <c r="E4586" s="209">
        <v>22</v>
      </c>
      <c r="F4586" s="472">
        <v>6</v>
      </c>
      <c r="I4586" s="114"/>
    </row>
    <row r="4587" spans="1:9">
      <c r="A4587" s="470">
        <v>44388</v>
      </c>
      <c r="B4587" s="203">
        <v>1</v>
      </c>
      <c r="C4587" s="208">
        <v>193</v>
      </c>
      <c r="D4587" s="471">
        <v>37.5</v>
      </c>
      <c r="E4587" s="209">
        <v>22</v>
      </c>
      <c r="F4587" s="472">
        <v>5.7</v>
      </c>
      <c r="I4587" s="114"/>
    </row>
    <row r="4588" spans="1:9">
      <c r="A4588" s="470">
        <v>44388</v>
      </c>
      <c r="B4588" s="203">
        <v>2</v>
      </c>
      <c r="C4588" s="208">
        <v>208</v>
      </c>
      <c r="D4588" s="471">
        <v>37.4</v>
      </c>
      <c r="E4588" s="209">
        <v>22</v>
      </c>
      <c r="F4588" s="472">
        <v>5.4</v>
      </c>
      <c r="I4588" s="114"/>
    </row>
    <row r="4589" spans="1:9">
      <c r="A4589" s="470">
        <v>44388</v>
      </c>
      <c r="B4589" s="203">
        <v>3</v>
      </c>
      <c r="C4589" s="208">
        <v>223</v>
      </c>
      <c r="D4589" s="471">
        <v>37.4</v>
      </c>
      <c r="E4589" s="209">
        <v>22</v>
      </c>
      <c r="F4589" s="472">
        <v>5</v>
      </c>
      <c r="I4589" s="114"/>
    </row>
    <row r="4590" spans="1:9">
      <c r="A4590" s="470">
        <v>44388</v>
      </c>
      <c r="B4590" s="203">
        <v>4</v>
      </c>
      <c r="C4590" s="208">
        <v>238</v>
      </c>
      <c r="D4590" s="471">
        <v>37.299999999999997</v>
      </c>
      <c r="E4590" s="209">
        <v>22</v>
      </c>
      <c r="F4590" s="472">
        <v>4.7</v>
      </c>
      <c r="I4590" s="114"/>
    </row>
    <row r="4591" spans="1:9">
      <c r="A4591" s="470">
        <v>44388</v>
      </c>
      <c r="B4591" s="203">
        <v>5</v>
      </c>
      <c r="C4591" s="208">
        <v>253</v>
      </c>
      <c r="D4591" s="471">
        <v>37.200000000000003</v>
      </c>
      <c r="E4591" s="209">
        <v>22</v>
      </c>
      <c r="F4591" s="472">
        <v>4.4000000000000004</v>
      </c>
      <c r="I4591" s="114"/>
    </row>
    <row r="4592" spans="1:9">
      <c r="A4592" s="470">
        <v>44388</v>
      </c>
      <c r="B4592" s="203">
        <v>6</v>
      </c>
      <c r="C4592" s="208">
        <v>268</v>
      </c>
      <c r="D4592" s="471">
        <v>37.1</v>
      </c>
      <c r="E4592" s="209">
        <v>22</v>
      </c>
      <c r="F4592" s="472">
        <v>4</v>
      </c>
      <c r="I4592" s="114"/>
    </row>
    <row r="4593" spans="1:9">
      <c r="A4593" s="470">
        <v>44388</v>
      </c>
      <c r="B4593" s="203">
        <v>7</v>
      </c>
      <c r="C4593" s="208">
        <v>283</v>
      </c>
      <c r="D4593" s="471">
        <v>37</v>
      </c>
      <c r="E4593" s="209">
        <v>22</v>
      </c>
      <c r="F4593" s="472">
        <v>3.7</v>
      </c>
      <c r="I4593" s="114"/>
    </row>
    <row r="4594" spans="1:9">
      <c r="A4594" s="470">
        <v>44388</v>
      </c>
      <c r="B4594" s="203">
        <v>8</v>
      </c>
      <c r="C4594" s="208">
        <v>298</v>
      </c>
      <c r="D4594" s="471">
        <v>36.9</v>
      </c>
      <c r="E4594" s="209">
        <v>22</v>
      </c>
      <c r="F4594" s="472">
        <v>3.4</v>
      </c>
      <c r="I4594" s="114"/>
    </row>
    <row r="4595" spans="1:9">
      <c r="A4595" s="470">
        <v>44388</v>
      </c>
      <c r="B4595" s="203">
        <v>9</v>
      </c>
      <c r="C4595" s="208">
        <v>313</v>
      </c>
      <c r="D4595" s="471">
        <v>36.9</v>
      </c>
      <c r="E4595" s="209">
        <v>22</v>
      </c>
      <c r="F4595" s="472">
        <v>3</v>
      </c>
      <c r="I4595" s="114"/>
    </row>
    <row r="4596" spans="1:9">
      <c r="A4596" s="470">
        <v>44388</v>
      </c>
      <c r="B4596" s="203">
        <v>10</v>
      </c>
      <c r="C4596" s="208">
        <v>328</v>
      </c>
      <c r="D4596" s="471">
        <v>36.799999999999997</v>
      </c>
      <c r="E4596" s="209">
        <v>22</v>
      </c>
      <c r="F4596" s="472">
        <v>2.7</v>
      </c>
      <c r="I4596" s="114"/>
    </row>
    <row r="4597" spans="1:9">
      <c r="A4597" s="470">
        <v>44388</v>
      </c>
      <c r="B4597" s="203">
        <v>11</v>
      </c>
      <c r="C4597" s="208">
        <v>343</v>
      </c>
      <c r="D4597" s="471">
        <v>36.700000000000003</v>
      </c>
      <c r="E4597" s="209">
        <v>22</v>
      </c>
      <c r="F4597" s="472">
        <v>2.2999999999999998</v>
      </c>
      <c r="I4597" s="114"/>
    </row>
    <row r="4598" spans="1:9">
      <c r="A4598" s="470">
        <v>44388</v>
      </c>
      <c r="B4598" s="203">
        <v>12</v>
      </c>
      <c r="C4598" s="208">
        <v>358</v>
      </c>
      <c r="D4598" s="471">
        <v>36.6</v>
      </c>
      <c r="E4598" s="209">
        <v>22</v>
      </c>
      <c r="F4598" s="472">
        <v>2</v>
      </c>
      <c r="I4598" s="114"/>
    </row>
    <row r="4599" spans="1:9">
      <c r="A4599" s="470">
        <v>44388</v>
      </c>
      <c r="B4599" s="203">
        <v>13</v>
      </c>
      <c r="C4599" s="208">
        <v>13</v>
      </c>
      <c r="D4599" s="471">
        <v>36.5</v>
      </c>
      <c r="E4599" s="209">
        <v>22</v>
      </c>
      <c r="F4599" s="472">
        <v>1.7</v>
      </c>
      <c r="I4599" s="114"/>
    </row>
    <row r="4600" spans="1:9">
      <c r="A4600" s="470">
        <v>44388</v>
      </c>
      <c r="B4600" s="203">
        <v>14</v>
      </c>
      <c r="C4600" s="208">
        <v>28</v>
      </c>
      <c r="D4600" s="471">
        <v>36.4</v>
      </c>
      <c r="E4600" s="209">
        <v>22</v>
      </c>
      <c r="F4600" s="472">
        <v>1.3</v>
      </c>
      <c r="I4600" s="114"/>
    </row>
    <row r="4601" spans="1:9">
      <c r="A4601" s="470">
        <v>44388</v>
      </c>
      <c r="B4601" s="203">
        <v>15</v>
      </c>
      <c r="C4601" s="208">
        <v>43</v>
      </c>
      <c r="D4601" s="471">
        <v>36.4</v>
      </c>
      <c r="E4601" s="209">
        <v>22</v>
      </c>
      <c r="F4601" s="472">
        <v>1</v>
      </c>
      <c r="I4601" s="114"/>
    </row>
    <row r="4602" spans="1:9">
      <c r="A4602" s="470">
        <v>44388</v>
      </c>
      <c r="B4602" s="203">
        <v>16</v>
      </c>
      <c r="C4602" s="208">
        <v>58</v>
      </c>
      <c r="D4602" s="471">
        <v>36.299999999999997</v>
      </c>
      <c r="E4602" s="209">
        <v>22</v>
      </c>
      <c r="F4602" s="472">
        <v>0.6</v>
      </c>
      <c r="I4602" s="114"/>
    </row>
    <row r="4603" spans="1:9">
      <c r="A4603" s="470">
        <v>44388</v>
      </c>
      <c r="B4603" s="203">
        <v>17</v>
      </c>
      <c r="C4603" s="208">
        <v>73</v>
      </c>
      <c r="D4603" s="471">
        <v>36.200000000000003</v>
      </c>
      <c r="E4603" s="209">
        <v>22</v>
      </c>
      <c r="F4603" s="472">
        <v>0.3</v>
      </c>
      <c r="I4603" s="114"/>
    </row>
    <row r="4604" spans="1:9">
      <c r="A4604" s="470">
        <v>44388</v>
      </c>
      <c r="B4604" s="203">
        <v>18</v>
      </c>
      <c r="C4604" s="208">
        <v>88</v>
      </c>
      <c r="D4604" s="471">
        <v>36.1</v>
      </c>
      <c r="E4604" s="209">
        <v>21</v>
      </c>
      <c r="F4604" s="472">
        <v>60</v>
      </c>
      <c r="I4604" s="114"/>
    </row>
    <row r="4605" spans="1:9">
      <c r="A4605" s="470">
        <v>44388</v>
      </c>
      <c r="B4605" s="203">
        <v>19</v>
      </c>
      <c r="C4605" s="208">
        <v>103</v>
      </c>
      <c r="D4605" s="471">
        <v>36</v>
      </c>
      <c r="E4605" s="209">
        <v>21</v>
      </c>
      <c r="F4605" s="472">
        <v>59.6</v>
      </c>
      <c r="I4605" s="114"/>
    </row>
    <row r="4606" spans="1:9">
      <c r="A4606" s="470">
        <v>44388</v>
      </c>
      <c r="B4606" s="203">
        <v>20</v>
      </c>
      <c r="C4606" s="208">
        <v>118</v>
      </c>
      <c r="D4606" s="471">
        <v>36</v>
      </c>
      <c r="E4606" s="209">
        <v>21</v>
      </c>
      <c r="F4606" s="472">
        <v>59.3</v>
      </c>
      <c r="I4606" s="114"/>
    </row>
    <row r="4607" spans="1:9">
      <c r="A4607" s="470">
        <v>44388</v>
      </c>
      <c r="B4607" s="203">
        <v>21</v>
      </c>
      <c r="C4607" s="208">
        <v>133</v>
      </c>
      <c r="D4607" s="471">
        <v>35.9</v>
      </c>
      <c r="E4607" s="209">
        <v>21</v>
      </c>
      <c r="F4607" s="472">
        <v>58.9</v>
      </c>
      <c r="I4607" s="114"/>
    </row>
    <row r="4608" spans="1:9">
      <c r="A4608" s="470">
        <v>44388</v>
      </c>
      <c r="B4608" s="203">
        <v>22</v>
      </c>
      <c r="C4608" s="208">
        <v>148</v>
      </c>
      <c r="D4608" s="471">
        <v>35.799999999999997</v>
      </c>
      <c r="E4608" s="209">
        <v>21</v>
      </c>
      <c r="F4608" s="472">
        <v>58.6</v>
      </c>
      <c r="I4608" s="114"/>
    </row>
    <row r="4609" spans="1:9">
      <c r="A4609" s="470">
        <v>44388</v>
      </c>
      <c r="B4609" s="203">
        <v>23</v>
      </c>
      <c r="C4609" s="208">
        <v>163</v>
      </c>
      <c r="D4609" s="471">
        <v>35.700000000000003</v>
      </c>
      <c r="E4609" s="209">
        <v>21</v>
      </c>
      <c r="F4609" s="472">
        <v>58.2</v>
      </c>
      <c r="I4609" s="114"/>
    </row>
    <row r="4610" spans="1:9">
      <c r="A4610" s="470">
        <v>44389</v>
      </c>
      <c r="B4610" s="203">
        <v>0</v>
      </c>
      <c r="C4610" s="208">
        <v>178</v>
      </c>
      <c r="D4610" s="471">
        <v>35.6</v>
      </c>
      <c r="E4610" s="209">
        <v>21</v>
      </c>
      <c r="F4610" s="472">
        <v>57.9</v>
      </c>
      <c r="I4610" s="114"/>
    </row>
    <row r="4611" spans="1:9">
      <c r="A4611" s="470">
        <v>44389</v>
      </c>
      <c r="B4611" s="203">
        <v>1</v>
      </c>
      <c r="C4611" s="208">
        <v>193</v>
      </c>
      <c r="D4611" s="471">
        <v>35.6</v>
      </c>
      <c r="E4611" s="209">
        <v>21</v>
      </c>
      <c r="F4611" s="472">
        <v>57.5</v>
      </c>
      <c r="I4611" s="114"/>
    </row>
    <row r="4612" spans="1:9">
      <c r="A4612" s="470">
        <v>44389</v>
      </c>
      <c r="B4612" s="203">
        <v>2</v>
      </c>
      <c r="C4612" s="208">
        <v>208</v>
      </c>
      <c r="D4612" s="471">
        <v>35.5</v>
      </c>
      <c r="E4612" s="209">
        <v>21</v>
      </c>
      <c r="F4612" s="472">
        <v>57.2</v>
      </c>
      <c r="I4612" s="114"/>
    </row>
    <row r="4613" spans="1:9">
      <c r="A4613" s="470">
        <v>44389</v>
      </c>
      <c r="B4613" s="203">
        <v>3</v>
      </c>
      <c r="C4613" s="208">
        <v>223</v>
      </c>
      <c r="D4613" s="471">
        <v>35.4</v>
      </c>
      <c r="E4613" s="209">
        <v>21</v>
      </c>
      <c r="F4613" s="472">
        <v>56.8</v>
      </c>
      <c r="I4613" s="114"/>
    </row>
    <row r="4614" spans="1:9">
      <c r="A4614" s="470">
        <v>44389</v>
      </c>
      <c r="B4614" s="203">
        <v>4</v>
      </c>
      <c r="C4614" s="208">
        <v>238</v>
      </c>
      <c r="D4614" s="471">
        <v>35.299999999999997</v>
      </c>
      <c r="E4614" s="209">
        <v>21</v>
      </c>
      <c r="F4614" s="472">
        <v>56.5</v>
      </c>
      <c r="I4614" s="114"/>
    </row>
    <row r="4615" spans="1:9">
      <c r="A4615" s="470">
        <v>44389</v>
      </c>
      <c r="B4615" s="203">
        <v>5</v>
      </c>
      <c r="C4615" s="208">
        <v>253</v>
      </c>
      <c r="D4615" s="471">
        <v>35.200000000000003</v>
      </c>
      <c r="E4615" s="209">
        <v>21</v>
      </c>
      <c r="F4615" s="472">
        <v>56.1</v>
      </c>
      <c r="I4615" s="114"/>
    </row>
    <row r="4616" spans="1:9">
      <c r="A4616" s="470">
        <v>44389</v>
      </c>
      <c r="B4616" s="203">
        <v>6</v>
      </c>
      <c r="C4616" s="208">
        <v>268</v>
      </c>
      <c r="D4616" s="471">
        <v>35.200000000000003</v>
      </c>
      <c r="E4616" s="209">
        <v>21</v>
      </c>
      <c r="F4616" s="472">
        <v>55.8</v>
      </c>
      <c r="I4616" s="114"/>
    </row>
    <row r="4617" spans="1:9">
      <c r="A4617" s="470">
        <v>44389</v>
      </c>
      <c r="B4617" s="203">
        <v>7</v>
      </c>
      <c r="C4617" s="208">
        <v>283</v>
      </c>
      <c r="D4617" s="471">
        <v>35.1</v>
      </c>
      <c r="E4617" s="209">
        <v>21</v>
      </c>
      <c r="F4617" s="472">
        <v>55.4</v>
      </c>
      <c r="I4617" s="114"/>
    </row>
    <row r="4618" spans="1:9">
      <c r="A4618" s="470">
        <v>44389</v>
      </c>
      <c r="B4618" s="203">
        <v>8</v>
      </c>
      <c r="C4618" s="208">
        <v>298</v>
      </c>
      <c r="D4618" s="471">
        <v>35</v>
      </c>
      <c r="E4618" s="209">
        <v>21</v>
      </c>
      <c r="F4618" s="472">
        <v>55.1</v>
      </c>
      <c r="I4618" s="114"/>
    </row>
    <row r="4619" spans="1:9">
      <c r="A4619" s="470">
        <v>44389</v>
      </c>
      <c r="B4619" s="203">
        <v>9</v>
      </c>
      <c r="C4619" s="208">
        <v>313</v>
      </c>
      <c r="D4619" s="471">
        <v>34.9</v>
      </c>
      <c r="E4619" s="209">
        <v>21</v>
      </c>
      <c r="F4619" s="472">
        <v>54.7</v>
      </c>
      <c r="I4619" s="114"/>
    </row>
    <row r="4620" spans="1:9">
      <c r="A4620" s="470">
        <v>44389</v>
      </c>
      <c r="B4620" s="203">
        <v>10</v>
      </c>
      <c r="C4620" s="208">
        <v>328</v>
      </c>
      <c r="D4620" s="471">
        <v>34.799999999999997</v>
      </c>
      <c r="E4620" s="209">
        <v>21</v>
      </c>
      <c r="F4620" s="472">
        <v>54.4</v>
      </c>
      <c r="I4620" s="114"/>
    </row>
    <row r="4621" spans="1:9">
      <c r="A4621" s="470">
        <v>44389</v>
      </c>
      <c r="B4621" s="203">
        <v>11</v>
      </c>
      <c r="C4621" s="208">
        <v>343</v>
      </c>
      <c r="D4621" s="471">
        <v>34.799999999999997</v>
      </c>
      <c r="E4621" s="209">
        <v>21</v>
      </c>
      <c r="F4621" s="472">
        <v>54</v>
      </c>
      <c r="I4621" s="114"/>
    </row>
    <row r="4622" spans="1:9">
      <c r="A4622" s="470">
        <v>44389</v>
      </c>
      <c r="B4622" s="203">
        <v>12</v>
      </c>
      <c r="C4622" s="208">
        <v>358</v>
      </c>
      <c r="D4622" s="471">
        <v>34.700000000000003</v>
      </c>
      <c r="E4622" s="209">
        <v>21</v>
      </c>
      <c r="F4622" s="472">
        <v>53.7</v>
      </c>
      <c r="I4622" s="114"/>
    </row>
    <row r="4623" spans="1:9">
      <c r="A4623" s="470">
        <v>44389</v>
      </c>
      <c r="B4623" s="203">
        <v>13</v>
      </c>
      <c r="C4623" s="208">
        <v>13</v>
      </c>
      <c r="D4623" s="471">
        <v>34.6</v>
      </c>
      <c r="E4623" s="209">
        <v>21</v>
      </c>
      <c r="F4623" s="472">
        <v>53.3</v>
      </c>
      <c r="I4623" s="114"/>
    </row>
    <row r="4624" spans="1:9">
      <c r="A4624" s="470">
        <v>44389</v>
      </c>
      <c r="B4624" s="203">
        <v>14</v>
      </c>
      <c r="C4624" s="208">
        <v>28</v>
      </c>
      <c r="D4624" s="471">
        <v>34.5</v>
      </c>
      <c r="E4624" s="209">
        <v>21</v>
      </c>
      <c r="F4624" s="472">
        <v>52.9</v>
      </c>
      <c r="I4624" s="114"/>
    </row>
    <row r="4625" spans="1:9">
      <c r="A4625" s="470">
        <v>44389</v>
      </c>
      <c r="B4625" s="203">
        <v>15</v>
      </c>
      <c r="C4625" s="208">
        <v>43</v>
      </c>
      <c r="D4625" s="471">
        <v>34.5</v>
      </c>
      <c r="E4625" s="209">
        <v>21</v>
      </c>
      <c r="F4625" s="472">
        <v>52.6</v>
      </c>
      <c r="I4625" s="114"/>
    </row>
    <row r="4626" spans="1:9">
      <c r="A4626" s="470">
        <v>44389</v>
      </c>
      <c r="B4626" s="203">
        <v>16</v>
      </c>
      <c r="C4626" s="208">
        <v>58</v>
      </c>
      <c r="D4626" s="471">
        <v>34.4</v>
      </c>
      <c r="E4626" s="209">
        <v>21</v>
      </c>
      <c r="F4626" s="472">
        <v>52.2</v>
      </c>
      <c r="I4626" s="114"/>
    </row>
    <row r="4627" spans="1:9">
      <c r="A4627" s="470">
        <v>44389</v>
      </c>
      <c r="B4627" s="203">
        <v>17</v>
      </c>
      <c r="C4627" s="208">
        <v>73</v>
      </c>
      <c r="D4627" s="471">
        <v>34.299999999999997</v>
      </c>
      <c r="E4627" s="209">
        <v>21</v>
      </c>
      <c r="F4627" s="472">
        <v>51.9</v>
      </c>
      <c r="I4627" s="114"/>
    </row>
    <row r="4628" spans="1:9">
      <c r="A4628" s="470">
        <v>44389</v>
      </c>
      <c r="B4628" s="203">
        <v>18</v>
      </c>
      <c r="C4628" s="208">
        <v>88</v>
      </c>
      <c r="D4628" s="471">
        <v>34.200000000000003</v>
      </c>
      <c r="E4628" s="209">
        <v>21</v>
      </c>
      <c r="F4628" s="472">
        <v>51.5</v>
      </c>
      <c r="I4628" s="114"/>
    </row>
    <row r="4629" spans="1:9">
      <c r="A4629" s="470">
        <v>44389</v>
      </c>
      <c r="B4629" s="203">
        <v>19</v>
      </c>
      <c r="C4629" s="208">
        <v>103</v>
      </c>
      <c r="D4629" s="471">
        <v>34.1</v>
      </c>
      <c r="E4629" s="209">
        <v>21</v>
      </c>
      <c r="F4629" s="472">
        <v>51.2</v>
      </c>
      <c r="I4629" s="114"/>
    </row>
    <row r="4630" spans="1:9">
      <c r="A4630" s="470">
        <v>44389</v>
      </c>
      <c r="B4630" s="203">
        <v>20</v>
      </c>
      <c r="C4630" s="208">
        <v>118</v>
      </c>
      <c r="D4630" s="471">
        <v>34.1</v>
      </c>
      <c r="E4630" s="209">
        <v>21</v>
      </c>
      <c r="F4630" s="472">
        <v>50.8</v>
      </c>
      <c r="I4630" s="114"/>
    </row>
    <row r="4631" spans="1:9">
      <c r="A4631" s="470">
        <v>44389</v>
      </c>
      <c r="B4631" s="203">
        <v>21</v>
      </c>
      <c r="C4631" s="208">
        <v>133</v>
      </c>
      <c r="D4631" s="471">
        <v>34</v>
      </c>
      <c r="E4631" s="209">
        <v>21</v>
      </c>
      <c r="F4631" s="472">
        <v>50.4</v>
      </c>
      <c r="I4631" s="114"/>
    </row>
    <row r="4632" spans="1:9">
      <c r="A4632" s="470">
        <v>44389</v>
      </c>
      <c r="B4632" s="203">
        <v>22</v>
      </c>
      <c r="C4632" s="208">
        <v>148</v>
      </c>
      <c r="D4632" s="471">
        <v>33.9</v>
      </c>
      <c r="E4632" s="209">
        <v>21</v>
      </c>
      <c r="F4632" s="472">
        <v>50.1</v>
      </c>
      <c r="I4632" s="114"/>
    </row>
    <row r="4633" spans="1:9">
      <c r="A4633" s="470">
        <v>44389</v>
      </c>
      <c r="B4633" s="203">
        <v>23</v>
      </c>
      <c r="C4633" s="208">
        <v>163</v>
      </c>
      <c r="D4633" s="471">
        <v>33.799999999999997</v>
      </c>
      <c r="E4633" s="209">
        <v>21</v>
      </c>
      <c r="F4633" s="472">
        <v>49.7</v>
      </c>
      <c r="I4633" s="114"/>
    </row>
    <row r="4634" spans="1:9">
      <c r="A4634" s="470">
        <v>44390</v>
      </c>
      <c r="B4634" s="203">
        <v>0</v>
      </c>
      <c r="C4634" s="208">
        <v>178</v>
      </c>
      <c r="D4634" s="471">
        <v>33.799999999999997</v>
      </c>
      <c r="E4634" s="209">
        <v>21</v>
      </c>
      <c r="F4634" s="472">
        <v>49.3</v>
      </c>
      <c r="I4634" s="114"/>
    </row>
    <row r="4635" spans="1:9">
      <c r="A4635" s="470">
        <v>44390</v>
      </c>
      <c r="B4635" s="203">
        <v>1</v>
      </c>
      <c r="C4635" s="208">
        <v>193</v>
      </c>
      <c r="D4635" s="471">
        <v>33.700000000000003</v>
      </c>
      <c r="E4635" s="209">
        <v>21</v>
      </c>
      <c r="F4635" s="472">
        <v>49</v>
      </c>
      <c r="I4635" s="114"/>
    </row>
    <row r="4636" spans="1:9">
      <c r="A4636" s="470">
        <v>44390</v>
      </c>
      <c r="B4636" s="203">
        <v>2</v>
      </c>
      <c r="C4636" s="208">
        <v>208</v>
      </c>
      <c r="D4636" s="471">
        <v>33.6</v>
      </c>
      <c r="E4636" s="209">
        <v>21</v>
      </c>
      <c r="F4636" s="472">
        <v>48.6</v>
      </c>
      <c r="I4636" s="114"/>
    </row>
    <row r="4637" spans="1:9">
      <c r="A4637" s="470">
        <v>44390</v>
      </c>
      <c r="B4637" s="203">
        <v>3</v>
      </c>
      <c r="C4637" s="208">
        <v>223</v>
      </c>
      <c r="D4637" s="471">
        <v>33.5</v>
      </c>
      <c r="E4637" s="209">
        <v>21</v>
      </c>
      <c r="F4637" s="472">
        <v>48.2</v>
      </c>
      <c r="I4637" s="114"/>
    </row>
    <row r="4638" spans="1:9">
      <c r="A4638" s="470">
        <v>44390</v>
      </c>
      <c r="B4638" s="203">
        <v>4</v>
      </c>
      <c r="C4638" s="208">
        <v>238</v>
      </c>
      <c r="D4638" s="471">
        <v>33.5</v>
      </c>
      <c r="E4638" s="209">
        <v>21</v>
      </c>
      <c r="F4638" s="472">
        <v>47.9</v>
      </c>
      <c r="I4638" s="114"/>
    </row>
    <row r="4639" spans="1:9">
      <c r="A4639" s="470">
        <v>44390</v>
      </c>
      <c r="B4639" s="203">
        <v>5</v>
      </c>
      <c r="C4639" s="208">
        <v>253</v>
      </c>
      <c r="D4639" s="471">
        <v>33.4</v>
      </c>
      <c r="E4639" s="209">
        <v>21</v>
      </c>
      <c r="F4639" s="472">
        <v>47.5</v>
      </c>
      <c r="I4639" s="114"/>
    </row>
    <row r="4640" spans="1:9">
      <c r="A4640" s="470">
        <v>44390</v>
      </c>
      <c r="B4640" s="203">
        <v>6</v>
      </c>
      <c r="C4640" s="208">
        <v>268</v>
      </c>
      <c r="D4640" s="471">
        <v>33.299999999999997</v>
      </c>
      <c r="E4640" s="209">
        <v>21</v>
      </c>
      <c r="F4640" s="472">
        <v>47.2</v>
      </c>
      <c r="I4640" s="114"/>
    </row>
    <row r="4641" spans="1:9">
      <c r="A4641" s="470">
        <v>44390</v>
      </c>
      <c r="B4641" s="203">
        <v>7</v>
      </c>
      <c r="C4641" s="208">
        <v>283</v>
      </c>
      <c r="D4641" s="471">
        <v>33.299999999999997</v>
      </c>
      <c r="E4641" s="209">
        <v>21</v>
      </c>
      <c r="F4641" s="472">
        <v>46.8</v>
      </c>
      <c r="I4641" s="114"/>
    </row>
    <row r="4642" spans="1:9">
      <c r="A4642" s="470">
        <v>44390</v>
      </c>
      <c r="B4642" s="203">
        <v>8</v>
      </c>
      <c r="C4642" s="208">
        <v>298</v>
      </c>
      <c r="D4642" s="471">
        <v>33.200000000000003</v>
      </c>
      <c r="E4642" s="209">
        <v>21</v>
      </c>
      <c r="F4642" s="472">
        <v>46.4</v>
      </c>
      <c r="I4642" s="114"/>
    </row>
    <row r="4643" spans="1:9">
      <c r="A4643" s="470">
        <v>44390</v>
      </c>
      <c r="B4643" s="203">
        <v>9</v>
      </c>
      <c r="C4643" s="208">
        <v>313</v>
      </c>
      <c r="D4643" s="471">
        <v>33.1</v>
      </c>
      <c r="E4643" s="209">
        <v>21</v>
      </c>
      <c r="F4643" s="472">
        <v>46</v>
      </c>
      <c r="I4643" s="114"/>
    </row>
    <row r="4644" spans="1:9">
      <c r="A4644" s="470">
        <v>44390</v>
      </c>
      <c r="B4644" s="203">
        <v>10</v>
      </c>
      <c r="C4644" s="208">
        <v>328</v>
      </c>
      <c r="D4644" s="471">
        <v>33</v>
      </c>
      <c r="E4644" s="209">
        <v>21</v>
      </c>
      <c r="F4644" s="472">
        <v>45.7</v>
      </c>
      <c r="I4644" s="114"/>
    </row>
    <row r="4645" spans="1:9">
      <c r="A4645" s="470">
        <v>44390</v>
      </c>
      <c r="B4645" s="203">
        <v>11</v>
      </c>
      <c r="C4645" s="208">
        <v>343</v>
      </c>
      <c r="D4645" s="471">
        <v>33</v>
      </c>
      <c r="E4645" s="209">
        <v>21</v>
      </c>
      <c r="F4645" s="472">
        <v>45.3</v>
      </c>
      <c r="I4645" s="114"/>
    </row>
    <row r="4646" spans="1:9">
      <c r="A4646" s="470">
        <v>44390</v>
      </c>
      <c r="B4646" s="203">
        <v>12</v>
      </c>
      <c r="C4646" s="208">
        <v>358</v>
      </c>
      <c r="D4646" s="471">
        <v>32.9</v>
      </c>
      <c r="E4646" s="209">
        <v>21</v>
      </c>
      <c r="F4646" s="472">
        <v>44.9</v>
      </c>
      <c r="I4646" s="114"/>
    </row>
    <row r="4647" spans="1:9">
      <c r="A4647" s="470">
        <v>44390</v>
      </c>
      <c r="B4647" s="203">
        <v>13</v>
      </c>
      <c r="C4647" s="208">
        <v>13</v>
      </c>
      <c r="D4647" s="471">
        <v>32.799999999999997</v>
      </c>
      <c r="E4647" s="209">
        <v>21</v>
      </c>
      <c r="F4647" s="472">
        <v>44.6</v>
      </c>
      <c r="I4647" s="114"/>
    </row>
    <row r="4648" spans="1:9">
      <c r="A4648" s="470">
        <v>44390</v>
      </c>
      <c r="B4648" s="203">
        <v>14</v>
      </c>
      <c r="C4648" s="208">
        <v>28</v>
      </c>
      <c r="D4648" s="471">
        <v>32.700000000000003</v>
      </c>
      <c r="E4648" s="209">
        <v>21</v>
      </c>
      <c r="F4648" s="472">
        <v>44.2</v>
      </c>
      <c r="I4648" s="114"/>
    </row>
    <row r="4649" spans="1:9">
      <c r="A4649" s="470">
        <v>44390</v>
      </c>
      <c r="B4649" s="203">
        <v>15</v>
      </c>
      <c r="C4649" s="208">
        <v>43</v>
      </c>
      <c r="D4649" s="471">
        <v>32.700000000000003</v>
      </c>
      <c r="E4649" s="209">
        <v>21</v>
      </c>
      <c r="F4649" s="472">
        <v>43.8</v>
      </c>
      <c r="I4649" s="114"/>
    </row>
    <row r="4650" spans="1:9">
      <c r="A4650" s="470">
        <v>44390</v>
      </c>
      <c r="B4650" s="203">
        <v>16</v>
      </c>
      <c r="C4650" s="208">
        <v>58</v>
      </c>
      <c r="D4650" s="471">
        <v>32.6</v>
      </c>
      <c r="E4650" s="209">
        <v>21</v>
      </c>
      <c r="F4650" s="472">
        <v>43.4</v>
      </c>
      <c r="I4650" s="114"/>
    </row>
    <row r="4651" spans="1:9">
      <c r="A4651" s="470">
        <v>44390</v>
      </c>
      <c r="B4651" s="203">
        <v>17</v>
      </c>
      <c r="C4651" s="208">
        <v>73</v>
      </c>
      <c r="D4651" s="471">
        <v>32.5</v>
      </c>
      <c r="E4651" s="209">
        <v>21</v>
      </c>
      <c r="F4651" s="472">
        <v>43.1</v>
      </c>
      <c r="I4651" s="114"/>
    </row>
    <row r="4652" spans="1:9">
      <c r="A4652" s="470">
        <v>44390</v>
      </c>
      <c r="B4652" s="203">
        <v>18</v>
      </c>
      <c r="C4652" s="208">
        <v>88</v>
      </c>
      <c r="D4652" s="471">
        <v>32.5</v>
      </c>
      <c r="E4652" s="209">
        <v>21</v>
      </c>
      <c r="F4652" s="472">
        <v>42.7</v>
      </c>
      <c r="I4652" s="114"/>
    </row>
    <row r="4653" spans="1:9">
      <c r="A4653" s="470">
        <v>44390</v>
      </c>
      <c r="B4653" s="203">
        <v>19</v>
      </c>
      <c r="C4653" s="208">
        <v>103</v>
      </c>
      <c r="D4653" s="471">
        <v>32.4</v>
      </c>
      <c r="E4653" s="209">
        <v>21</v>
      </c>
      <c r="F4653" s="472">
        <v>42.3</v>
      </c>
      <c r="I4653" s="114"/>
    </row>
    <row r="4654" spans="1:9">
      <c r="A4654" s="470">
        <v>44390</v>
      </c>
      <c r="B4654" s="203">
        <v>20</v>
      </c>
      <c r="C4654" s="208">
        <v>118</v>
      </c>
      <c r="D4654" s="471">
        <v>32.299999999999997</v>
      </c>
      <c r="E4654" s="209">
        <v>21</v>
      </c>
      <c r="F4654" s="472">
        <v>41.9</v>
      </c>
      <c r="I4654" s="114"/>
    </row>
    <row r="4655" spans="1:9">
      <c r="A4655" s="470">
        <v>44390</v>
      </c>
      <c r="B4655" s="203">
        <v>21</v>
      </c>
      <c r="C4655" s="208">
        <v>133</v>
      </c>
      <c r="D4655" s="471">
        <v>32.200000000000003</v>
      </c>
      <c r="E4655" s="209">
        <v>21</v>
      </c>
      <c r="F4655" s="472">
        <v>41.6</v>
      </c>
      <c r="I4655" s="114"/>
    </row>
    <row r="4656" spans="1:9">
      <c r="A4656" s="470">
        <v>44390</v>
      </c>
      <c r="B4656" s="203">
        <v>22</v>
      </c>
      <c r="C4656" s="208">
        <v>148</v>
      </c>
      <c r="D4656" s="471">
        <v>32.200000000000003</v>
      </c>
      <c r="E4656" s="209">
        <v>21</v>
      </c>
      <c r="F4656" s="472">
        <v>41.2</v>
      </c>
      <c r="I4656" s="114"/>
    </row>
    <row r="4657" spans="1:9">
      <c r="A4657" s="470">
        <v>44390</v>
      </c>
      <c r="B4657" s="203">
        <v>23</v>
      </c>
      <c r="C4657" s="208">
        <v>163</v>
      </c>
      <c r="D4657" s="471">
        <v>32.1</v>
      </c>
      <c r="E4657" s="209">
        <v>21</v>
      </c>
      <c r="F4657" s="472">
        <v>40.799999999999997</v>
      </c>
      <c r="I4657" s="114"/>
    </row>
    <row r="4658" spans="1:9">
      <c r="A4658" s="470">
        <v>44391</v>
      </c>
      <c r="B4658" s="203">
        <v>0</v>
      </c>
      <c r="C4658" s="208">
        <v>178</v>
      </c>
      <c r="D4658" s="471">
        <v>32</v>
      </c>
      <c r="E4658" s="209">
        <v>21</v>
      </c>
      <c r="F4658" s="472">
        <v>40.4</v>
      </c>
      <c r="I4658" s="114"/>
    </row>
    <row r="4659" spans="1:9">
      <c r="A4659" s="470">
        <v>44391</v>
      </c>
      <c r="B4659" s="203">
        <v>1</v>
      </c>
      <c r="C4659" s="208">
        <v>193</v>
      </c>
      <c r="D4659" s="471">
        <v>32</v>
      </c>
      <c r="E4659" s="209">
        <v>21</v>
      </c>
      <c r="F4659" s="472">
        <v>40.1</v>
      </c>
      <c r="I4659" s="114"/>
    </row>
    <row r="4660" spans="1:9">
      <c r="A4660" s="470">
        <v>44391</v>
      </c>
      <c r="B4660" s="203">
        <v>2</v>
      </c>
      <c r="C4660" s="208">
        <v>208</v>
      </c>
      <c r="D4660" s="471">
        <v>31.9</v>
      </c>
      <c r="E4660" s="209">
        <v>21</v>
      </c>
      <c r="F4660" s="472">
        <v>39.700000000000003</v>
      </c>
      <c r="I4660" s="114"/>
    </row>
    <row r="4661" spans="1:9">
      <c r="A4661" s="470">
        <v>44391</v>
      </c>
      <c r="B4661" s="203">
        <v>3</v>
      </c>
      <c r="C4661" s="208">
        <v>223</v>
      </c>
      <c r="D4661" s="471">
        <v>31.8</v>
      </c>
      <c r="E4661" s="209">
        <v>21</v>
      </c>
      <c r="F4661" s="472">
        <v>39.299999999999997</v>
      </c>
      <c r="I4661" s="114"/>
    </row>
    <row r="4662" spans="1:9">
      <c r="A4662" s="470">
        <v>44391</v>
      </c>
      <c r="B4662" s="203">
        <v>4</v>
      </c>
      <c r="C4662" s="208">
        <v>238</v>
      </c>
      <c r="D4662" s="471">
        <v>31.8</v>
      </c>
      <c r="E4662" s="209">
        <v>21</v>
      </c>
      <c r="F4662" s="472">
        <v>38.9</v>
      </c>
      <c r="I4662" s="114"/>
    </row>
    <row r="4663" spans="1:9">
      <c r="A4663" s="470">
        <v>44391</v>
      </c>
      <c r="B4663" s="203">
        <v>5</v>
      </c>
      <c r="C4663" s="208">
        <v>253</v>
      </c>
      <c r="D4663" s="471">
        <v>31.7</v>
      </c>
      <c r="E4663" s="209">
        <v>21</v>
      </c>
      <c r="F4663" s="472">
        <v>38.5</v>
      </c>
      <c r="I4663" s="114"/>
    </row>
    <row r="4664" spans="1:9">
      <c r="A4664" s="470">
        <v>44391</v>
      </c>
      <c r="B4664" s="203">
        <v>6</v>
      </c>
      <c r="C4664" s="208">
        <v>268</v>
      </c>
      <c r="D4664" s="471">
        <v>31.6</v>
      </c>
      <c r="E4664" s="209">
        <v>21</v>
      </c>
      <c r="F4664" s="472">
        <v>38.1</v>
      </c>
      <c r="I4664" s="114"/>
    </row>
    <row r="4665" spans="1:9">
      <c r="A4665" s="470">
        <v>44391</v>
      </c>
      <c r="B4665" s="203">
        <v>7</v>
      </c>
      <c r="C4665" s="208">
        <v>283</v>
      </c>
      <c r="D4665" s="471">
        <v>31.6</v>
      </c>
      <c r="E4665" s="209">
        <v>21</v>
      </c>
      <c r="F4665" s="472">
        <v>37.799999999999997</v>
      </c>
      <c r="I4665" s="114"/>
    </row>
    <row r="4666" spans="1:9">
      <c r="A4666" s="470">
        <v>44391</v>
      </c>
      <c r="B4666" s="203">
        <v>8</v>
      </c>
      <c r="C4666" s="208">
        <v>298</v>
      </c>
      <c r="D4666" s="471">
        <v>31.5</v>
      </c>
      <c r="E4666" s="209">
        <v>21</v>
      </c>
      <c r="F4666" s="472">
        <v>37.4</v>
      </c>
      <c r="I4666" s="114"/>
    </row>
    <row r="4667" spans="1:9">
      <c r="A4667" s="470">
        <v>44391</v>
      </c>
      <c r="B4667" s="203">
        <v>9</v>
      </c>
      <c r="C4667" s="208">
        <v>313</v>
      </c>
      <c r="D4667" s="471">
        <v>31.4</v>
      </c>
      <c r="E4667" s="209">
        <v>21</v>
      </c>
      <c r="F4667" s="472">
        <v>37</v>
      </c>
      <c r="I4667" s="114"/>
    </row>
    <row r="4668" spans="1:9">
      <c r="A4668" s="470">
        <v>44391</v>
      </c>
      <c r="B4668" s="203">
        <v>10</v>
      </c>
      <c r="C4668" s="208">
        <v>328</v>
      </c>
      <c r="D4668" s="471">
        <v>31.4</v>
      </c>
      <c r="E4668" s="209">
        <v>21</v>
      </c>
      <c r="F4668" s="472">
        <v>36.6</v>
      </c>
      <c r="I4668" s="114"/>
    </row>
    <row r="4669" spans="1:9">
      <c r="A4669" s="470">
        <v>44391</v>
      </c>
      <c r="B4669" s="203">
        <v>11</v>
      </c>
      <c r="C4669" s="208">
        <v>343</v>
      </c>
      <c r="D4669" s="471">
        <v>31.3</v>
      </c>
      <c r="E4669" s="209">
        <v>21</v>
      </c>
      <c r="F4669" s="472">
        <v>36.200000000000003</v>
      </c>
      <c r="I4669" s="114"/>
    </row>
    <row r="4670" spans="1:9">
      <c r="A4670" s="470">
        <v>44391</v>
      </c>
      <c r="B4670" s="203">
        <v>12</v>
      </c>
      <c r="C4670" s="208">
        <v>358</v>
      </c>
      <c r="D4670" s="471">
        <v>31.2</v>
      </c>
      <c r="E4670" s="209">
        <v>21</v>
      </c>
      <c r="F4670" s="472">
        <v>35.799999999999997</v>
      </c>
      <c r="I4670" s="114"/>
    </row>
    <row r="4671" spans="1:9">
      <c r="A4671" s="470">
        <v>44391</v>
      </c>
      <c r="B4671" s="203">
        <v>13</v>
      </c>
      <c r="C4671" s="208">
        <v>13</v>
      </c>
      <c r="D4671" s="471">
        <v>31.1</v>
      </c>
      <c r="E4671" s="209">
        <v>21</v>
      </c>
      <c r="F4671" s="472">
        <v>35.5</v>
      </c>
      <c r="I4671" s="114"/>
    </row>
    <row r="4672" spans="1:9">
      <c r="A4672" s="470">
        <v>44391</v>
      </c>
      <c r="B4672" s="203">
        <v>14</v>
      </c>
      <c r="C4672" s="208">
        <v>28</v>
      </c>
      <c r="D4672" s="471">
        <v>31.1</v>
      </c>
      <c r="E4672" s="209">
        <v>21</v>
      </c>
      <c r="F4672" s="472">
        <v>35.1</v>
      </c>
      <c r="I4672" s="114"/>
    </row>
    <row r="4673" spans="1:9">
      <c r="A4673" s="470">
        <v>44391</v>
      </c>
      <c r="B4673" s="203">
        <v>15</v>
      </c>
      <c r="C4673" s="208">
        <v>43</v>
      </c>
      <c r="D4673" s="471">
        <v>31</v>
      </c>
      <c r="E4673" s="209">
        <v>21</v>
      </c>
      <c r="F4673" s="472">
        <v>34.700000000000003</v>
      </c>
      <c r="I4673" s="114"/>
    </row>
    <row r="4674" spans="1:9">
      <c r="A4674" s="470">
        <v>44391</v>
      </c>
      <c r="B4674" s="203">
        <v>16</v>
      </c>
      <c r="C4674" s="208">
        <v>58</v>
      </c>
      <c r="D4674" s="471">
        <v>30.9</v>
      </c>
      <c r="E4674" s="209">
        <v>21</v>
      </c>
      <c r="F4674" s="472">
        <v>34.299999999999997</v>
      </c>
      <c r="I4674" s="114"/>
    </row>
    <row r="4675" spans="1:9">
      <c r="A4675" s="470">
        <v>44391</v>
      </c>
      <c r="B4675" s="203">
        <v>17</v>
      </c>
      <c r="C4675" s="208">
        <v>73</v>
      </c>
      <c r="D4675" s="471">
        <v>30.9</v>
      </c>
      <c r="E4675" s="209">
        <v>21</v>
      </c>
      <c r="F4675" s="472">
        <v>33.9</v>
      </c>
      <c r="I4675" s="114"/>
    </row>
    <row r="4676" spans="1:9">
      <c r="A4676" s="470">
        <v>44391</v>
      </c>
      <c r="B4676" s="203">
        <v>18</v>
      </c>
      <c r="C4676" s="208">
        <v>88</v>
      </c>
      <c r="D4676" s="471">
        <v>30.8</v>
      </c>
      <c r="E4676" s="209">
        <v>21</v>
      </c>
      <c r="F4676" s="472">
        <v>33.5</v>
      </c>
      <c r="I4676" s="114"/>
    </row>
    <row r="4677" spans="1:9">
      <c r="A4677" s="470">
        <v>44391</v>
      </c>
      <c r="B4677" s="203">
        <v>19</v>
      </c>
      <c r="C4677" s="208">
        <v>103</v>
      </c>
      <c r="D4677" s="471">
        <v>30.8</v>
      </c>
      <c r="E4677" s="209">
        <v>21</v>
      </c>
      <c r="F4677" s="472">
        <v>33.1</v>
      </c>
      <c r="I4677" s="114"/>
    </row>
    <row r="4678" spans="1:9">
      <c r="A4678" s="470">
        <v>44391</v>
      </c>
      <c r="B4678" s="203">
        <v>20</v>
      </c>
      <c r="C4678" s="208">
        <v>118</v>
      </c>
      <c r="D4678" s="471">
        <v>30.7</v>
      </c>
      <c r="E4678" s="209">
        <v>21</v>
      </c>
      <c r="F4678" s="472">
        <v>32.700000000000003</v>
      </c>
      <c r="I4678" s="114"/>
    </row>
    <row r="4679" spans="1:9">
      <c r="A4679" s="470">
        <v>44391</v>
      </c>
      <c r="B4679" s="203">
        <v>21</v>
      </c>
      <c r="C4679" s="208">
        <v>133</v>
      </c>
      <c r="D4679" s="471">
        <v>30.6</v>
      </c>
      <c r="E4679" s="209">
        <v>21</v>
      </c>
      <c r="F4679" s="472">
        <v>32.299999999999997</v>
      </c>
      <c r="I4679" s="114"/>
    </row>
    <row r="4680" spans="1:9">
      <c r="A4680" s="470">
        <v>44391</v>
      </c>
      <c r="B4680" s="203">
        <v>22</v>
      </c>
      <c r="C4680" s="208">
        <v>148</v>
      </c>
      <c r="D4680" s="471">
        <v>30.6</v>
      </c>
      <c r="E4680" s="209">
        <v>21</v>
      </c>
      <c r="F4680" s="472">
        <v>31.9</v>
      </c>
      <c r="I4680" s="114"/>
    </row>
    <row r="4681" spans="1:9">
      <c r="A4681" s="470">
        <v>44391</v>
      </c>
      <c r="B4681" s="203">
        <v>23</v>
      </c>
      <c r="C4681" s="208">
        <v>163</v>
      </c>
      <c r="D4681" s="471">
        <v>30.5</v>
      </c>
      <c r="E4681" s="209">
        <v>21</v>
      </c>
      <c r="F4681" s="472">
        <v>31.5</v>
      </c>
      <c r="I4681" s="114"/>
    </row>
    <row r="4682" spans="1:9">
      <c r="A4682" s="470">
        <v>44392</v>
      </c>
      <c r="B4682" s="203">
        <v>0</v>
      </c>
      <c r="C4682" s="208">
        <v>178</v>
      </c>
      <c r="D4682" s="471">
        <v>30.4</v>
      </c>
      <c r="E4682" s="209">
        <v>21</v>
      </c>
      <c r="F4682" s="472">
        <v>31.2</v>
      </c>
      <c r="I4682" s="114"/>
    </row>
    <row r="4683" spans="1:9">
      <c r="A4683" s="470">
        <v>44392</v>
      </c>
      <c r="B4683" s="203">
        <v>1</v>
      </c>
      <c r="C4683" s="208">
        <v>193</v>
      </c>
      <c r="D4683" s="471">
        <v>30.4</v>
      </c>
      <c r="E4683" s="209">
        <v>21</v>
      </c>
      <c r="F4683" s="472">
        <v>30.8</v>
      </c>
      <c r="I4683" s="114"/>
    </row>
    <row r="4684" spans="1:9">
      <c r="A4684" s="470">
        <v>44392</v>
      </c>
      <c r="B4684" s="203">
        <v>2</v>
      </c>
      <c r="C4684" s="208">
        <v>208</v>
      </c>
      <c r="D4684" s="471">
        <v>30.3</v>
      </c>
      <c r="E4684" s="209">
        <v>21</v>
      </c>
      <c r="F4684" s="472">
        <v>30.4</v>
      </c>
      <c r="I4684" s="114"/>
    </row>
    <row r="4685" spans="1:9">
      <c r="A4685" s="470">
        <v>44392</v>
      </c>
      <c r="B4685" s="203">
        <v>3</v>
      </c>
      <c r="C4685" s="208">
        <v>223</v>
      </c>
      <c r="D4685" s="471">
        <v>30.2</v>
      </c>
      <c r="E4685" s="209">
        <v>21</v>
      </c>
      <c r="F4685" s="472">
        <v>30</v>
      </c>
      <c r="I4685" s="114"/>
    </row>
    <row r="4686" spans="1:9">
      <c r="A4686" s="470">
        <v>44392</v>
      </c>
      <c r="B4686" s="203">
        <v>4</v>
      </c>
      <c r="C4686" s="208">
        <v>238</v>
      </c>
      <c r="D4686" s="471">
        <v>30.2</v>
      </c>
      <c r="E4686" s="209">
        <v>21</v>
      </c>
      <c r="F4686" s="472">
        <v>29.6</v>
      </c>
      <c r="I4686" s="114"/>
    </row>
    <row r="4687" spans="1:9">
      <c r="A4687" s="470">
        <v>44392</v>
      </c>
      <c r="B4687" s="203">
        <v>5</v>
      </c>
      <c r="C4687" s="208">
        <v>253</v>
      </c>
      <c r="D4687" s="471">
        <v>30.1</v>
      </c>
      <c r="E4687" s="209">
        <v>21</v>
      </c>
      <c r="F4687" s="472">
        <v>29.2</v>
      </c>
      <c r="I4687" s="114"/>
    </row>
    <row r="4688" spans="1:9">
      <c r="A4688" s="470">
        <v>44392</v>
      </c>
      <c r="B4688" s="203">
        <v>6</v>
      </c>
      <c r="C4688" s="208">
        <v>268</v>
      </c>
      <c r="D4688" s="471">
        <v>30</v>
      </c>
      <c r="E4688" s="209">
        <v>21</v>
      </c>
      <c r="F4688" s="472">
        <v>28.8</v>
      </c>
      <c r="I4688" s="114"/>
    </row>
    <row r="4689" spans="1:9">
      <c r="A4689" s="470">
        <v>44392</v>
      </c>
      <c r="B4689" s="203">
        <v>7</v>
      </c>
      <c r="C4689" s="208">
        <v>283</v>
      </c>
      <c r="D4689" s="471">
        <v>30</v>
      </c>
      <c r="E4689" s="209">
        <v>21</v>
      </c>
      <c r="F4689" s="472">
        <v>28.4</v>
      </c>
      <c r="I4689" s="114"/>
    </row>
    <row r="4690" spans="1:9">
      <c r="A4690" s="470">
        <v>44392</v>
      </c>
      <c r="B4690" s="203">
        <v>8</v>
      </c>
      <c r="C4690" s="208">
        <v>298</v>
      </c>
      <c r="D4690" s="471">
        <v>29.9</v>
      </c>
      <c r="E4690" s="209">
        <v>21</v>
      </c>
      <c r="F4690" s="472">
        <v>28</v>
      </c>
      <c r="I4690" s="114"/>
    </row>
    <row r="4691" spans="1:9">
      <c r="A4691" s="470">
        <v>44392</v>
      </c>
      <c r="B4691" s="203">
        <v>9</v>
      </c>
      <c r="C4691" s="208">
        <v>313</v>
      </c>
      <c r="D4691" s="471">
        <v>29.9</v>
      </c>
      <c r="E4691" s="209">
        <v>21</v>
      </c>
      <c r="F4691" s="472">
        <v>27.6</v>
      </c>
      <c r="I4691" s="114"/>
    </row>
    <row r="4692" spans="1:9">
      <c r="A4692" s="470">
        <v>44392</v>
      </c>
      <c r="B4692" s="203">
        <v>10</v>
      </c>
      <c r="C4692" s="208">
        <v>328</v>
      </c>
      <c r="D4692" s="471">
        <v>29.8</v>
      </c>
      <c r="E4692" s="209">
        <v>21</v>
      </c>
      <c r="F4692" s="472">
        <v>27.2</v>
      </c>
      <c r="I4692" s="114"/>
    </row>
    <row r="4693" spans="1:9">
      <c r="A4693" s="470">
        <v>44392</v>
      </c>
      <c r="B4693" s="203">
        <v>11</v>
      </c>
      <c r="C4693" s="208">
        <v>343</v>
      </c>
      <c r="D4693" s="471">
        <v>29.7</v>
      </c>
      <c r="E4693" s="209">
        <v>21</v>
      </c>
      <c r="F4693" s="472">
        <v>26.8</v>
      </c>
      <c r="I4693" s="114"/>
    </row>
    <row r="4694" spans="1:9">
      <c r="A4694" s="470">
        <v>44392</v>
      </c>
      <c r="B4694" s="203">
        <v>12</v>
      </c>
      <c r="C4694" s="208">
        <v>358</v>
      </c>
      <c r="D4694" s="471">
        <v>29.7</v>
      </c>
      <c r="E4694" s="209">
        <v>21</v>
      </c>
      <c r="F4694" s="472">
        <v>26.4</v>
      </c>
      <c r="I4694" s="114"/>
    </row>
    <row r="4695" spans="1:9">
      <c r="A4695" s="470">
        <v>44392</v>
      </c>
      <c r="B4695" s="203">
        <v>13</v>
      </c>
      <c r="C4695" s="208">
        <v>13</v>
      </c>
      <c r="D4695" s="471">
        <v>29.6</v>
      </c>
      <c r="E4695" s="209">
        <v>21</v>
      </c>
      <c r="F4695" s="472">
        <v>26</v>
      </c>
      <c r="I4695" s="114"/>
    </row>
    <row r="4696" spans="1:9">
      <c r="A4696" s="470">
        <v>44392</v>
      </c>
      <c r="B4696" s="203">
        <v>14</v>
      </c>
      <c r="C4696" s="208">
        <v>28</v>
      </c>
      <c r="D4696" s="471">
        <v>29.5</v>
      </c>
      <c r="E4696" s="209">
        <v>21</v>
      </c>
      <c r="F4696" s="472">
        <v>25.6</v>
      </c>
      <c r="I4696" s="114"/>
    </row>
    <row r="4697" spans="1:9">
      <c r="A4697" s="470">
        <v>44392</v>
      </c>
      <c r="B4697" s="203">
        <v>15</v>
      </c>
      <c r="C4697" s="208">
        <v>43</v>
      </c>
      <c r="D4697" s="471">
        <v>29.5</v>
      </c>
      <c r="E4697" s="209">
        <v>21</v>
      </c>
      <c r="F4697" s="472">
        <v>25.2</v>
      </c>
      <c r="I4697" s="114"/>
    </row>
    <row r="4698" spans="1:9">
      <c r="A4698" s="470">
        <v>44392</v>
      </c>
      <c r="B4698" s="203">
        <v>16</v>
      </c>
      <c r="C4698" s="208">
        <v>58</v>
      </c>
      <c r="D4698" s="471">
        <v>29.4</v>
      </c>
      <c r="E4698" s="209">
        <v>21</v>
      </c>
      <c r="F4698" s="472">
        <v>24.8</v>
      </c>
      <c r="I4698" s="114"/>
    </row>
    <row r="4699" spans="1:9">
      <c r="A4699" s="470">
        <v>44392</v>
      </c>
      <c r="B4699" s="203">
        <v>17</v>
      </c>
      <c r="C4699" s="208">
        <v>73</v>
      </c>
      <c r="D4699" s="471">
        <v>29.4</v>
      </c>
      <c r="E4699" s="209">
        <v>21</v>
      </c>
      <c r="F4699" s="472">
        <v>24.4</v>
      </c>
      <c r="I4699" s="114"/>
    </row>
    <row r="4700" spans="1:9">
      <c r="A4700" s="470">
        <v>44392</v>
      </c>
      <c r="B4700" s="203">
        <v>18</v>
      </c>
      <c r="C4700" s="208">
        <v>88</v>
      </c>
      <c r="D4700" s="471">
        <v>29.3</v>
      </c>
      <c r="E4700" s="209">
        <v>21</v>
      </c>
      <c r="F4700" s="472">
        <v>24</v>
      </c>
      <c r="I4700" s="114"/>
    </row>
    <row r="4701" spans="1:9">
      <c r="A4701" s="470">
        <v>44392</v>
      </c>
      <c r="B4701" s="203">
        <v>19</v>
      </c>
      <c r="C4701" s="208">
        <v>103</v>
      </c>
      <c r="D4701" s="471">
        <v>29.2</v>
      </c>
      <c r="E4701" s="209">
        <v>21</v>
      </c>
      <c r="F4701" s="472">
        <v>23.5</v>
      </c>
      <c r="I4701" s="114"/>
    </row>
    <row r="4702" spans="1:9">
      <c r="A4702" s="470">
        <v>44392</v>
      </c>
      <c r="B4702" s="203">
        <v>20</v>
      </c>
      <c r="C4702" s="208">
        <v>118</v>
      </c>
      <c r="D4702" s="471">
        <v>29.2</v>
      </c>
      <c r="E4702" s="209">
        <v>21</v>
      </c>
      <c r="F4702" s="472">
        <v>23.1</v>
      </c>
      <c r="I4702" s="114"/>
    </row>
    <row r="4703" spans="1:9">
      <c r="A4703" s="470">
        <v>44392</v>
      </c>
      <c r="B4703" s="203">
        <v>21</v>
      </c>
      <c r="C4703" s="208">
        <v>133</v>
      </c>
      <c r="D4703" s="471">
        <v>29.1</v>
      </c>
      <c r="E4703" s="209">
        <v>21</v>
      </c>
      <c r="F4703" s="472">
        <v>22.7</v>
      </c>
      <c r="I4703" s="114"/>
    </row>
    <row r="4704" spans="1:9">
      <c r="A4704" s="470">
        <v>44392</v>
      </c>
      <c r="B4704" s="203">
        <v>22</v>
      </c>
      <c r="C4704" s="208">
        <v>148</v>
      </c>
      <c r="D4704" s="471">
        <v>29.1</v>
      </c>
      <c r="E4704" s="209">
        <v>21</v>
      </c>
      <c r="F4704" s="472">
        <v>22.3</v>
      </c>
      <c r="I4704" s="114"/>
    </row>
    <row r="4705" spans="1:9">
      <c r="A4705" s="470">
        <v>44392</v>
      </c>
      <c r="B4705" s="203">
        <v>23</v>
      </c>
      <c r="C4705" s="208">
        <v>163</v>
      </c>
      <c r="D4705" s="471">
        <v>29</v>
      </c>
      <c r="E4705" s="209">
        <v>21</v>
      </c>
      <c r="F4705" s="472">
        <v>21.9</v>
      </c>
      <c r="I4705" s="114"/>
    </row>
    <row r="4706" spans="1:9">
      <c r="A4706" s="470">
        <v>44393</v>
      </c>
      <c r="B4706" s="203">
        <v>0</v>
      </c>
      <c r="C4706" s="208">
        <v>178</v>
      </c>
      <c r="D4706" s="471">
        <v>28.9</v>
      </c>
      <c r="E4706" s="209">
        <v>21</v>
      </c>
      <c r="F4706" s="472">
        <v>21.5</v>
      </c>
      <c r="I4706" s="114"/>
    </row>
    <row r="4707" spans="1:9">
      <c r="A4707" s="470">
        <v>44393</v>
      </c>
      <c r="B4707" s="203">
        <v>1</v>
      </c>
      <c r="C4707" s="208">
        <v>193</v>
      </c>
      <c r="D4707" s="471">
        <v>28.9</v>
      </c>
      <c r="E4707" s="209">
        <v>21</v>
      </c>
      <c r="F4707" s="472">
        <v>21.1</v>
      </c>
      <c r="I4707" s="114"/>
    </row>
    <row r="4708" spans="1:9">
      <c r="A4708" s="470">
        <v>44393</v>
      </c>
      <c r="B4708" s="203">
        <v>2</v>
      </c>
      <c r="C4708" s="208">
        <v>208</v>
      </c>
      <c r="D4708" s="471">
        <v>28.8</v>
      </c>
      <c r="E4708" s="209">
        <v>21</v>
      </c>
      <c r="F4708" s="472">
        <v>20.7</v>
      </c>
      <c r="I4708" s="114"/>
    </row>
    <row r="4709" spans="1:9">
      <c r="A4709" s="470">
        <v>44393</v>
      </c>
      <c r="B4709" s="203">
        <v>3</v>
      </c>
      <c r="C4709" s="208">
        <v>223</v>
      </c>
      <c r="D4709" s="471">
        <v>28.8</v>
      </c>
      <c r="E4709" s="209">
        <v>21</v>
      </c>
      <c r="F4709" s="472">
        <v>20.3</v>
      </c>
      <c r="I4709" s="114"/>
    </row>
    <row r="4710" spans="1:9">
      <c r="A4710" s="470">
        <v>44393</v>
      </c>
      <c r="B4710" s="203">
        <v>4</v>
      </c>
      <c r="C4710" s="208">
        <v>238</v>
      </c>
      <c r="D4710" s="471">
        <v>28.7</v>
      </c>
      <c r="E4710" s="209">
        <v>21</v>
      </c>
      <c r="F4710" s="472">
        <v>19.899999999999999</v>
      </c>
      <c r="I4710" s="114"/>
    </row>
    <row r="4711" spans="1:9">
      <c r="A4711" s="470">
        <v>44393</v>
      </c>
      <c r="B4711" s="203">
        <v>5</v>
      </c>
      <c r="C4711" s="208">
        <v>253</v>
      </c>
      <c r="D4711" s="471">
        <v>28.7</v>
      </c>
      <c r="E4711" s="209">
        <v>21</v>
      </c>
      <c r="F4711" s="472">
        <v>19.5</v>
      </c>
      <c r="I4711" s="114"/>
    </row>
    <row r="4712" spans="1:9">
      <c r="A4712" s="470">
        <v>44393</v>
      </c>
      <c r="B4712" s="203">
        <v>6</v>
      </c>
      <c r="C4712" s="208">
        <v>268</v>
      </c>
      <c r="D4712" s="471">
        <v>28.6</v>
      </c>
      <c r="E4712" s="209">
        <v>21</v>
      </c>
      <c r="F4712" s="472">
        <v>19</v>
      </c>
      <c r="I4712" s="114"/>
    </row>
    <row r="4713" spans="1:9">
      <c r="A4713" s="470">
        <v>44393</v>
      </c>
      <c r="B4713" s="203">
        <v>7</v>
      </c>
      <c r="C4713" s="208">
        <v>283</v>
      </c>
      <c r="D4713" s="471">
        <v>28.5</v>
      </c>
      <c r="E4713" s="209">
        <v>21</v>
      </c>
      <c r="F4713" s="472">
        <v>18.600000000000001</v>
      </c>
      <c r="I4713" s="114"/>
    </row>
    <row r="4714" spans="1:9">
      <c r="A4714" s="470">
        <v>44393</v>
      </c>
      <c r="B4714" s="203">
        <v>8</v>
      </c>
      <c r="C4714" s="208">
        <v>298</v>
      </c>
      <c r="D4714" s="471">
        <v>28.5</v>
      </c>
      <c r="E4714" s="209">
        <v>21</v>
      </c>
      <c r="F4714" s="472">
        <v>18.2</v>
      </c>
      <c r="I4714" s="114"/>
    </row>
    <row r="4715" spans="1:9">
      <c r="A4715" s="470">
        <v>44393</v>
      </c>
      <c r="B4715" s="203">
        <v>9</v>
      </c>
      <c r="C4715" s="208">
        <v>313</v>
      </c>
      <c r="D4715" s="471">
        <v>28.4</v>
      </c>
      <c r="E4715" s="209">
        <v>21</v>
      </c>
      <c r="F4715" s="472">
        <v>17.8</v>
      </c>
      <c r="I4715" s="114"/>
    </row>
    <row r="4716" spans="1:9">
      <c r="A4716" s="470">
        <v>44393</v>
      </c>
      <c r="B4716" s="203">
        <v>10</v>
      </c>
      <c r="C4716" s="208">
        <v>328</v>
      </c>
      <c r="D4716" s="471">
        <v>28.4</v>
      </c>
      <c r="E4716" s="209">
        <v>21</v>
      </c>
      <c r="F4716" s="472">
        <v>17.399999999999999</v>
      </c>
      <c r="I4716" s="114"/>
    </row>
    <row r="4717" spans="1:9">
      <c r="A4717" s="470">
        <v>44393</v>
      </c>
      <c r="B4717" s="203">
        <v>11</v>
      </c>
      <c r="C4717" s="208">
        <v>343</v>
      </c>
      <c r="D4717" s="471">
        <v>28.3</v>
      </c>
      <c r="E4717" s="209">
        <v>21</v>
      </c>
      <c r="F4717" s="472">
        <v>17</v>
      </c>
      <c r="I4717" s="114"/>
    </row>
    <row r="4718" spans="1:9">
      <c r="A4718" s="470">
        <v>44393</v>
      </c>
      <c r="B4718" s="203">
        <v>12</v>
      </c>
      <c r="C4718" s="208">
        <v>358</v>
      </c>
      <c r="D4718" s="471">
        <v>28.3</v>
      </c>
      <c r="E4718" s="209">
        <v>21</v>
      </c>
      <c r="F4718" s="472">
        <v>16.600000000000001</v>
      </c>
      <c r="I4718" s="114"/>
    </row>
    <row r="4719" spans="1:9">
      <c r="A4719" s="470">
        <v>44393</v>
      </c>
      <c r="B4719" s="203">
        <v>13</v>
      </c>
      <c r="C4719" s="208">
        <v>13</v>
      </c>
      <c r="D4719" s="471">
        <v>28.2</v>
      </c>
      <c r="E4719" s="209">
        <v>21</v>
      </c>
      <c r="F4719" s="472">
        <v>16.100000000000001</v>
      </c>
      <c r="I4719" s="114"/>
    </row>
    <row r="4720" spans="1:9">
      <c r="A4720" s="470">
        <v>44393</v>
      </c>
      <c r="B4720" s="203">
        <v>14</v>
      </c>
      <c r="C4720" s="208">
        <v>28</v>
      </c>
      <c r="D4720" s="471">
        <v>28.1</v>
      </c>
      <c r="E4720" s="209">
        <v>21</v>
      </c>
      <c r="F4720" s="472">
        <v>15.7</v>
      </c>
      <c r="I4720" s="114"/>
    </row>
    <row r="4721" spans="1:9">
      <c r="A4721" s="470">
        <v>44393</v>
      </c>
      <c r="B4721" s="203">
        <v>15</v>
      </c>
      <c r="C4721" s="208">
        <v>43</v>
      </c>
      <c r="D4721" s="471">
        <v>28.1</v>
      </c>
      <c r="E4721" s="209">
        <v>21</v>
      </c>
      <c r="F4721" s="472">
        <v>15.3</v>
      </c>
      <c r="I4721" s="114"/>
    </row>
    <row r="4722" spans="1:9">
      <c r="A4722" s="470">
        <v>44393</v>
      </c>
      <c r="B4722" s="203">
        <v>16</v>
      </c>
      <c r="C4722" s="208">
        <v>58</v>
      </c>
      <c r="D4722" s="471">
        <v>28</v>
      </c>
      <c r="E4722" s="209">
        <v>21</v>
      </c>
      <c r="F4722" s="472">
        <v>14.9</v>
      </c>
      <c r="I4722" s="114"/>
    </row>
    <row r="4723" spans="1:9">
      <c r="A4723" s="470">
        <v>44393</v>
      </c>
      <c r="B4723" s="203">
        <v>17</v>
      </c>
      <c r="C4723" s="208">
        <v>73</v>
      </c>
      <c r="D4723" s="471">
        <v>28</v>
      </c>
      <c r="E4723" s="209">
        <v>21</v>
      </c>
      <c r="F4723" s="472">
        <v>14.5</v>
      </c>
      <c r="I4723" s="114"/>
    </row>
    <row r="4724" spans="1:9">
      <c r="A4724" s="470">
        <v>44393</v>
      </c>
      <c r="B4724" s="203">
        <v>18</v>
      </c>
      <c r="C4724" s="208">
        <v>88</v>
      </c>
      <c r="D4724" s="471">
        <v>27.9</v>
      </c>
      <c r="E4724" s="209">
        <v>21</v>
      </c>
      <c r="F4724" s="472">
        <v>14</v>
      </c>
      <c r="I4724" s="114"/>
    </row>
    <row r="4725" spans="1:9">
      <c r="A4725" s="470">
        <v>44393</v>
      </c>
      <c r="B4725" s="203">
        <v>19</v>
      </c>
      <c r="C4725" s="208">
        <v>103</v>
      </c>
      <c r="D4725" s="471">
        <v>27.9</v>
      </c>
      <c r="E4725" s="209">
        <v>21</v>
      </c>
      <c r="F4725" s="472">
        <v>13.6</v>
      </c>
      <c r="I4725" s="114"/>
    </row>
    <row r="4726" spans="1:9">
      <c r="A4726" s="470">
        <v>44393</v>
      </c>
      <c r="B4726" s="203">
        <v>20</v>
      </c>
      <c r="C4726" s="208">
        <v>118</v>
      </c>
      <c r="D4726" s="471">
        <v>27.8</v>
      </c>
      <c r="E4726" s="209">
        <v>21</v>
      </c>
      <c r="F4726" s="472">
        <v>13.2</v>
      </c>
      <c r="I4726" s="114"/>
    </row>
    <row r="4727" spans="1:9">
      <c r="A4727" s="470">
        <v>44393</v>
      </c>
      <c r="B4727" s="203">
        <v>21</v>
      </c>
      <c r="C4727" s="208">
        <v>133</v>
      </c>
      <c r="D4727" s="471">
        <v>27.8</v>
      </c>
      <c r="E4727" s="209">
        <v>21</v>
      </c>
      <c r="F4727" s="472">
        <v>12.8</v>
      </c>
      <c r="I4727" s="114"/>
    </row>
    <row r="4728" spans="1:9">
      <c r="A4728" s="470">
        <v>44393</v>
      </c>
      <c r="B4728" s="203">
        <v>22</v>
      </c>
      <c r="C4728" s="208">
        <v>148</v>
      </c>
      <c r="D4728" s="471">
        <v>27.7</v>
      </c>
      <c r="E4728" s="209">
        <v>21</v>
      </c>
      <c r="F4728" s="472">
        <v>12.3</v>
      </c>
      <c r="I4728" s="114"/>
    </row>
    <row r="4729" spans="1:9">
      <c r="A4729" s="470">
        <v>44393</v>
      </c>
      <c r="B4729" s="203">
        <v>23</v>
      </c>
      <c r="C4729" s="208">
        <v>163</v>
      </c>
      <c r="D4729" s="471">
        <v>27.7</v>
      </c>
      <c r="E4729" s="209">
        <v>21</v>
      </c>
      <c r="F4729" s="472">
        <v>11.9</v>
      </c>
      <c r="I4729" s="114"/>
    </row>
    <row r="4730" spans="1:9">
      <c r="A4730" s="470">
        <v>44394</v>
      </c>
      <c r="B4730" s="203">
        <v>0</v>
      </c>
      <c r="C4730" s="208">
        <v>178</v>
      </c>
      <c r="D4730" s="471">
        <v>27.6</v>
      </c>
      <c r="E4730" s="209">
        <v>21</v>
      </c>
      <c r="F4730" s="472">
        <v>11.5</v>
      </c>
      <c r="I4730" s="114"/>
    </row>
    <row r="4731" spans="1:9">
      <c r="A4731" s="470">
        <v>44394</v>
      </c>
      <c r="B4731" s="203">
        <v>1</v>
      </c>
      <c r="C4731" s="208">
        <v>193</v>
      </c>
      <c r="D4731" s="471">
        <v>27.6</v>
      </c>
      <c r="E4731" s="209">
        <v>21</v>
      </c>
      <c r="F4731" s="472">
        <v>11.1</v>
      </c>
      <c r="I4731" s="114"/>
    </row>
    <row r="4732" spans="1:9">
      <c r="A4732" s="470">
        <v>44394</v>
      </c>
      <c r="B4732" s="203">
        <v>2</v>
      </c>
      <c r="C4732" s="208">
        <v>208</v>
      </c>
      <c r="D4732" s="471">
        <v>27.5</v>
      </c>
      <c r="E4732" s="209">
        <v>21</v>
      </c>
      <c r="F4732" s="472">
        <v>10.7</v>
      </c>
      <c r="I4732" s="114"/>
    </row>
    <row r="4733" spans="1:9">
      <c r="A4733" s="470">
        <v>44394</v>
      </c>
      <c r="B4733" s="203">
        <v>3</v>
      </c>
      <c r="C4733" s="208">
        <v>223</v>
      </c>
      <c r="D4733" s="471">
        <v>27.4</v>
      </c>
      <c r="E4733" s="209">
        <v>21</v>
      </c>
      <c r="F4733" s="472">
        <v>10.199999999999999</v>
      </c>
      <c r="I4733" s="114"/>
    </row>
    <row r="4734" spans="1:9">
      <c r="A4734" s="470">
        <v>44394</v>
      </c>
      <c r="B4734" s="203">
        <v>4</v>
      </c>
      <c r="C4734" s="208">
        <v>238</v>
      </c>
      <c r="D4734" s="471">
        <v>27.4</v>
      </c>
      <c r="E4734" s="209">
        <v>21</v>
      </c>
      <c r="F4734" s="472">
        <v>9.8000000000000007</v>
      </c>
      <c r="I4734" s="114"/>
    </row>
    <row r="4735" spans="1:9">
      <c r="A4735" s="470">
        <v>44394</v>
      </c>
      <c r="B4735" s="203">
        <v>5</v>
      </c>
      <c r="C4735" s="208">
        <v>253</v>
      </c>
      <c r="D4735" s="471">
        <v>27.3</v>
      </c>
      <c r="E4735" s="209">
        <v>21</v>
      </c>
      <c r="F4735" s="472">
        <v>9.4</v>
      </c>
      <c r="I4735" s="114"/>
    </row>
    <row r="4736" spans="1:9">
      <c r="A4736" s="470">
        <v>44394</v>
      </c>
      <c r="B4736" s="203">
        <v>6</v>
      </c>
      <c r="C4736" s="208">
        <v>268</v>
      </c>
      <c r="D4736" s="471">
        <v>27.3</v>
      </c>
      <c r="E4736" s="209">
        <v>21</v>
      </c>
      <c r="F4736" s="472">
        <v>8.9</v>
      </c>
      <c r="I4736" s="114"/>
    </row>
    <row r="4737" spans="1:9">
      <c r="A4737" s="470">
        <v>44394</v>
      </c>
      <c r="B4737" s="203">
        <v>7</v>
      </c>
      <c r="C4737" s="208">
        <v>283</v>
      </c>
      <c r="D4737" s="471">
        <v>27.2</v>
      </c>
      <c r="E4737" s="209">
        <v>21</v>
      </c>
      <c r="F4737" s="472">
        <v>8.5</v>
      </c>
      <c r="I4737" s="114"/>
    </row>
    <row r="4738" spans="1:9">
      <c r="A4738" s="470">
        <v>44394</v>
      </c>
      <c r="B4738" s="203">
        <v>8</v>
      </c>
      <c r="C4738" s="208">
        <v>298</v>
      </c>
      <c r="D4738" s="471">
        <v>27.2</v>
      </c>
      <c r="E4738" s="209">
        <v>21</v>
      </c>
      <c r="F4738" s="472">
        <v>8.1</v>
      </c>
      <c r="I4738" s="114"/>
    </row>
    <row r="4739" spans="1:9">
      <c r="A4739" s="470">
        <v>44394</v>
      </c>
      <c r="B4739" s="203">
        <v>9</v>
      </c>
      <c r="C4739" s="208">
        <v>313</v>
      </c>
      <c r="D4739" s="471">
        <v>27.1</v>
      </c>
      <c r="E4739" s="209">
        <v>21</v>
      </c>
      <c r="F4739" s="472">
        <v>7.7</v>
      </c>
      <c r="I4739" s="114"/>
    </row>
    <row r="4740" spans="1:9">
      <c r="A4740" s="470">
        <v>44394</v>
      </c>
      <c r="B4740" s="203">
        <v>10</v>
      </c>
      <c r="C4740" s="208">
        <v>328</v>
      </c>
      <c r="D4740" s="471">
        <v>27.1</v>
      </c>
      <c r="E4740" s="209">
        <v>21</v>
      </c>
      <c r="F4740" s="472">
        <v>7.2</v>
      </c>
      <c r="I4740" s="114"/>
    </row>
    <row r="4741" spans="1:9">
      <c r="A4741" s="470">
        <v>44394</v>
      </c>
      <c r="B4741" s="203">
        <v>11</v>
      </c>
      <c r="C4741" s="208">
        <v>343</v>
      </c>
      <c r="D4741" s="471">
        <v>27</v>
      </c>
      <c r="E4741" s="209">
        <v>21</v>
      </c>
      <c r="F4741" s="472">
        <v>6.8</v>
      </c>
      <c r="I4741" s="114"/>
    </row>
    <row r="4742" spans="1:9">
      <c r="A4742" s="470">
        <v>44394</v>
      </c>
      <c r="B4742" s="203">
        <v>12</v>
      </c>
      <c r="C4742" s="208">
        <v>358</v>
      </c>
      <c r="D4742" s="471">
        <v>27</v>
      </c>
      <c r="E4742" s="209">
        <v>21</v>
      </c>
      <c r="F4742" s="472">
        <v>6.4</v>
      </c>
      <c r="I4742" s="114"/>
    </row>
    <row r="4743" spans="1:9">
      <c r="A4743" s="470">
        <v>44394</v>
      </c>
      <c r="B4743" s="203">
        <v>13</v>
      </c>
      <c r="C4743" s="208">
        <v>13</v>
      </c>
      <c r="D4743" s="471">
        <v>26.9</v>
      </c>
      <c r="E4743" s="209">
        <v>21</v>
      </c>
      <c r="F4743" s="472">
        <v>5.9</v>
      </c>
      <c r="I4743" s="114"/>
    </row>
    <row r="4744" spans="1:9">
      <c r="A4744" s="470">
        <v>44394</v>
      </c>
      <c r="B4744" s="203">
        <v>14</v>
      </c>
      <c r="C4744" s="208">
        <v>28</v>
      </c>
      <c r="D4744" s="471">
        <v>26.9</v>
      </c>
      <c r="E4744" s="209">
        <v>21</v>
      </c>
      <c r="F4744" s="472">
        <v>5.5</v>
      </c>
      <c r="I4744" s="114"/>
    </row>
    <row r="4745" spans="1:9">
      <c r="A4745" s="470">
        <v>44394</v>
      </c>
      <c r="B4745" s="203">
        <v>15</v>
      </c>
      <c r="C4745" s="208">
        <v>43</v>
      </c>
      <c r="D4745" s="471">
        <v>26.8</v>
      </c>
      <c r="E4745" s="209">
        <v>21</v>
      </c>
      <c r="F4745" s="472">
        <v>5.0999999999999996</v>
      </c>
      <c r="I4745" s="114"/>
    </row>
    <row r="4746" spans="1:9">
      <c r="A4746" s="470">
        <v>44394</v>
      </c>
      <c r="B4746" s="203">
        <v>16</v>
      </c>
      <c r="C4746" s="208">
        <v>58</v>
      </c>
      <c r="D4746" s="471">
        <v>26.8</v>
      </c>
      <c r="E4746" s="209">
        <v>21</v>
      </c>
      <c r="F4746" s="472">
        <v>4.5999999999999996</v>
      </c>
      <c r="I4746" s="114"/>
    </row>
    <row r="4747" spans="1:9">
      <c r="A4747" s="470">
        <v>44394</v>
      </c>
      <c r="B4747" s="203">
        <v>17</v>
      </c>
      <c r="C4747" s="208">
        <v>73</v>
      </c>
      <c r="D4747" s="471">
        <v>26.7</v>
      </c>
      <c r="E4747" s="209">
        <v>21</v>
      </c>
      <c r="F4747" s="472">
        <v>4.2</v>
      </c>
      <c r="I4747" s="114"/>
    </row>
    <row r="4748" spans="1:9">
      <c r="A4748" s="470">
        <v>44394</v>
      </c>
      <c r="B4748" s="203">
        <v>18</v>
      </c>
      <c r="C4748" s="208">
        <v>88</v>
      </c>
      <c r="D4748" s="471">
        <v>26.7</v>
      </c>
      <c r="E4748" s="209">
        <v>21</v>
      </c>
      <c r="F4748" s="472">
        <v>3.8</v>
      </c>
      <c r="I4748" s="114"/>
    </row>
    <row r="4749" spans="1:9">
      <c r="A4749" s="470">
        <v>44394</v>
      </c>
      <c r="B4749" s="203">
        <v>19</v>
      </c>
      <c r="C4749" s="208">
        <v>103</v>
      </c>
      <c r="D4749" s="471">
        <v>26.6</v>
      </c>
      <c r="E4749" s="209">
        <v>21</v>
      </c>
      <c r="F4749" s="472">
        <v>3.3</v>
      </c>
      <c r="I4749" s="114"/>
    </row>
    <row r="4750" spans="1:9">
      <c r="A4750" s="470">
        <v>44394</v>
      </c>
      <c r="B4750" s="203">
        <v>20</v>
      </c>
      <c r="C4750" s="208">
        <v>118</v>
      </c>
      <c r="D4750" s="471">
        <v>26.6</v>
      </c>
      <c r="E4750" s="209">
        <v>21</v>
      </c>
      <c r="F4750" s="472">
        <v>2.9</v>
      </c>
      <c r="I4750" s="114"/>
    </row>
    <row r="4751" spans="1:9">
      <c r="A4751" s="470">
        <v>44394</v>
      </c>
      <c r="B4751" s="203">
        <v>21</v>
      </c>
      <c r="C4751" s="208">
        <v>133</v>
      </c>
      <c r="D4751" s="471">
        <v>26.5</v>
      </c>
      <c r="E4751" s="209">
        <v>21</v>
      </c>
      <c r="F4751" s="472">
        <v>2.5</v>
      </c>
      <c r="I4751" s="114"/>
    </row>
    <row r="4752" spans="1:9">
      <c r="A4752" s="470">
        <v>44394</v>
      </c>
      <c r="B4752" s="203">
        <v>22</v>
      </c>
      <c r="C4752" s="208">
        <v>148</v>
      </c>
      <c r="D4752" s="471">
        <v>26.5</v>
      </c>
      <c r="E4752" s="209">
        <v>21</v>
      </c>
      <c r="F4752" s="472">
        <v>2</v>
      </c>
      <c r="I4752" s="114"/>
    </row>
    <row r="4753" spans="1:9">
      <c r="A4753" s="470">
        <v>44394</v>
      </c>
      <c r="B4753" s="203">
        <v>23</v>
      </c>
      <c r="C4753" s="208">
        <v>163</v>
      </c>
      <c r="D4753" s="471">
        <v>26.4</v>
      </c>
      <c r="E4753" s="209">
        <v>21</v>
      </c>
      <c r="F4753" s="472">
        <v>1.6</v>
      </c>
      <c r="I4753" s="114"/>
    </row>
    <row r="4754" spans="1:9">
      <c r="A4754" s="470">
        <v>44395</v>
      </c>
      <c r="B4754" s="203">
        <v>0</v>
      </c>
      <c r="C4754" s="208">
        <v>178</v>
      </c>
      <c r="D4754" s="471">
        <v>26.4</v>
      </c>
      <c r="E4754" s="209">
        <v>21</v>
      </c>
      <c r="F4754" s="472">
        <v>1.1000000000000001</v>
      </c>
      <c r="I4754" s="114"/>
    </row>
    <row r="4755" spans="1:9">
      <c r="A4755" s="470">
        <v>44395</v>
      </c>
      <c r="B4755" s="203">
        <v>1</v>
      </c>
      <c r="C4755" s="208">
        <v>193</v>
      </c>
      <c r="D4755" s="471">
        <v>26.4</v>
      </c>
      <c r="E4755" s="209">
        <v>21</v>
      </c>
      <c r="F4755" s="472">
        <v>0.7</v>
      </c>
      <c r="I4755" s="114"/>
    </row>
    <row r="4756" spans="1:9">
      <c r="A4756" s="470">
        <v>44395</v>
      </c>
      <c r="B4756" s="203">
        <v>2</v>
      </c>
      <c r="C4756" s="208">
        <v>208</v>
      </c>
      <c r="D4756" s="471">
        <v>26.3</v>
      </c>
      <c r="E4756" s="209">
        <v>21</v>
      </c>
      <c r="F4756" s="472">
        <v>0.3</v>
      </c>
      <c r="I4756" s="114"/>
    </row>
    <row r="4757" spans="1:9">
      <c r="A4757" s="470">
        <v>44395</v>
      </c>
      <c r="B4757" s="203">
        <v>3</v>
      </c>
      <c r="C4757" s="208">
        <v>223</v>
      </c>
      <c r="D4757" s="471">
        <v>26.3</v>
      </c>
      <c r="E4757" s="209">
        <v>20</v>
      </c>
      <c r="F4757" s="472">
        <v>59.8</v>
      </c>
      <c r="I4757" s="114"/>
    </row>
    <row r="4758" spans="1:9">
      <c r="A4758" s="470">
        <v>44395</v>
      </c>
      <c r="B4758" s="203">
        <v>4</v>
      </c>
      <c r="C4758" s="208">
        <v>238</v>
      </c>
      <c r="D4758" s="471">
        <v>26.2</v>
      </c>
      <c r="E4758" s="209">
        <v>20</v>
      </c>
      <c r="F4758" s="472">
        <v>59.4</v>
      </c>
      <c r="I4758" s="114"/>
    </row>
    <row r="4759" spans="1:9">
      <c r="A4759" s="470">
        <v>44395</v>
      </c>
      <c r="B4759" s="203">
        <v>5</v>
      </c>
      <c r="C4759" s="208">
        <v>253</v>
      </c>
      <c r="D4759" s="471">
        <v>26.2</v>
      </c>
      <c r="E4759" s="209">
        <v>20</v>
      </c>
      <c r="F4759" s="472">
        <v>58.9</v>
      </c>
      <c r="I4759" s="114"/>
    </row>
    <row r="4760" spans="1:9">
      <c r="A4760" s="470">
        <v>44395</v>
      </c>
      <c r="B4760" s="203">
        <v>6</v>
      </c>
      <c r="C4760" s="208">
        <v>268</v>
      </c>
      <c r="D4760" s="471">
        <v>26.1</v>
      </c>
      <c r="E4760" s="209">
        <v>20</v>
      </c>
      <c r="F4760" s="472">
        <v>58.5</v>
      </c>
      <c r="I4760" s="114"/>
    </row>
    <row r="4761" spans="1:9">
      <c r="A4761" s="470">
        <v>44395</v>
      </c>
      <c r="B4761" s="203">
        <v>7</v>
      </c>
      <c r="C4761" s="208">
        <v>283</v>
      </c>
      <c r="D4761" s="471">
        <v>26.1</v>
      </c>
      <c r="E4761" s="209">
        <v>20</v>
      </c>
      <c r="F4761" s="472">
        <v>58</v>
      </c>
      <c r="I4761" s="114"/>
    </row>
    <row r="4762" spans="1:9">
      <c r="A4762" s="470">
        <v>44395</v>
      </c>
      <c r="B4762" s="203">
        <v>8</v>
      </c>
      <c r="C4762" s="208">
        <v>298</v>
      </c>
      <c r="D4762" s="471">
        <v>26</v>
      </c>
      <c r="E4762" s="209">
        <v>20</v>
      </c>
      <c r="F4762" s="472">
        <v>57.6</v>
      </c>
      <c r="I4762" s="114"/>
    </row>
    <row r="4763" spans="1:9">
      <c r="A4763" s="470">
        <v>44395</v>
      </c>
      <c r="B4763" s="203">
        <v>9</v>
      </c>
      <c r="C4763" s="208">
        <v>313</v>
      </c>
      <c r="D4763" s="471">
        <v>26</v>
      </c>
      <c r="E4763" s="209">
        <v>20</v>
      </c>
      <c r="F4763" s="472">
        <v>57.2</v>
      </c>
      <c r="I4763" s="114"/>
    </row>
    <row r="4764" spans="1:9">
      <c r="A4764" s="470">
        <v>44395</v>
      </c>
      <c r="B4764" s="203">
        <v>10</v>
      </c>
      <c r="C4764" s="208">
        <v>328</v>
      </c>
      <c r="D4764" s="471">
        <v>25.9</v>
      </c>
      <c r="E4764" s="209">
        <v>20</v>
      </c>
      <c r="F4764" s="472">
        <v>56.7</v>
      </c>
      <c r="I4764" s="114"/>
    </row>
    <row r="4765" spans="1:9">
      <c r="A4765" s="470">
        <v>44395</v>
      </c>
      <c r="B4765" s="203">
        <v>11</v>
      </c>
      <c r="C4765" s="208">
        <v>343</v>
      </c>
      <c r="D4765" s="471">
        <v>25.9</v>
      </c>
      <c r="E4765" s="209">
        <v>20</v>
      </c>
      <c r="F4765" s="472">
        <v>56.3</v>
      </c>
      <c r="I4765" s="114"/>
    </row>
    <row r="4766" spans="1:9">
      <c r="A4766" s="470">
        <v>44395</v>
      </c>
      <c r="B4766" s="203">
        <v>12</v>
      </c>
      <c r="C4766" s="208">
        <v>358</v>
      </c>
      <c r="D4766" s="471">
        <v>25.8</v>
      </c>
      <c r="E4766" s="209">
        <v>20</v>
      </c>
      <c r="F4766" s="472">
        <v>55.8</v>
      </c>
      <c r="I4766" s="114"/>
    </row>
    <row r="4767" spans="1:9">
      <c r="A4767" s="470">
        <v>44395</v>
      </c>
      <c r="B4767" s="203">
        <v>13</v>
      </c>
      <c r="C4767" s="208">
        <v>13</v>
      </c>
      <c r="D4767" s="471">
        <v>25.8</v>
      </c>
      <c r="E4767" s="209">
        <v>20</v>
      </c>
      <c r="F4767" s="472">
        <v>55.4</v>
      </c>
      <c r="I4767" s="114"/>
    </row>
    <row r="4768" spans="1:9">
      <c r="A4768" s="470">
        <v>44395</v>
      </c>
      <c r="B4768" s="203">
        <v>14</v>
      </c>
      <c r="C4768" s="208">
        <v>28</v>
      </c>
      <c r="D4768" s="471">
        <v>25.8</v>
      </c>
      <c r="E4768" s="209">
        <v>20</v>
      </c>
      <c r="F4768" s="472">
        <v>54.9</v>
      </c>
      <c r="I4768" s="114"/>
    </row>
    <row r="4769" spans="1:9">
      <c r="A4769" s="470">
        <v>44395</v>
      </c>
      <c r="B4769" s="203">
        <v>15</v>
      </c>
      <c r="C4769" s="208">
        <v>43</v>
      </c>
      <c r="D4769" s="471">
        <v>25.7</v>
      </c>
      <c r="E4769" s="209">
        <v>20</v>
      </c>
      <c r="F4769" s="472">
        <v>54.5</v>
      </c>
      <c r="I4769" s="114"/>
    </row>
    <row r="4770" spans="1:9">
      <c r="A4770" s="470">
        <v>44395</v>
      </c>
      <c r="B4770" s="203">
        <v>16</v>
      </c>
      <c r="C4770" s="208">
        <v>58</v>
      </c>
      <c r="D4770" s="471">
        <v>25.7</v>
      </c>
      <c r="E4770" s="209">
        <v>20</v>
      </c>
      <c r="F4770" s="472">
        <v>54</v>
      </c>
      <c r="I4770" s="114"/>
    </row>
    <row r="4771" spans="1:9">
      <c r="A4771" s="470">
        <v>44395</v>
      </c>
      <c r="B4771" s="203">
        <v>17</v>
      </c>
      <c r="C4771" s="208">
        <v>73</v>
      </c>
      <c r="D4771" s="471">
        <v>25.6</v>
      </c>
      <c r="E4771" s="209">
        <v>20</v>
      </c>
      <c r="F4771" s="472">
        <v>53.6</v>
      </c>
      <c r="I4771" s="114"/>
    </row>
    <row r="4772" spans="1:9">
      <c r="A4772" s="470">
        <v>44395</v>
      </c>
      <c r="B4772" s="203">
        <v>18</v>
      </c>
      <c r="C4772" s="208">
        <v>88</v>
      </c>
      <c r="D4772" s="471">
        <v>25.6</v>
      </c>
      <c r="E4772" s="209">
        <v>20</v>
      </c>
      <c r="F4772" s="472">
        <v>53.1</v>
      </c>
      <c r="I4772" s="114"/>
    </row>
    <row r="4773" spans="1:9">
      <c r="A4773" s="470">
        <v>44395</v>
      </c>
      <c r="B4773" s="203">
        <v>19</v>
      </c>
      <c r="C4773" s="208">
        <v>103</v>
      </c>
      <c r="D4773" s="471">
        <v>25.5</v>
      </c>
      <c r="E4773" s="209">
        <v>20</v>
      </c>
      <c r="F4773" s="472">
        <v>52.7</v>
      </c>
      <c r="I4773" s="114"/>
    </row>
    <row r="4774" spans="1:9">
      <c r="A4774" s="470">
        <v>44395</v>
      </c>
      <c r="B4774" s="203">
        <v>20</v>
      </c>
      <c r="C4774" s="208">
        <v>118</v>
      </c>
      <c r="D4774" s="471">
        <v>25.5</v>
      </c>
      <c r="E4774" s="209">
        <v>20</v>
      </c>
      <c r="F4774" s="472">
        <v>52.2</v>
      </c>
      <c r="I4774" s="114"/>
    </row>
    <row r="4775" spans="1:9">
      <c r="A4775" s="470">
        <v>44395</v>
      </c>
      <c r="B4775" s="203">
        <v>21</v>
      </c>
      <c r="C4775" s="208">
        <v>133</v>
      </c>
      <c r="D4775" s="471">
        <v>25.5</v>
      </c>
      <c r="E4775" s="209">
        <v>20</v>
      </c>
      <c r="F4775" s="472">
        <v>51.8</v>
      </c>
      <c r="I4775" s="114"/>
    </row>
    <row r="4776" spans="1:9">
      <c r="A4776" s="470">
        <v>44395</v>
      </c>
      <c r="B4776" s="203">
        <v>22</v>
      </c>
      <c r="C4776" s="208">
        <v>148</v>
      </c>
      <c r="D4776" s="471">
        <v>25.4</v>
      </c>
      <c r="E4776" s="209">
        <v>20</v>
      </c>
      <c r="F4776" s="472">
        <v>51.3</v>
      </c>
      <c r="I4776" s="114"/>
    </row>
    <row r="4777" spans="1:9">
      <c r="A4777" s="470">
        <v>44395</v>
      </c>
      <c r="B4777" s="203">
        <v>23</v>
      </c>
      <c r="C4777" s="208">
        <v>163</v>
      </c>
      <c r="D4777" s="471">
        <v>25.4</v>
      </c>
      <c r="E4777" s="209">
        <v>20</v>
      </c>
      <c r="F4777" s="472">
        <v>50.9</v>
      </c>
      <c r="I4777" s="114"/>
    </row>
    <row r="4778" spans="1:9">
      <c r="A4778" s="470">
        <v>44396</v>
      </c>
      <c r="B4778" s="203">
        <v>0</v>
      </c>
      <c r="C4778" s="208">
        <v>178</v>
      </c>
      <c r="D4778" s="471">
        <v>25.3</v>
      </c>
      <c r="E4778" s="209">
        <v>20</v>
      </c>
      <c r="F4778" s="472">
        <v>50.4</v>
      </c>
      <c r="I4778" s="114"/>
    </row>
    <row r="4779" spans="1:9">
      <c r="A4779" s="470">
        <v>44396</v>
      </c>
      <c r="B4779" s="203">
        <v>1</v>
      </c>
      <c r="C4779" s="208">
        <v>193</v>
      </c>
      <c r="D4779" s="471">
        <v>25.3</v>
      </c>
      <c r="E4779" s="209">
        <v>20</v>
      </c>
      <c r="F4779" s="472">
        <v>50</v>
      </c>
      <c r="I4779" s="114"/>
    </row>
    <row r="4780" spans="1:9">
      <c r="A4780" s="470">
        <v>44396</v>
      </c>
      <c r="B4780" s="203">
        <v>2</v>
      </c>
      <c r="C4780" s="208">
        <v>208</v>
      </c>
      <c r="D4780" s="471">
        <v>25.2</v>
      </c>
      <c r="E4780" s="209">
        <v>20</v>
      </c>
      <c r="F4780" s="472">
        <v>49.5</v>
      </c>
      <c r="I4780" s="114"/>
    </row>
    <row r="4781" spans="1:9">
      <c r="A4781" s="470">
        <v>44396</v>
      </c>
      <c r="B4781" s="203">
        <v>3</v>
      </c>
      <c r="C4781" s="208">
        <v>223</v>
      </c>
      <c r="D4781" s="471">
        <v>25.2</v>
      </c>
      <c r="E4781" s="209">
        <v>20</v>
      </c>
      <c r="F4781" s="472">
        <v>49</v>
      </c>
      <c r="I4781" s="114"/>
    </row>
    <row r="4782" spans="1:9">
      <c r="A4782" s="470">
        <v>44396</v>
      </c>
      <c r="B4782" s="203">
        <v>4</v>
      </c>
      <c r="C4782" s="208">
        <v>238</v>
      </c>
      <c r="D4782" s="471">
        <v>25.2</v>
      </c>
      <c r="E4782" s="209">
        <v>20</v>
      </c>
      <c r="F4782" s="472">
        <v>48.6</v>
      </c>
      <c r="I4782" s="114"/>
    </row>
    <row r="4783" spans="1:9">
      <c r="A4783" s="470">
        <v>44396</v>
      </c>
      <c r="B4783" s="203">
        <v>5</v>
      </c>
      <c r="C4783" s="208">
        <v>253</v>
      </c>
      <c r="D4783" s="471">
        <v>25.1</v>
      </c>
      <c r="E4783" s="209">
        <v>20</v>
      </c>
      <c r="F4783" s="472">
        <v>48.1</v>
      </c>
      <c r="I4783" s="114"/>
    </row>
    <row r="4784" spans="1:9">
      <c r="A4784" s="470">
        <v>44396</v>
      </c>
      <c r="B4784" s="203">
        <v>6</v>
      </c>
      <c r="C4784" s="208">
        <v>268</v>
      </c>
      <c r="D4784" s="471">
        <v>25.1</v>
      </c>
      <c r="E4784" s="209">
        <v>20</v>
      </c>
      <c r="F4784" s="472">
        <v>47.7</v>
      </c>
      <c r="I4784" s="114"/>
    </row>
    <row r="4785" spans="1:9">
      <c r="A4785" s="470">
        <v>44396</v>
      </c>
      <c r="B4785" s="203">
        <v>7</v>
      </c>
      <c r="C4785" s="208">
        <v>283</v>
      </c>
      <c r="D4785" s="471">
        <v>25</v>
      </c>
      <c r="E4785" s="209">
        <v>20</v>
      </c>
      <c r="F4785" s="472">
        <v>47.2</v>
      </c>
      <c r="I4785" s="114"/>
    </row>
    <row r="4786" spans="1:9">
      <c r="A4786" s="470">
        <v>44396</v>
      </c>
      <c r="B4786" s="203">
        <v>8</v>
      </c>
      <c r="C4786" s="208">
        <v>298</v>
      </c>
      <c r="D4786" s="471">
        <v>25</v>
      </c>
      <c r="E4786" s="209">
        <v>20</v>
      </c>
      <c r="F4786" s="472">
        <v>46.8</v>
      </c>
      <c r="I4786" s="114"/>
    </row>
    <row r="4787" spans="1:9">
      <c r="A4787" s="470">
        <v>44396</v>
      </c>
      <c r="B4787" s="203">
        <v>9</v>
      </c>
      <c r="C4787" s="208">
        <v>313</v>
      </c>
      <c r="D4787" s="471">
        <v>25</v>
      </c>
      <c r="E4787" s="209">
        <v>20</v>
      </c>
      <c r="F4787" s="472">
        <v>46.3</v>
      </c>
      <c r="I4787" s="114"/>
    </row>
    <row r="4788" spans="1:9">
      <c r="A4788" s="470">
        <v>44396</v>
      </c>
      <c r="B4788" s="203">
        <v>10</v>
      </c>
      <c r="C4788" s="208">
        <v>328</v>
      </c>
      <c r="D4788" s="471">
        <v>24.9</v>
      </c>
      <c r="E4788" s="209">
        <v>20</v>
      </c>
      <c r="F4788" s="472">
        <v>45.8</v>
      </c>
      <c r="I4788" s="114"/>
    </row>
    <row r="4789" spans="1:9">
      <c r="A4789" s="470">
        <v>44396</v>
      </c>
      <c r="B4789" s="203">
        <v>11</v>
      </c>
      <c r="C4789" s="208">
        <v>343</v>
      </c>
      <c r="D4789" s="471">
        <v>24.9</v>
      </c>
      <c r="E4789" s="209">
        <v>20</v>
      </c>
      <c r="F4789" s="472">
        <v>45.4</v>
      </c>
      <c r="I4789" s="114"/>
    </row>
    <row r="4790" spans="1:9">
      <c r="A4790" s="470">
        <v>44396</v>
      </c>
      <c r="B4790" s="203">
        <v>12</v>
      </c>
      <c r="C4790" s="208">
        <v>358</v>
      </c>
      <c r="D4790" s="471">
        <v>24.9</v>
      </c>
      <c r="E4790" s="209">
        <v>20</v>
      </c>
      <c r="F4790" s="472">
        <v>44.9</v>
      </c>
      <c r="I4790" s="114"/>
    </row>
    <row r="4791" spans="1:9">
      <c r="A4791" s="470">
        <v>44396</v>
      </c>
      <c r="B4791" s="203">
        <v>13</v>
      </c>
      <c r="C4791" s="208">
        <v>13</v>
      </c>
      <c r="D4791" s="471">
        <v>24.8</v>
      </c>
      <c r="E4791" s="209">
        <v>20</v>
      </c>
      <c r="F4791" s="472">
        <v>44.5</v>
      </c>
      <c r="I4791" s="114"/>
    </row>
    <row r="4792" spans="1:9">
      <c r="A4792" s="470">
        <v>44396</v>
      </c>
      <c r="B4792" s="203">
        <v>14</v>
      </c>
      <c r="C4792" s="208">
        <v>28</v>
      </c>
      <c r="D4792" s="471">
        <v>24.8</v>
      </c>
      <c r="E4792" s="209">
        <v>20</v>
      </c>
      <c r="F4792" s="472">
        <v>44</v>
      </c>
      <c r="I4792" s="114"/>
    </row>
    <row r="4793" spans="1:9">
      <c r="A4793" s="470">
        <v>44396</v>
      </c>
      <c r="B4793" s="203">
        <v>15</v>
      </c>
      <c r="C4793" s="208">
        <v>43</v>
      </c>
      <c r="D4793" s="471">
        <v>24.7</v>
      </c>
      <c r="E4793" s="209">
        <v>20</v>
      </c>
      <c r="F4793" s="472">
        <v>43.5</v>
      </c>
      <c r="I4793" s="114"/>
    </row>
    <row r="4794" spans="1:9">
      <c r="A4794" s="470">
        <v>44396</v>
      </c>
      <c r="B4794" s="203">
        <v>16</v>
      </c>
      <c r="C4794" s="208">
        <v>58</v>
      </c>
      <c r="D4794" s="471">
        <v>24.7</v>
      </c>
      <c r="E4794" s="209">
        <v>20</v>
      </c>
      <c r="F4794" s="472">
        <v>43.1</v>
      </c>
      <c r="I4794" s="114"/>
    </row>
    <row r="4795" spans="1:9">
      <c r="A4795" s="470">
        <v>44396</v>
      </c>
      <c r="B4795" s="203">
        <v>17</v>
      </c>
      <c r="C4795" s="208">
        <v>73</v>
      </c>
      <c r="D4795" s="471">
        <v>24.7</v>
      </c>
      <c r="E4795" s="209">
        <v>20</v>
      </c>
      <c r="F4795" s="472">
        <v>42.6</v>
      </c>
      <c r="I4795" s="114"/>
    </row>
    <row r="4796" spans="1:9">
      <c r="A4796" s="470">
        <v>44396</v>
      </c>
      <c r="B4796" s="203">
        <v>18</v>
      </c>
      <c r="C4796" s="208">
        <v>88</v>
      </c>
      <c r="D4796" s="471">
        <v>24.6</v>
      </c>
      <c r="E4796" s="209">
        <v>20</v>
      </c>
      <c r="F4796" s="472">
        <v>42.1</v>
      </c>
      <c r="I4796" s="114"/>
    </row>
    <row r="4797" spans="1:9">
      <c r="A4797" s="470">
        <v>44396</v>
      </c>
      <c r="B4797" s="203">
        <v>19</v>
      </c>
      <c r="C4797" s="208">
        <v>103</v>
      </c>
      <c r="D4797" s="471">
        <v>24.6</v>
      </c>
      <c r="E4797" s="209">
        <v>20</v>
      </c>
      <c r="F4797" s="472">
        <v>41.7</v>
      </c>
      <c r="I4797" s="114"/>
    </row>
    <row r="4798" spans="1:9">
      <c r="A4798" s="470">
        <v>44396</v>
      </c>
      <c r="B4798" s="203">
        <v>20</v>
      </c>
      <c r="C4798" s="208">
        <v>118</v>
      </c>
      <c r="D4798" s="471">
        <v>24.6</v>
      </c>
      <c r="E4798" s="209">
        <v>20</v>
      </c>
      <c r="F4798" s="472">
        <v>41.2</v>
      </c>
      <c r="I4798" s="114"/>
    </row>
    <row r="4799" spans="1:9">
      <c r="A4799" s="470">
        <v>44396</v>
      </c>
      <c r="B4799" s="203">
        <v>21</v>
      </c>
      <c r="C4799" s="208">
        <v>133</v>
      </c>
      <c r="D4799" s="471">
        <v>24.5</v>
      </c>
      <c r="E4799" s="209">
        <v>20</v>
      </c>
      <c r="F4799" s="472">
        <v>40.700000000000003</v>
      </c>
      <c r="I4799" s="114"/>
    </row>
    <row r="4800" spans="1:9">
      <c r="A4800" s="470">
        <v>44396</v>
      </c>
      <c r="B4800" s="203">
        <v>22</v>
      </c>
      <c r="C4800" s="208">
        <v>148</v>
      </c>
      <c r="D4800" s="471">
        <v>24.5</v>
      </c>
      <c r="E4800" s="209">
        <v>20</v>
      </c>
      <c r="F4800" s="472">
        <v>40.299999999999997</v>
      </c>
      <c r="I4800" s="114"/>
    </row>
    <row r="4801" spans="1:9">
      <c r="A4801" s="470">
        <v>44396</v>
      </c>
      <c r="B4801" s="203">
        <v>23</v>
      </c>
      <c r="C4801" s="208">
        <v>163</v>
      </c>
      <c r="D4801" s="471">
        <v>24.4</v>
      </c>
      <c r="E4801" s="209">
        <v>20</v>
      </c>
      <c r="F4801" s="472">
        <v>39.799999999999997</v>
      </c>
      <c r="I4801" s="114"/>
    </row>
    <row r="4802" spans="1:9">
      <c r="A4802" s="470">
        <v>44397</v>
      </c>
      <c r="B4802" s="203">
        <v>0</v>
      </c>
      <c r="C4802" s="208">
        <v>178</v>
      </c>
      <c r="D4802" s="471">
        <v>24.4</v>
      </c>
      <c r="E4802" s="209">
        <v>20</v>
      </c>
      <c r="F4802" s="472">
        <v>39.299999999999997</v>
      </c>
      <c r="I4802" s="114"/>
    </row>
    <row r="4803" spans="1:9">
      <c r="A4803" s="470">
        <v>44397</v>
      </c>
      <c r="B4803" s="203">
        <v>1</v>
      </c>
      <c r="C4803" s="208">
        <v>193</v>
      </c>
      <c r="D4803" s="471">
        <v>24.4</v>
      </c>
      <c r="E4803" s="209">
        <v>20</v>
      </c>
      <c r="F4803" s="472">
        <v>38.9</v>
      </c>
      <c r="I4803" s="114"/>
    </row>
    <row r="4804" spans="1:9">
      <c r="A4804" s="470">
        <v>44397</v>
      </c>
      <c r="B4804" s="203">
        <v>2</v>
      </c>
      <c r="C4804" s="208">
        <v>208</v>
      </c>
      <c r="D4804" s="471">
        <v>24.3</v>
      </c>
      <c r="E4804" s="209">
        <v>20</v>
      </c>
      <c r="F4804" s="472">
        <v>38.4</v>
      </c>
      <c r="I4804" s="114"/>
    </row>
    <row r="4805" spans="1:9">
      <c r="A4805" s="470">
        <v>44397</v>
      </c>
      <c r="B4805" s="203">
        <v>3</v>
      </c>
      <c r="C4805" s="208">
        <v>223</v>
      </c>
      <c r="D4805" s="471">
        <v>24.3</v>
      </c>
      <c r="E4805" s="209">
        <v>20</v>
      </c>
      <c r="F4805" s="472">
        <v>37.9</v>
      </c>
      <c r="I4805" s="114"/>
    </row>
    <row r="4806" spans="1:9">
      <c r="A4806" s="470">
        <v>44397</v>
      </c>
      <c r="B4806" s="203">
        <v>4</v>
      </c>
      <c r="C4806" s="208">
        <v>238</v>
      </c>
      <c r="D4806" s="471">
        <v>24.3</v>
      </c>
      <c r="E4806" s="209">
        <v>20</v>
      </c>
      <c r="F4806" s="472">
        <v>37.5</v>
      </c>
      <c r="I4806" s="114"/>
    </row>
    <row r="4807" spans="1:9">
      <c r="A4807" s="470">
        <v>44397</v>
      </c>
      <c r="B4807" s="203">
        <v>5</v>
      </c>
      <c r="C4807" s="208">
        <v>253</v>
      </c>
      <c r="D4807" s="471">
        <v>24.2</v>
      </c>
      <c r="E4807" s="209">
        <v>20</v>
      </c>
      <c r="F4807" s="472">
        <v>37</v>
      </c>
      <c r="I4807" s="114"/>
    </row>
    <row r="4808" spans="1:9">
      <c r="A4808" s="470">
        <v>44397</v>
      </c>
      <c r="B4808" s="203">
        <v>6</v>
      </c>
      <c r="C4808" s="208">
        <v>268</v>
      </c>
      <c r="D4808" s="471">
        <v>24.2</v>
      </c>
      <c r="E4808" s="209">
        <v>20</v>
      </c>
      <c r="F4808" s="472">
        <v>36.5</v>
      </c>
      <c r="I4808" s="114"/>
    </row>
    <row r="4809" spans="1:9">
      <c r="A4809" s="470">
        <v>44397</v>
      </c>
      <c r="B4809" s="203">
        <v>7</v>
      </c>
      <c r="C4809" s="208">
        <v>283</v>
      </c>
      <c r="D4809" s="471">
        <v>24.2</v>
      </c>
      <c r="E4809" s="209">
        <v>20</v>
      </c>
      <c r="F4809" s="472">
        <v>36</v>
      </c>
      <c r="I4809" s="114"/>
    </row>
    <row r="4810" spans="1:9">
      <c r="A4810" s="470">
        <v>44397</v>
      </c>
      <c r="B4810" s="203">
        <v>8</v>
      </c>
      <c r="C4810" s="208">
        <v>298</v>
      </c>
      <c r="D4810" s="471">
        <v>24.1</v>
      </c>
      <c r="E4810" s="209">
        <v>20</v>
      </c>
      <c r="F4810" s="472">
        <v>35.6</v>
      </c>
      <c r="I4810" s="114"/>
    </row>
    <row r="4811" spans="1:9">
      <c r="A4811" s="470">
        <v>44397</v>
      </c>
      <c r="B4811" s="203">
        <v>9</v>
      </c>
      <c r="C4811" s="208">
        <v>313</v>
      </c>
      <c r="D4811" s="471">
        <v>24.1</v>
      </c>
      <c r="E4811" s="209">
        <v>20</v>
      </c>
      <c r="F4811" s="472">
        <v>35.1</v>
      </c>
      <c r="I4811" s="114"/>
    </row>
    <row r="4812" spans="1:9">
      <c r="A4812" s="470">
        <v>44397</v>
      </c>
      <c r="B4812" s="203">
        <v>10</v>
      </c>
      <c r="C4812" s="208">
        <v>328</v>
      </c>
      <c r="D4812" s="471">
        <v>24.1</v>
      </c>
      <c r="E4812" s="209">
        <v>20</v>
      </c>
      <c r="F4812" s="472">
        <v>34.6</v>
      </c>
      <c r="I4812" s="114"/>
    </row>
    <row r="4813" spans="1:9">
      <c r="A4813" s="470">
        <v>44397</v>
      </c>
      <c r="B4813" s="203">
        <v>11</v>
      </c>
      <c r="C4813" s="208">
        <v>343</v>
      </c>
      <c r="D4813" s="471">
        <v>24</v>
      </c>
      <c r="E4813" s="209">
        <v>20</v>
      </c>
      <c r="F4813" s="472">
        <v>34.1</v>
      </c>
      <c r="I4813" s="114"/>
    </row>
    <row r="4814" spans="1:9">
      <c r="A4814" s="470">
        <v>44397</v>
      </c>
      <c r="B4814" s="203">
        <v>12</v>
      </c>
      <c r="C4814" s="208">
        <v>358</v>
      </c>
      <c r="D4814" s="471">
        <v>24</v>
      </c>
      <c r="E4814" s="209">
        <v>20</v>
      </c>
      <c r="F4814" s="472">
        <v>33.700000000000003</v>
      </c>
      <c r="I4814" s="114"/>
    </row>
    <row r="4815" spans="1:9">
      <c r="A4815" s="470">
        <v>44397</v>
      </c>
      <c r="B4815" s="203">
        <v>13</v>
      </c>
      <c r="C4815" s="208">
        <v>13</v>
      </c>
      <c r="D4815" s="471">
        <v>24</v>
      </c>
      <c r="E4815" s="209">
        <v>20</v>
      </c>
      <c r="F4815" s="472">
        <v>33.200000000000003</v>
      </c>
      <c r="I4815" s="114"/>
    </row>
    <row r="4816" spans="1:9">
      <c r="A4816" s="470">
        <v>44397</v>
      </c>
      <c r="B4816" s="203">
        <v>14</v>
      </c>
      <c r="C4816" s="208">
        <v>28</v>
      </c>
      <c r="D4816" s="471">
        <v>23.9</v>
      </c>
      <c r="E4816" s="209">
        <v>20</v>
      </c>
      <c r="F4816" s="472">
        <v>32.700000000000003</v>
      </c>
      <c r="I4816" s="114"/>
    </row>
    <row r="4817" spans="1:9">
      <c r="A4817" s="470">
        <v>44397</v>
      </c>
      <c r="B4817" s="203">
        <v>15</v>
      </c>
      <c r="C4817" s="208">
        <v>43</v>
      </c>
      <c r="D4817" s="471">
        <v>23.9</v>
      </c>
      <c r="E4817" s="209">
        <v>20</v>
      </c>
      <c r="F4817" s="472">
        <v>32.200000000000003</v>
      </c>
      <c r="I4817" s="114"/>
    </row>
    <row r="4818" spans="1:9">
      <c r="A4818" s="470">
        <v>44397</v>
      </c>
      <c r="B4818" s="203">
        <v>16</v>
      </c>
      <c r="C4818" s="208">
        <v>58</v>
      </c>
      <c r="D4818" s="471">
        <v>23.9</v>
      </c>
      <c r="E4818" s="209">
        <v>20</v>
      </c>
      <c r="F4818" s="472">
        <v>31.8</v>
      </c>
      <c r="I4818" s="114"/>
    </row>
    <row r="4819" spans="1:9">
      <c r="A4819" s="470">
        <v>44397</v>
      </c>
      <c r="B4819" s="203">
        <v>17</v>
      </c>
      <c r="C4819" s="208">
        <v>73</v>
      </c>
      <c r="D4819" s="471">
        <v>23.8</v>
      </c>
      <c r="E4819" s="209">
        <v>20</v>
      </c>
      <c r="F4819" s="472">
        <v>31.3</v>
      </c>
      <c r="I4819" s="114"/>
    </row>
    <row r="4820" spans="1:9">
      <c r="A4820" s="470">
        <v>44397</v>
      </c>
      <c r="B4820" s="203">
        <v>18</v>
      </c>
      <c r="C4820" s="208">
        <v>88</v>
      </c>
      <c r="D4820" s="471">
        <v>23.8</v>
      </c>
      <c r="E4820" s="209">
        <v>20</v>
      </c>
      <c r="F4820" s="472">
        <v>30.8</v>
      </c>
      <c r="I4820" s="114"/>
    </row>
    <row r="4821" spans="1:9">
      <c r="A4821" s="470">
        <v>44397</v>
      </c>
      <c r="B4821" s="203">
        <v>19</v>
      </c>
      <c r="C4821" s="208">
        <v>103</v>
      </c>
      <c r="D4821" s="471">
        <v>23.8</v>
      </c>
      <c r="E4821" s="209">
        <v>20</v>
      </c>
      <c r="F4821" s="472">
        <v>30.3</v>
      </c>
      <c r="I4821" s="114"/>
    </row>
    <row r="4822" spans="1:9">
      <c r="A4822" s="470">
        <v>44397</v>
      </c>
      <c r="B4822" s="203">
        <v>20</v>
      </c>
      <c r="C4822" s="208">
        <v>118</v>
      </c>
      <c r="D4822" s="471">
        <v>23.7</v>
      </c>
      <c r="E4822" s="209">
        <v>20</v>
      </c>
      <c r="F4822" s="472">
        <v>29.8</v>
      </c>
      <c r="I4822" s="114"/>
    </row>
    <row r="4823" spans="1:9">
      <c r="A4823" s="470">
        <v>44397</v>
      </c>
      <c r="B4823" s="203">
        <v>21</v>
      </c>
      <c r="C4823" s="208">
        <v>133</v>
      </c>
      <c r="D4823" s="471">
        <v>23.7</v>
      </c>
      <c r="E4823" s="209">
        <v>20</v>
      </c>
      <c r="F4823" s="472">
        <v>29.4</v>
      </c>
      <c r="I4823" s="114"/>
    </row>
    <row r="4824" spans="1:9">
      <c r="A4824" s="470">
        <v>44397</v>
      </c>
      <c r="B4824" s="203">
        <v>22</v>
      </c>
      <c r="C4824" s="208">
        <v>148</v>
      </c>
      <c r="D4824" s="471">
        <v>23.7</v>
      </c>
      <c r="E4824" s="209">
        <v>20</v>
      </c>
      <c r="F4824" s="472">
        <v>28.9</v>
      </c>
      <c r="I4824" s="114"/>
    </row>
    <row r="4825" spans="1:9">
      <c r="A4825" s="470">
        <v>44397</v>
      </c>
      <c r="B4825" s="203">
        <v>23</v>
      </c>
      <c r="C4825" s="208">
        <v>163</v>
      </c>
      <c r="D4825" s="471">
        <v>23.7</v>
      </c>
      <c r="E4825" s="209">
        <v>20</v>
      </c>
      <c r="F4825" s="472">
        <v>28.4</v>
      </c>
      <c r="I4825" s="114"/>
    </row>
    <row r="4826" spans="1:9">
      <c r="A4826" s="470">
        <v>44398</v>
      </c>
      <c r="B4826" s="203">
        <v>0</v>
      </c>
      <c r="C4826" s="208">
        <v>178</v>
      </c>
      <c r="D4826" s="471">
        <v>23.6</v>
      </c>
      <c r="E4826" s="209">
        <v>20</v>
      </c>
      <c r="F4826" s="472">
        <v>27.9</v>
      </c>
      <c r="I4826" s="114"/>
    </row>
    <row r="4827" spans="1:9">
      <c r="A4827" s="470">
        <v>44398</v>
      </c>
      <c r="B4827" s="203">
        <v>1</v>
      </c>
      <c r="C4827" s="208">
        <v>193</v>
      </c>
      <c r="D4827" s="471">
        <v>23.6</v>
      </c>
      <c r="E4827" s="209">
        <v>20</v>
      </c>
      <c r="F4827" s="472">
        <v>27.4</v>
      </c>
      <c r="I4827" s="114"/>
    </row>
    <row r="4828" spans="1:9">
      <c r="A4828" s="470">
        <v>44398</v>
      </c>
      <c r="B4828" s="203">
        <v>2</v>
      </c>
      <c r="C4828" s="208">
        <v>208</v>
      </c>
      <c r="D4828" s="471">
        <v>23.6</v>
      </c>
      <c r="E4828" s="209">
        <v>20</v>
      </c>
      <c r="F4828" s="472">
        <v>27</v>
      </c>
      <c r="I4828" s="114"/>
    </row>
    <row r="4829" spans="1:9">
      <c r="A4829" s="470">
        <v>44398</v>
      </c>
      <c r="B4829" s="203">
        <v>3</v>
      </c>
      <c r="C4829" s="208">
        <v>223</v>
      </c>
      <c r="D4829" s="471">
        <v>23.5</v>
      </c>
      <c r="E4829" s="209">
        <v>20</v>
      </c>
      <c r="F4829" s="472">
        <v>26.5</v>
      </c>
      <c r="I4829" s="114"/>
    </row>
    <row r="4830" spans="1:9">
      <c r="A4830" s="470">
        <v>44398</v>
      </c>
      <c r="B4830" s="203">
        <v>4</v>
      </c>
      <c r="C4830" s="208">
        <v>238</v>
      </c>
      <c r="D4830" s="471">
        <v>23.5</v>
      </c>
      <c r="E4830" s="209">
        <v>20</v>
      </c>
      <c r="F4830" s="472">
        <v>26</v>
      </c>
      <c r="I4830" s="114"/>
    </row>
    <row r="4831" spans="1:9">
      <c r="A4831" s="470">
        <v>44398</v>
      </c>
      <c r="B4831" s="203">
        <v>5</v>
      </c>
      <c r="C4831" s="208">
        <v>253</v>
      </c>
      <c r="D4831" s="471">
        <v>23.5</v>
      </c>
      <c r="E4831" s="209">
        <v>20</v>
      </c>
      <c r="F4831" s="472">
        <v>25.5</v>
      </c>
      <c r="I4831" s="114"/>
    </row>
    <row r="4832" spans="1:9">
      <c r="A4832" s="470">
        <v>44398</v>
      </c>
      <c r="B4832" s="203">
        <v>6</v>
      </c>
      <c r="C4832" s="208">
        <v>268</v>
      </c>
      <c r="D4832" s="471">
        <v>23.5</v>
      </c>
      <c r="E4832" s="209">
        <v>20</v>
      </c>
      <c r="F4832" s="472">
        <v>25</v>
      </c>
      <c r="I4832" s="114"/>
    </row>
    <row r="4833" spans="1:9">
      <c r="A4833" s="470">
        <v>44398</v>
      </c>
      <c r="B4833" s="203">
        <v>7</v>
      </c>
      <c r="C4833" s="208">
        <v>283</v>
      </c>
      <c r="D4833" s="471">
        <v>23.4</v>
      </c>
      <c r="E4833" s="209">
        <v>20</v>
      </c>
      <c r="F4833" s="472">
        <v>24.5</v>
      </c>
      <c r="I4833" s="114"/>
    </row>
    <row r="4834" spans="1:9">
      <c r="A4834" s="470">
        <v>44398</v>
      </c>
      <c r="B4834" s="203">
        <v>8</v>
      </c>
      <c r="C4834" s="208">
        <v>298</v>
      </c>
      <c r="D4834" s="471">
        <v>23.4</v>
      </c>
      <c r="E4834" s="209">
        <v>20</v>
      </c>
      <c r="F4834" s="472">
        <v>24</v>
      </c>
      <c r="I4834" s="114"/>
    </row>
    <row r="4835" spans="1:9">
      <c r="A4835" s="470">
        <v>44398</v>
      </c>
      <c r="B4835" s="203">
        <v>9</v>
      </c>
      <c r="C4835" s="208">
        <v>313</v>
      </c>
      <c r="D4835" s="471">
        <v>23.4</v>
      </c>
      <c r="E4835" s="209">
        <v>20</v>
      </c>
      <c r="F4835" s="472">
        <v>23.6</v>
      </c>
      <c r="I4835" s="114"/>
    </row>
    <row r="4836" spans="1:9">
      <c r="A4836" s="470">
        <v>44398</v>
      </c>
      <c r="B4836" s="203">
        <v>10</v>
      </c>
      <c r="C4836" s="208">
        <v>328</v>
      </c>
      <c r="D4836" s="471">
        <v>23.3</v>
      </c>
      <c r="E4836" s="209">
        <v>20</v>
      </c>
      <c r="F4836" s="472">
        <v>23.1</v>
      </c>
      <c r="I4836" s="114"/>
    </row>
    <row r="4837" spans="1:9">
      <c r="A4837" s="470">
        <v>44398</v>
      </c>
      <c r="B4837" s="203">
        <v>11</v>
      </c>
      <c r="C4837" s="208">
        <v>343</v>
      </c>
      <c r="D4837" s="471">
        <v>23.3</v>
      </c>
      <c r="E4837" s="209">
        <v>20</v>
      </c>
      <c r="F4837" s="472">
        <v>22.6</v>
      </c>
      <c r="I4837" s="114"/>
    </row>
    <row r="4838" spans="1:9">
      <c r="A4838" s="470">
        <v>44398</v>
      </c>
      <c r="B4838" s="203">
        <v>12</v>
      </c>
      <c r="C4838" s="208">
        <v>358</v>
      </c>
      <c r="D4838" s="471">
        <v>23.3</v>
      </c>
      <c r="E4838" s="209">
        <v>20</v>
      </c>
      <c r="F4838" s="472">
        <v>22.1</v>
      </c>
      <c r="I4838" s="114"/>
    </row>
    <row r="4839" spans="1:9">
      <c r="A4839" s="470">
        <v>44398</v>
      </c>
      <c r="B4839" s="203">
        <v>13</v>
      </c>
      <c r="C4839" s="208">
        <v>13</v>
      </c>
      <c r="D4839" s="471">
        <v>23.3</v>
      </c>
      <c r="E4839" s="209">
        <v>20</v>
      </c>
      <c r="F4839" s="472">
        <v>21.6</v>
      </c>
      <c r="I4839" s="114"/>
    </row>
    <row r="4840" spans="1:9">
      <c r="A4840" s="470">
        <v>44398</v>
      </c>
      <c r="B4840" s="203">
        <v>14</v>
      </c>
      <c r="C4840" s="208">
        <v>28</v>
      </c>
      <c r="D4840" s="471">
        <v>23.2</v>
      </c>
      <c r="E4840" s="209">
        <v>20</v>
      </c>
      <c r="F4840" s="472">
        <v>21.1</v>
      </c>
      <c r="I4840" s="114"/>
    </row>
    <row r="4841" spans="1:9">
      <c r="A4841" s="470">
        <v>44398</v>
      </c>
      <c r="B4841" s="203">
        <v>15</v>
      </c>
      <c r="C4841" s="208">
        <v>43</v>
      </c>
      <c r="D4841" s="471">
        <v>23.2</v>
      </c>
      <c r="E4841" s="209">
        <v>20</v>
      </c>
      <c r="F4841" s="472">
        <v>20.6</v>
      </c>
      <c r="I4841" s="114"/>
    </row>
    <row r="4842" spans="1:9">
      <c r="A4842" s="470">
        <v>44398</v>
      </c>
      <c r="B4842" s="203">
        <v>16</v>
      </c>
      <c r="C4842" s="208">
        <v>58</v>
      </c>
      <c r="D4842" s="471">
        <v>23.2</v>
      </c>
      <c r="E4842" s="209">
        <v>20</v>
      </c>
      <c r="F4842" s="472">
        <v>20.100000000000001</v>
      </c>
      <c r="I4842" s="114"/>
    </row>
    <row r="4843" spans="1:9">
      <c r="A4843" s="470">
        <v>44398</v>
      </c>
      <c r="B4843" s="203">
        <v>17</v>
      </c>
      <c r="C4843" s="208">
        <v>73</v>
      </c>
      <c r="D4843" s="471">
        <v>23.2</v>
      </c>
      <c r="E4843" s="209">
        <v>20</v>
      </c>
      <c r="F4843" s="472">
        <v>19.600000000000001</v>
      </c>
      <c r="I4843" s="114"/>
    </row>
    <row r="4844" spans="1:9">
      <c r="A4844" s="470">
        <v>44398</v>
      </c>
      <c r="B4844" s="203">
        <v>18</v>
      </c>
      <c r="C4844" s="208">
        <v>88</v>
      </c>
      <c r="D4844" s="471">
        <v>23.1</v>
      </c>
      <c r="E4844" s="209">
        <v>20</v>
      </c>
      <c r="F4844" s="472">
        <v>19.100000000000001</v>
      </c>
      <c r="I4844" s="114"/>
    </row>
    <row r="4845" spans="1:9">
      <c r="A4845" s="470">
        <v>44398</v>
      </c>
      <c r="B4845" s="203">
        <v>19</v>
      </c>
      <c r="C4845" s="208">
        <v>103</v>
      </c>
      <c r="D4845" s="471">
        <v>23.1</v>
      </c>
      <c r="E4845" s="209">
        <v>20</v>
      </c>
      <c r="F4845" s="472">
        <v>18.600000000000001</v>
      </c>
      <c r="I4845" s="114"/>
    </row>
    <row r="4846" spans="1:9">
      <c r="A4846" s="470">
        <v>44398</v>
      </c>
      <c r="B4846" s="203">
        <v>20</v>
      </c>
      <c r="C4846" s="208">
        <v>118</v>
      </c>
      <c r="D4846" s="471">
        <v>23.1</v>
      </c>
      <c r="E4846" s="209">
        <v>20</v>
      </c>
      <c r="F4846" s="472">
        <v>18.100000000000001</v>
      </c>
      <c r="I4846" s="114"/>
    </row>
    <row r="4847" spans="1:9">
      <c r="A4847" s="470">
        <v>44398</v>
      </c>
      <c r="B4847" s="203">
        <v>21</v>
      </c>
      <c r="C4847" s="208">
        <v>133</v>
      </c>
      <c r="D4847" s="471">
        <v>23.1</v>
      </c>
      <c r="E4847" s="209">
        <v>20</v>
      </c>
      <c r="F4847" s="472">
        <v>17.600000000000001</v>
      </c>
      <c r="I4847" s="114"/>
    </row>
    <row r="4848" spans="1:9">
      <c r="A4848" s="470">
        <v>44398</v>
      </c>
      <c r="B4848" s="203">
        <v>22</v>
      </c>
      <c r="C4848" s="208">
        <v>148</v>
      </c>
      <c r="D4848" s="471">
        <v>23</v>
      </c>
      <c r="E4848" s="209">
        <v>20</v>
      </c>
      <c r="F4848" s="472">
        <v>17.2</v>
      </c>
      <c r="I4848" s="114"/>
    </row>
    <row r="4849" spans="1:9">
      <c r="A4849" s="470">
        <v>44398</v>
      </c>
      <c r="B4849" s="203">
        <v>23</v>
      </c>
      <c r="C4849" s="208">
        <v>163</v>
      </c>
      <c r="D4849" s="471">
        <v>23</v>
      </c>
      <c r="E4849" s="209">
        <v>20</v>
      </c>
      <c r="F4849" s="472">
        <v>16.7</v>
      </c>
      <c r="I4849" s="114"/>
    </row>
    <row r="4850" spans="1:9">
      <c r="A4850" s="470">
        <v>44399</v>
      </c>
      <c r="B4850" s="203">
        <v>0</v>
      </c>
      <c r="C4850" s="208">
        <v>178</v>
      </c>
      <c r="D4850" s="471">
        <v>23</v>
      </c>
      <c r="E4850" s="209">
        <v>20</v>
      </c>
      <c r="F4850" s="472">
        <v>16.2</v>
      </c>
      <c r="I4850" s="114"/>
    </row>
    <row r="4851" spans="1:9">
      <c r="A4851" s="470">
        <v>44399</v>
      </c>
      <c r="B4851" s="203">
        <v>1</v>
      </c>
      <c r="C4851" s="208">
        <v>193</v>
      </c>
      <c r="D4851" s="471">
        <v>23</v>
      </c>
      <c r="E4851" s="209">
        <v>20</v>
      </c>
      <c r="F4851" s="472">
        <v>15.7</v>
      </c>
      <c r="I4851" s="114"/>
    </row>
    <row r="4852" spans="1:9">
      <c r="A4852" s="470">
        <v>44399</v>
      </c>
      <c r="B4852" s="203">
        <v>2</v>
      </c>
      <c r="C4852" s="208">
        <v>208</v>
      </c>
      <c r="D4852" s="471">
        <v>22.9</v>
      </c>
      <c r="E4852" s="209">
        <v>20</v>
      </c>
      <c r="F4852" s="472">
        <v>15.2</v>
      </c>
      <c r="I4852" s="114"/>
    </row>
    <row r="4853" spans="1:9">
      <c r="A4853" s="470">
        <v>44399</v>
      </c>
      <c r="B4853" s="203">
        <v>3</v>
      </c>
      <c r="C4853" s="208">
        <v>223</v>
      </c>
      <c r="D4853" s="471">
        <v>22.9</v>
      </c>
      <c r="E4853" s="209">
        <v>20</v>
      </c>
      <c r="F4853" s="472">
        <v>14.7</v>
      </c>
      <c r="I4853" s="114"/>
    </row>
    <row r="4854" spans="1:9">
      <c r="A4854" s="470">
        <v>44399</v>
      </c>
      <c r="B4854" s="203">
        <v>4</v>
      </c>
      <c r="C4854" s="208">
        <v>238</v>
      </c>
      <c r="D4854" s="471">
        <v>22.9</v>
      </c>
      <c r="E4854" s="209">
        <v>20</v>
      </c>
      <c r="F4854" s="472">
        <v>14.2</v>
      </c>
      <c r="I4854" s="114"/>
    </row>
    <row r="4855" spans="1:9">
      <c r="A4855" s="470">
        <v>44399</v>
      </c>
      <c r="B4855" s="203">
        <v>5</v>
      </c>
      <c r="C4855" s="208">
        <v>253</v>
      </c>
      <c r="D4855" s="471">
        <v>22.9</v>
      </c>
      <c r="E4855" s="209">
        <v>20</v>
      </c>
      <c r="F4855" s="472">
        <v>13.7</v>
      </c>
      <c r="I4855" s="114"/>
    </row>
    <row r="4856" spans="1:9">
      <c r="A4856" s="470">
        <v>44399</v>
      </c>
      <c r="B4856" s="203">
        <v>6</v>
      </c>
      <c r="C4856" s="208">
        <v>268</v>
      </c>
      <c r="D4856" s="471">
        <v>22.9</v>
      </c>
      <c r="E4856" s="209">
        <v>20</v>
      </c>
      <c r="F4856" s="472">
        <v>13.2</v>
      </c>
      <c r="I4856" s="114"/>
    </row>
    <row r="4857" spans="1:9">
      <c r="A4857" s="470">
        <v>44399</v>
      </c>
      <c r="B4857" s="203">
        <v>7</v>
      </c>
      <c r="C4857" s="208">
        <v>283</v>
      </c>
      <c r="D4857" s="471">
        <v>22.8</v>
      </c>
      <c r="E4857" s="209">
        <v>20</v>
      </c>
      <c r="F4857" s="472">
        <v>12.7</v>
      </c>
      <c r="I4857" s="114"/>
    </row>
    <row r="4858" spans="1:9">
      <c r="A4858" s="470">
        <v>44399</v>
      </c>
      <c r="B4858" s="203">
        <v>8</v>
      </c>
      <c r="C4858" s="208">
        <v>298</v>
      </c>
      <c r="D4858" s="471">
        <v>22.8</v>
      </c>
      <c r="E4858" s="209">
        <v>20</v>
      </c>
      <c r="F4858" s="472">
        <v>12.2</v>
      </c>
      <c r="I4858" s="114"/>
    </row>
    <row r="4859" spans="1:9">
      <c r="A4859" s="470">
        <v>44399</v>
      </c>
      <c r="B4859" s="203">
        <v>9</v>
      </c>
      <c r="C4859" s="208">
        <v>313</v>
      </c>
      <c r="D4859" s="471">
        <v>22.8</v>
      </c>
      <c r="E4859" s="209">
        <v>20</v>
      </c>
      <c r="F4859" s="472">
        <v>11.7</v>
      </c>
      <c r="I4859" s="114"/>
    </row>
    <row r="4860" spans="1:9">
      <c r="A4860" s="470">
        <v>44399</v>
      </c>
      <c r="B4860" s="203">
        <v>10</v>
      </c>
      <c r="C4860" s="208">
        <v>328</v>
      </c>
      <c r="D4860" s="471">
        <v>22.8</v>
      </c>
      <c r="E4860" s="209">
        <v>20</v>
      </c>
      <c r="F4860" s="472">
        <v>11.2</v>
      </c>
      <c r="I4860" s="114"/>
    </row>
    <row r="4861" spans="1:9">
      <c r="A4861" s="470">
        <v>44399</v>
      </c>
      <c r="B4861" s="203">
        <v>11</v>
      </c>
      <c r="C4861" s="208">
        <v>343</v>
      </c>
      <c r="D4861" s="471">
        <v>22.8</v>
      </c>
      <c r="E4861" s="209">
        <v>20</v>
      </c>
      <c r="F4861" s="472">
        <v>10.7</v>
      </c>
      <c r="I4861" s="114"/>
    </row>
    <row r="4862" spans="1:9">
      <c r="A4862" s="470">
        <v>44399</v>
      </c>
      <c r="B4862" s="203">
        <v>12</v>
      </c>
      <c r="C4862" s="208">
        <v>358</v>
      </c>
      <c r="D4862" s="471">
        <v>22.7</v>
      </c>
      <c r="E4862" s="209">
        <v>20</v>
      </c>
      <c r="F4862" s="472">
        <v>10.199999999999999</v>
      </c>
      <c r="I4862" s="114"/>
    </row>
    <row r="4863" spans="1:9">
      <c r="A4863" s="470">
        <v>44399</v>
      </c>
      <c r="B4863" s="203">
        <v>13</v>
      </c>
      <c r="C4863" s="208">
        <v>13</v>
      </c>
      <c r="D4863" s="471">
        <v>22.7</v>
      </c>
      <c r="E4863" s="209">
        <v>20</v>
      </c>
      <c r="F4863" s="472">
        <v>9.6</v>
      </c>
      <c r="I4863" s="114"/>
    </row>
    <row r="4864" spans="1:9">
      <c r="A4864" s="470">
        <v>44399</v>
      </c>
      <c r="B4864" s="203">
        <v>14</v>
      </c>
      <c r="C4864" s="208">
        <v>28</v>
      </c>
      <c r="D4864" s="471">
        <v>22.7</v>
      </c>
      <c r="E4864" s="209">
        <v>20</v>
      </c>
      <c r="F4864" s="472">
        <v>9.1</v>
      </c>
      <c r="I4864" s="114"/>
    </row>
    <row r="4865" spans="1:9">
      <c r="A4865" s="470">
        <v>44399</v>
      </c>
      <c r="B4865" s="203">
        <v>15</v>
      </c>
      <c r="C4865" s="208">
        <v>43</v>
      </c>
      <c r="D4865" s="471">
        <v>22.7</v>
      </c>
      <c r="E4865" s="209">
        <v>20</v>
      </c>
      <c r="F4865" s="472">
        <v>8.6</v>
      </c>
      <c r="I4865" s="114"/>
    </row>
    <row r="4866" spans="1:9">
      <c r="A4866" s="470">
        <v>44399</v>
      </c>
      <c r="B4866" s="203">
        <v>16</v>
      </c>
      <c r="C4866" s="208">
        <v>58</v>
      </c>
      <c r="D4866" s="471">
        <v>22.7</v>
      </c>
      <c r="E4866" s="209">
        <v>20</v>
      </c>
      <c r="F4866" s="472">
        <v>8.1</v>
      </c>
      <c r="I4866" s="114"/>
    </row>
    <row r="4867" spans="1:9">
      <c r="A4867" s="470">
        <v>44399</v>
      </c>
      <c r="B4867" s="203">
        <v>17</v>
      </c>
      <c r="C4867" s="208">
        <v>73</v>
      </c>
      <c r="D4867" s="471">
        <v>22.6</v>
      </c>
      <c r="E4867" s="209">
        <v>20</v>
      </c>
      <c r="F4867" s="472">
        <v>7.6</v>
      </c>
      <c r="I4867" s="114"/>
    </row>
    <row r="4868" spans="1:9">
      <c r="A4868" s="470">
        <v>44399</v>
      </c>
      <c r="B4868" s="203">
        <v>18</v>
      </c>
      <c r="C4868" s="208">
        <v>88</v>
      </c>
      <c r="D4868" s="471">
        <v>22.6</v>
      </c>
      <c r="E4868" s="209">
        <v>20</v>
      </c>
      <c r="F4868" s="472">
        <v>7.1</v>
      </c>
      <c r="I4868" s="114"/>
    </row>
    <row r="4869" spans="1:9">
      <c r="A4869" s="470">
        <v>44399</v>
      </c>
      <c r="B4869" s="203">
        <v>19</v>
      </c>
      <c r="C4869" s="208">
        <v>103</v>
      </c>
      <c r="D4869" s="471">
        <v>22.6</v>
      </c>
      <c r="E4869" s="209">
        <v>20</v>
      </c>
      <c r="F4869" s="472">
        <v>6.6</v>
      </c>
      <c r="I4869" s="114"/>
    </row>
    <row r="4870" spans="1:9">
      <c r="A4870" s="470">
        <v>44399</v>
      </c>
      <c r="B4870" s="203">
        <v>20</v>
      </c>
      <c r="C4870" s="208">
        <v>118</v>
      </c>
      <c r="D4870" s="471">
        <v>22.6</v>
      </c>
      <c r="E4870" s="209">
        <v>20</v>
      </c>
      <c r="F4870" s="472">
        <v>6.1</v>
      </c>
      <c r="I4870" s="114"/>
    </row>
    <row r="4871" spans="1:9">
      <c r="A4871" s="470">
        <v>44399</v>
      </c>
      <c r="B4871" s="203">
        <v>21</v>
      </c>
      <c r="C4871" s="208">
        <v>133</v>
      </c>
      <c r="D4871" s="471">
        <v>22.6</v>
      </c>
      <c r="E4871" s="209">
        <v>20</v>
      </c>
      <c r="F4871" s="472">
        <v>5.6</v>
      </c>
      <c r="I4871" s="114"/>
    </row>
    <row r="4872" spans="1:9">
      <c r="A4872" s="470">
        <v>44399</v>
      </c>
      <c r="B4872" s="203">
        <v>22</v>
      </c>
      <c r="C4872" s="208">
        <v>148</v>
      </c>
      <c r="D4872" s="471">
        <v>22.5</v>
      </c>
      <c r="E4872" s="209">
        <v>20</v>
      </c>
      <c r="F4872" s="472">
        <v>5.0999999999999996</v>
      </c>
      <c r="I4872" s="114"/>
    </row>
    <row r="4873" spans="1:9">
      <c r="A4873" s="470">
        <v>44399</v>
      </c>
      <c r="B4873" s="203">
        <v>23</v>
      </c>
      <c r="C4873" s="208">
        <v>163</v>
      </c>
      <c r="D4873" s="471">
        <v>22.5</v>
      </c>
      <c r="E4873" s="209">
        <v>20</v>
      </c>
      <c r="F4873" s="472">
        <v>4.5999999999999996</v>
      </c>
      <c r="I4873" s="114"/>
    </row>
    <row r="4874" spans="1:9">
      <c r="A4874" s="470">
        <v>44400</v>
      </c>
      <c r="B4874" s="203">
        <v>0</v>
      </c>
      <c r="C4874" s="208">
        <v>178</v>
      </c>
      <c r="D4874" s="471">
        <v>22.5</v>
      </c>
      <c r="E4874" s="209">
        <v>20</v>
      </c>
      <c r="F4874" s="472">
        <v>4.0999999999999996</v>
      </c>
      <c r="I4874" s="114"/>
    </row>
    <row r="4875" spans="1:9">
      <c r="A4875" s="470">
        <v>44400</v>
      </c>
      <c r="B4875" s="203">
        <v>1</v>
      </c>
      <c r="C4875" s="208">
        <v>193</v>
      </c>
      <c r="D4875" s="471">
        <v>22.5</v>
      </c>
      <c r="E4875" s="209">
        <v>20</v>
      </c>
      <c r="F4875" s="472">
        <v>3.6</v>
      </c>
      <c r="I4875" s="114"/>
    </row>
    <row r="4876" spans="1:9">
      <c r="A4876" s="470">
        <v>44400</v>
      </c>
      <c r="B4876" s="203">
        <v>2</v>
      </c>
      <c r="C4876" s="208">
        <v>208</v>
      </c>
      <c r="D4876" s="471">
        <v>22.5</v>
      </c>
      <c r="E4876" s="209">
        <v>20</v>
      </c>
      <c r="F4876" s="472">
        <v>3</v>
      </c>
      <c r="I4876" s="114"/>
    </row>
    <row r="4877" spans="1:9">
      <c r="A4877" s="470">
        <v>44400</v>
      </c>
      <c r="B4877" s="203">
        <v>3</v>
      </c>
      <c r="C4877" s="208">
        <v>223</v>
      </c>
      <c r="D4877" s="471">
        <v>22.5</v>
      </c>
      <c r="E4877" s="209">
        <v>20</v>
      </c>
      <c r="F4877" s="472">
        <v>2.5</v>
      </c>
      <c r="I4877" s="114"/>
    </row>
    <row r="4878" spans="1:9">
      <c r="A4878" s="470">
        <v>44400</v>
      </c>
      <c r="B4878" s="203">
        <v>4</v>
      </c>
      <c r="C4878" s="208">
        <v>238</v>
      </c>
      <c r="D4878" s="471">
        <v>22.4</v>
      </c>
      <c r="E4878" s="209">
        <v>20</v>
      </c>
      <c r="F4878" s="472">
        <v>2</v>
      </c>
      <c r="I4878" s="114"/>
    </row>
    <row r="4879" spans="1:9">
      <c r="A4879" s="470">
        <v>44400</v>
      </c>
      <c r="B4879" s="203">
        <v>5</v>
      </c>
      <c r="C4879" s="208">
        <v>253</v>
      </c>
      <c r="D4879" s="471">
        <v>22.4</v>
      </c>
      <c r="E4879" s="209">
        <v>20</v>
      </c>
      <c r="F4879" s="472">
        <v>1.5</v>
      </c>
      <c r="I4879" s="114"/>
    </row>
    <row r="4880" spans="1:9">
      <c r="A4880" s="470">
        <v>44400</v>
      </c>
      <c r="B4880" s="203">
        <v>6</v>
      </c>
      <c r="C4880" s="208">
        <v>268</v>
      </c>
      <c r="D4880" s="471">
        <v>22.4</v>
      </c>
      <c r="E4880" s="209">
        <v>20</v>
      </c>
      <c r="F4880" s="472">
        <v>1</v>
      </c>
      <c r="I4880" s="114"/>
    </row>
    <row r="4881" spans="1:9">
      <c r="A4881" s="470">
        <v>44400</v>
      </c>
      <c r="B4881" s="203">
        <v>7</v>
      </c>
      <c r="C4881" s="208">
        <v>283</v>
      </c>
      <c r="D4881" s="471">
        <v>22.4</v>
      </c>
      <c r="E4881" s="209">
        <v>20</v>
      </c>
      <c r="F4881" s="472">
        <v>0.5</v>
      </c>
      <c r="I4881" s="114"/>
    </row>
    <row r="4882" spans="1:9">
      <c r="A4882" s="470">
        <v>44400</v>
      </c>
      <c r="B4882" s="203">
        <v>8</v>
      </c>
      <c r="C4882" s="208">
        <v>298</v>
      </c>
      <c r="D4882" s="471">
        <v>22.4</v>
      </c>
      <c r="E4882" s="209">
        <v>19</v>
      </c>
      <c r="F4882" s="472">
        <v>60</v>
      </c>
      <c r="I4882" s="114"/>
    </row>
    <row r="4883" spans="1:9">
      <c r="A4883" s="470">
        <v>44400</v>
      </c>
      <c r="B4883" s="203">
        <v>9</v>
      </c>
      <c r="C4883" s="208">
        <v>313</v>
      </c>
      <c r="D4883" s="471">
        <v>22.4</v>
      </c>
      <c r="E4883" s="209">
        <v>19</v>
      </c>
      <c r="F4883" s="472">
        <v>59.4</v>
      </c>
      <c r="I4883" s="114"/>
    </row>
    <row r="4884" spans="1:9">
      <c r="A4884" s="470">
        <v>44400</v>
      </c>
      <c r="B4884" s="203">
        <v>10</v>
      </c>
      <c r="C4884" s="208">
        <v>328</v>
      </c>
      <c r="D4884" s="471">
        <v>22.3</v>
      </c>
      <c r="E4884" s="209">
        <v>19</v>
      </c>
      <c r="F4884" s="472">
        <v>58.9</v>
      </c>
      <c r="I4884" s="114"/>
    </row>
    <row r="4885" spans="1:9">
      <c r="A4885" s="470">
        <v>44400</v>
      </c>
      <c r="B4885" s="203">
        <v>11</v>
      </c>
      <c r="C4885" s="208">
        <v>343</v>
      </c>
      <c r="D4885" s="471">
        <v>22.3</v>
      </c>
      <c r="E4885" s="209">
        <v>19</v>
      </c>
      <c r="F4885" s="472">
        <v>58.4</v>
      </c>
      <c r="I4885" s="114"/>
    </row>
    <row r="4886" spans="1:9">
      <c r="A4886" s="470">
        <v>44400</v>
      </c>
      <c r="B4886" s="203">
        <v>12</v>
      </c>
      <c r="C4886" s="208">
        <v>358</v>
      </c>
      <c r="D4886" s="471">
        <v>22.3</v>
      </c>
      <c r="E4886" s="209">
        <v>19</v>
      </c>
      <c r="F4886" s="472">
        <v>57.9</v>
      </c>
      <c r="I4886" s="114"/>
    </row>
    <row r="4887" spans="1:9">
      <c r="A4887" s="470">
        <v>44400</v>
      </c>
      <c r="B4887" s="203">
        <v>13</v>
      </c>
      <c r="C4887" s="208">
        <v>13</v>
      </c>
      <c r="D4887" s="471">
        <v>22.3</v>
      </c>
      <c r="E4887" s="209">
        <v>19</v>
      </c>
      <c r="F4887" s="472">
        <v>57.4</v>
      </c>
      <c r="I4887" s="114"/>
    </row>
    <row r="4888" spans="1:9">
      <c r="A4888" s="470">
        <v>44400</v>
      </c>
      <c r="B4888" s="203">
        <v>14</v>
      </c>
      <c r="C4888" s="208">
        <v>28</v>
      </c>
      <c r="D4888" s="471">
        <v>22.3</v>
      </c>
      <c r="E4888" s="209">
        <v>19</v>
      </c>
      <c r="F4888" s="472">
        <v>56.9</v>
      </c>
      <c r="I4888" s="114"/>
    </row>
    <row r="4889" spans="1:9">
      <c r="A4889" s="470">
        <v>44400</v>
      </c>
      <c r="B4889" s="203">
        <v>15</v>
      </c>
      <c r="C4889" s="208">
        <v>43</v>
      </c>
      <c r="D4889" s="471">
        <v>22.3</v>
      </c>
      <c r="E4889" s="209">
        <v>19</v>
      </c>
      <c r="F4889" s="472">
        <v>56.3</v>
      </c>
      <c r="I4889" s="114"/>
    </row>
    <row r="4890" spans="1:9">
      <c r="A4890" s="470">
        <v>44400</v>
      </c>
      <c r="B4890" s="203">
        <v>16</v>
      </c>
      <c r="C4890" s="208">
        <v>58</v>
      </c>
      <c r="D4890" s="471">
        <v>22.3</v>
      </c>
      <c r="E4890" s="209">
        <v>19</v>
      </c>
      <c r="F4890" s="472">
        <v>55.8</v>
      </c>
      <c r="I4890" s="114"/>
    </row>
    <row r="4891" spans="1:9">
      <c r="A4891" s="470">
        <v>44400</v>
      </c>
      <c r="B4891" s="203">
        <v>17</v>
      </c>
      <c r="C4891" s="208">
        <v>73</v>
      </c>
      <c r="D4891" s="471">
        <v>22.2</v>
      </c>
      <c r="E4891" s="209">
        <v>19</v>
      </c>
      <c r="F4891" s="472">
        <v>55.3</v>
      </c>
      <c r="I4891" s="114"/>
    </row>
    <row r="4892" spans="1:9">
      <c r="A4892" s="470">
        <v>44400</v>
      </c>
      <c r="B4892" s="203">
        <v>18</v>
      </c>
      <c r="C4892" s="208">
        <v>88</v>
      </c>
      <c r="D4892" s="471">
        <v>22.2</v>
      </c>
      <c r="E4892" s="209">
        <v>19</v>
      </c>
      <c r="F4892" s="472">
        <v>54.8</v>
      </c>
      <c r="I4892" s="114"/>
    </row>
    <row r="4893" spans="1:9">
      <c r="A4893" s="470">
        <v>44400</v>
      </c>
      <c r="B4893" s="203">
        <v>19</v>
      </c>
      <c r="C4893" s="208">
        <v>103</v>
      </c>
      <c r="D4893" s="471">
        <v>22.2</v>
      </c>
      <c r="E4893" s="209">
        <v>19</v>
      </c>
      <c r="F4893" s="472">
        <v>54.2</v>
      </c>
      <c r="I4893" s="114"/>
    </row>
    <row r="4894" spans="1:9">
      <c r="A4894" s="470">
        <v>44400</v>
      </c>
      <c r="B4894" s="203">
        <v>20</v>
      </c>
      <c r="C4894" s="208">
        <v>118</v>
      </c>
      <c r="D4894" s="471">
        <v>22.2</v>
      </c>
      <c r="E4894" s="209">
        <v>19</v>
      </c>
      <c r="F4894" s="472">
        <v>53.7</v>
      </c>
      <c r="I4894" s="114"/>
    </row>
    <row r="4895" spans="1:9">
      <c r="A4895" s="470">
        <v>44400</v>
      </c>
      <c r="B4895" s="203">
        <v>21</v>
      </c>
      <c r="C4895" s="208">
        <v>133</v>
      </c>
      <c r="D4895" s="471">
        <v>22.2</v>
      </c>
      <c r="E4895" s="209">
        <v>19</v>
      </c>
      <c r="F4895" s="472">
        <v>53.2</v>
      </c>
      <c r="I4895" s="114"/>
    </row>
    <row r="4896" spans="1:9">
      <c r="A4896" s="470">
        <v>44400</v>
      </c>
      <c r="B4896" s="203">
        <v>22</v>
      </c>
      <c r="C4896" s="208">
        <v>148</v>
      </c>
      <c r="D4896" s="471">
        <v>22.2</v>
      </c>
      <c r="E4896" s="209">
        <v>19</v>
      </c>
      <c r="F4896" s="472">
        <v>52.7</v>
      </c>
      <c r="I4896" s="114"/>
    </row>
    <row r="4897" spans="1:9">
      <c r="A4897" s="470">
        <v>44400</v>
      </c>
      <c r="B4897" s="203">
        <v>23</v>
      </c>
      <c r="C4897" s="208">
        <v>163</v>
      </c>
      <c r="D4897" s="471">
        <v>22.2</v>
      </c>
      <c r="E4897" s="209">
        <v>19</v>
      </c>
      <c r="F4897" s="472">
        <v>52.2</v>
      </c>
      <c r="I4897" s="114"/>
    </row>
    <row r="4898" spans="1:9">
      <c r="A4898" s="470">
        <v>44401</v>
      </c>
      <c r="B4898" s="203">
        <v>0</v>
      </c>
      <c r="C4898" s="208">
        <v>178</v>
      </c>
      <c r="D4898" s="471">
        <v>22.2</v>
      </c>
      <c r="E4898" s="209">
        <v>19</v>
      </c>
      <c r="F4898" s="472">
        <v>51.6</v>
      </c>
      <c r="I4898" s="114"/>
    </row>
    <row r="4899" spans="1:9">
      <c r="A4899" s="470">
        <v>44401</v>
      </c>
      <c r="B4899" s="203">
        <v>1</v>
      </c>
      <c r="C4899" s="208">
        <v>193</v>
      </c>
      <c r="D4899" s="471">
        <v>22.2</v>
      </c>
      <c r="E4899" s="209">
        <v>19</v>
      </c>
      <c r="F4899" s="472">
        <v>51.1</v>
      </c>
      <c r="I4899" s="114"/>
    </row>
    <row r="4900" spans="1:9">
      <c r="A4900" s="470">
        <v>44401</v>
      </c>
      <c r="B4900" s="203">
        <v>2</v>
      </c>
      <c r="C4900" s="208">
        <v>208</v>
      </c>
      <c r="D4900" s="471">
        <v>22.1</v>
      </c>
      <c r="E4900" s="209">
        <v>19</v>
      </c>
      <c r="F4900" s="472">
        <v>50.6</v>
      </c>
      <c r="I4900" s="114"/>
    </row>
    <row r="4901" spans="1:9">
      <c r="A4901" s="470">
        <v>44401</v>
      </c>
      <c r="B4901" s="203">
        <v>3</v>
      </c>
      <c r="C4901" s="208">
        <v>223</v>
      </c>
      <c r="D4901" s="471">
        <v>22.1</v>
      </c>
      <c r="E4901" s="209">
        <v>19</v>
      </c>
      <c r="F4901" s="472">
        <v>50.1</v>
      </c>
      <c r="I4901" s="114"/>
    </row>
    <row r="4902" spans="1:9">
      <c r="A4902" s="470">
        <v>44401</v>
      </c>
      <c r="B4902" s="203">
        <v>4</v>
      </c>
      <c r="C4902" s="208">
        <v>238</v>
      </c>
      <c r="D4902" s="471">
        <v>22.1</v>
      </c>
      <c r="E4902" s="209">
        <v>19</v>
      </c>
      <c r="F4902" s="472">
        <v>49.5</v>
      </c>
      <c r="I4902" s="114"/>
    </row>
    <row r="4903" spans="1:9">
      <c r="A4903" s="470">
        <v>44401</v>
      </c>
      <c r="B4903" s="203">
        <v>5</v>
      </c>
      <c r="C4903" s="208">
        <v>253</v>
      </c>
      <c r="D4903" s="471">
        <v>22.1</v>
      </c>
      <c r="E4903" s="209">
        <v>19</v>
      </c>
      <c r="F4903" s="472">
        <v>49</v>
      </c>
      <c r="I4903" s="114"/>
    </row>
    <row r="4904" spans="1:9">
      <c r="A4904" s="470">
        <v>44401</v>
      </c>
      <c r="B4904" s="203">
        <v>6</v>
      </c>
      <c r="C4904" s="208">
        <v>268</v>
      </c>
      <c r="D4904" s="471">
        <v>22.1</v>
      </c>
      <c r="E4904" s="209">
        <v>19</v>
      </c>
      <c r="F4904" s="472">
        <v>48.5</v>
      </c>
      <c r="I4904" s="114"/>
    </row>
    <row r="4905" spans="1:9">
      <c r="A4905" s="470">
        <v>44401</v>
      </c>
      <c r="B4905" s="203">
        <v>7</v>
      </c>
      <c r="C4905" s="208">
        <v>283</v>
      </c>
      <c r="D4905" s="471">
        <v>22.1</v>
      </c>
      <c r="E4905" s="209">
        <v>19</v>
      </c>
      <c r="F4905" s="472">
        <v>47.9</v>
      </c>
      <c r="I4905" s="114"/>
    </row>
    <row r="4906" spans="1:9">
      <c r="A4906" s="470">
        <v>44401</v>
      </c>
      <c r="B4906" s="203">
        <v>8</v>
      </c>
      <c r="C4906" s="208">
        <v>298</v>
      </c>
      <c r="D4906" s="471">
        <v>22.1</v>
      </c>
      <c r="E4906" s="209">
        <v>19</v>
      </c>
      <c r="F4906" s="472">
        <v>47.4</v>
      </c>
      <c r="I4906" s="114"/>
    </row>
    <row r="4907" spans="1:9">
      <c r="A4907" s="470">
        <v>44401</v>
      </c>
      <c r="B4907" s="203">
        <v>9</v>
      </c>
      <c r="C4907" s="208">
        <v>313</v>
      </c>
      <c r="D4907" s="471">
        <v>22.1</v>
      </c>
      <c r="E4907" s="209">
        <v>19</v>
      </c>
      <c r="F4907" s="472">
        <v>46.9</v>
      </c>
      <c r="I4907" s="114"/>
    </row>
    <row r="4908" spans="1:9">
      <c r="A4908" s="470">
        <v>44401</v>
      </c>
      <c r="B4908" s="203">
        <v>10</v>
      </c>
      <c r="C4908" s="208">
        <v>328</v>
      </c>
      <c r="D4908" s="471">
        <v>22.1</v>
      </c>
      <c r="E4908" s="209">
        <v>19</v>
      </c>
      <c r="F4908" s="472">
        <v>46.4</v>
      </c>
      <c r="I4908" s="114"/>
    </row>
    <row r="4909" spans="1:9">
      <c r="A4909" s="470">
        <v>44401</v>
      </c>
      <c r="B4909" s="203">
        <v>11</v>
      </c>
      <c r="C4909" s="208">
        <v>343</v>
      </c>
      <c r="D4909" s="471">
        <v>22.1</v>
      </c>
      <c r="E4909" s="209">
        <v>19</v>
      </c>
      <c r="F4909" s="472">
        <v>45.8</v>
      </c>
      <c r="I4909" s="114"/>
    </row>
    <row r="4910" spans="1:9">
      <c r="A4910" s="470">
        <v>44401</v>
      </c>
      <c r="B4910" s="203">
        <v>12</v>
      </c>
      <c r="C4910" s="208">
        <v>358</v>
      </c>
      <c r="D4910" s="471">
        <v>22</v>
      </c>
      <c r="E4910" s="209">
        <v>19</v>
      </c>
      <c r="F4910" s="472">
        <v>45.3</v>
      </c>
      <c r="I4910" s="114"/>
    </row>
    <row r="4911" spans="1:9">
      <c r="A4911" s="470">
        <v>44401</v>
      </c>
      <c r="B4911" s="203">
        <v>13</v>
      </c>
      <c r="C4911" s="208">
        <v>13</v>
      </c>
      <c r="D4911" s="471">
        <v>22</v>
      </c>
      <c r="E4911" s="209">
        <v>19</v>
      </c>
      <c r="F4911" s="472">
        <v>44.8</v>
      </c>
      <c r="I4911" s="114"/>
    </row>
    <row r="4912" spans="1:9">
      <c r="A4912" s="470">
        <v>44401</v>
      </c>
      <c r="B4912" s="203">
        <v>14</v>
      </c>
      <c r="C4912" s="208">
        <v>28</v>
      </c>
      <c r="D4912" s="471">
        <v>22</v>
      </c>
      <c r="E4912" s="209">
        <v>19</v>
      </c>
      <c r="F4912" s="472">
        <v>44.2</v>
      </c>
      <c r="I4912" s="114"/>
    </row>
    <row r="4913" spans="1:9">
      <c r="A4913" s="470">
        <v>44401</v>
      </c>
      <c r="B4913" s="203">
        <v>15</v>
      </c>
      <c r="C4913" s="208">
        <v>43</v>
      </c>
      <c r="D4913" s="471">
        <v>22</v>
      </c>
      <c r="E4913" s="209">
        <v>19</v>
      </c>
      <c r="F4913" s="472">
        <v>43.7</v>
      </c>
      <c r="I4913" s="114"/>
    </row>
    <row r="4914" spans="1:9">
      <c r="A4914" s="470">
        <v>44401</v>
      </c>
      <c r="B4914" s="203">
        <v>16</v>
      </c>
      <c r="C4914" s="208">
        <v>58</v>
      </c>
      <c r="D4914" s="471">
        <v>22</v>
      </c>
      <c r="E4914" s="209">
        <v>19</v>
      </c>
      <c r="F4914" s="472">
        <v>43.2</v>
      </c>
      <c r="I4914" s="114"/>
    </row>
    <row r="4915" spans="1:9">
      <c r="A4915" s="470">
        <v>44401</v>
      </c>
      <c r="B4915" s="203">
        <v>17</v>
      </c>
      <c r="C4915" s="208">
        <v>73</v>
      </c>
      <c r="D4915" s="471">
        <v>22</v>
      </c>
      <c r="E4915" s="209">
        <v>19</v>
      </c>
      <c r="F4915" s="472">
        <v>42.6</v>
      </c>
      <c r="I4915" s="114"/>
    </row>
    <row r="4916" spans="1:9">
      <c r="A4916" s="470">
        <v>44401</v>
      </c>
      <c r="B4916" s="203">
        <v>18</v>
      </c>
      <c r="C4916" s="208">
        <v>88</v>
      </c>
      <c r="D4916" s="471">
        <v>22</v>
      </c>
      <c r="E4916" s="209">
        <v>19</v>
      </c>
      <c r="F4916" s="472">
        <v>42.1</v>
      </c>
      <c r="I4916" s="114"/>
    </row>
    <row r="4917" spans="1:9">
      <c r="A4917" s="470">
        <v>44401</v>
      </c>
      <c r="B4917" s="203">
        <v>19</v>
      </c>
      <c r="C4917" s="208">
        <v>103</v>
      </c>
      <c r="D4917" s="471">
        <v>22</v>
      </c>
      <c r="E4917" s="209">
        <v>19</v>
      </c>
      <c r="F4917" s="472">
        <v>41.6</v>
      </c>
      <c r="I4917" s="114"/>
    </row>
    <row r="4918" spans="1:9">
      <c r="A4918" s="470">
        <v>44401</v>
      </c>
      <c r="B4918" s="203">
        <v>20</v>
      </c>
      <c r="C4918" s="208">
        <v>118</v>
      </c>
      <c r="D4918" s="471">
        <v>22</v>
      </c>
      <c r="E4918" s="209">
        <v>19</v>
      </c>
      <c r="F4918" s="472">
        <v>41</v>
      </c>
      <c r="I4918" s="114"/>
    </row>
    <row r="4919" spans="1:9">
      <c r="A4919" s="470">
        <v>44401</v>
      </c>
      <c r="B4919" s="203">
        <v>21</v>
      </c>
      <c r="C4919" s="208">
        <v>133</v>
      </c>
      <c r="D4919" s="471">
        <v>22</v>
      </c>
      <c r="E4919" s="209">
        <v>19</v>
      </c>
      <c r="F4919" s="472">
        <v>40.5</v>
      </c>
      <c r="I4919" s="114"/>
    </row>
    <row r="4920" spans="1:9">
      <c r="A4920" s="470">
        <v>44401</v>
      </c>
      <c r="B4920" s="203">
        <v>22</v>
      </c>
      <c r="C4920" s="208">
        <v>148</v>
      </c>
      <c r="D4920" s="471">
        <v>22</v>
      </c>
      <c r="E4920" s="209">
        <v>19</v>
      </c>
      <c r="F4920" s="472">
        <v>39.9</v>
      </c>
      <c r="I4920" s="114"/>
    </row>
    <row r="4921" spans="1:9">
      <c r="A4921" s="470">
        <v>44401</v>
      </c>
      <c r="B4921" s="203">
        <v>23</v>
      </c>
      <c r="C4921" s="208">
        <v>163</v>
      </c>
      <c r="D4921" s="471">
        <v>22</v>
      </c>
      <c r="E4921" s="209">
        <v>19</v>
      </c>
      <c r="F4921" s="472">
        <v>39.4</v>
      </c>
      <c r="I4921" s="114"/>
    </row>
    <row r="4922" spans="1:9">
      <c r="A4922" s="470">
        <v>44402</v>
      </c>
      <c r="B4922" s="203">
        <v>0</v>
      </c>
      <c r="C4922" s="208">
        <v>178</v>
      </c>
      <c r="D4922" s="471">
        <v>22</v>
      </c>
      <c r="E4922" s="209">
        <v>19</v>
      </c>
      <c r="F4922" s="472">
        <v>38.9</v>
      </c>
      <c r="I4922" s="114"/>
    </row>
    <row r="4923" spans="1:9">
      <c r="A4923" s="470">
        <v>44402</v>
      </c>
      <c r="B4923" s="203">
        <v>1</v>
      </c>
      <c r="C4923" s="208">
        <v>193</v>
      </c>
      <c r="D4923" s="471">
        <v>22</v>
      </c>
      <c r="E4923" s="209">
        <v>19</v>
      </c>
      <c r="F4923" s="472">
        <v>38.299999999999997</v>
      </c>
      <c r="I4923" s="114"/>
    </row>
    <row r="4924" spans="1:9">
      <c r="A4924" s="470">
        <v>44402</v>
      </c>
      <c r="B4924" s="203">
        <v>2</v>
      </c>
      <c r="C4924" s="208">
        <v>208</v>
      </c>
      <c r="D4924" s="471">
        <v>22</v>
      </c>
      <c r="E4924" s="209">
        <v>19</v>
      </c>
      <c r="F4924" s="472">
        <v>37.799999999999997</v>
      </c>
      <c r="I4924" s="114"/>
    </row>
    <row r="4925" spans="1:9">
      <c r="A4925" s="470">
        <v>44402</v>
      </c>
      <c r="B4925" s="203">
        <v>3</v>
      </c>
      <c r="C4925" s="208">
        <v>223</v>
      </c>
      <c r="D4925" s="471">
        <v>22</v>
      </c>
      <c r="E4925" s="209">
        <v>19</v>
      </c>
      <c r="F4925" s="472">
        <v>37.299999999999997</v>
      </c>
      <c r="I4925" s="114"/>
    </row>
    <row r="4926" spans="1:9">
      <c r="A4926" s="470">
        <v>44402</v>
      </c>
      <c r="B4926" s="203">
        <v>4</v>
      </c>
      <c r="C4926" s="208">
        <v>238</v>
      </c>
      <c r="D4926" s="471">
        <v>21.9</v>
      </c>
      <c r="E4926" s="209">
        <v>19</v>
      </c>
      <c r="F4926" s="472">
        <v>36.700000000000003</v>
      </c>
      <c r="I4926" s="114"/>
    </row>
    <row r="4927" spans="1:9">
      <c r="A4927" s="470">
        <v>44402</v>
      </c>
      <c r="B4927" s="203">
        <v>5</v>
      </c>
      <c r="C4927" s="208">
        <v>253</v>
      </c>
      <c r="D4927" s="471">
        <v>21.9</v>
      </c>
      <c r="E4927" s="209">
        <v>19</v>
      </c>
      <c r="F4927" s="472">
        <v>36.200000000000003</v>
      </c>
      <c r="I4927" s="114"/>
    </row>
    <row r="4928" spans="1:9">
      <c r="A4928" s="470">
        <v>44402</v>
      </c>
      <c r="B4928" s="203">
        <v>6</v>
      </c>
      <c r="C4928" s="208">
        <v>268</v>
      </c>
      <c r="D4928" s="471">
        <v>21.9</v>
      </c>
      <c r="E4928" s="209">
        <v>19</v>
      </c>
      <c r="F4928" s="472">
        <v>35.6</v>
      </c>
      <c r="I4928" s="114"/>
    </row>
    <row r="4929" spans="1:9">
      <c r="A4929" s="470">
        <v>44402</v>
      </c>
      <c r="B4929" s="203">
        <v>7</v>
      </c>
      <c r="C4929" s="208">
        <v>283</v>
      </c>
      <c r="D4929" s="471">
        <v>21.9</v>
      </c>
      <c r="E4929" s="209">
        <v>19</v>
      </c>
      <c r="F4929" s="472">
        <v>35.1</v>
      </c>
      <c r="I4929" s="114"/>
    </row>
    <row r="4930" spans="1:9">
      <c r="A4930" s="470">
        <v>44402</v>
      </c>
      <c r="B4930" s="203">
        <v>8</v>
      </c>
      <c r="C4930" s="208">
        <v>298</v>
      </c>
      <c r="D4930" s="471">
        <v>21.9</v>
      </c>
      <c r="E4930" s="209">
        <v>19</v>
      </c>
      <c r="F4930" s="472">
        <v>34.5</v>
      </c>
      <c r="I4930" s="114"/>
    </row>
    <row r="4931" spans="1:9">
      <c r="A4931" s="470">
        <v>44402</v>
      </c>
      <c r="B4931" s="203">
        <v>9</v>
      </c>
      <c r="C4931" s="208">
        <v>313</v>
      </c>
      <c r="D4931" s="471">
        <v>21.9</v>
      </c>
      <c r="E4931" s="209">
        <v>19</v>
      </c>
      <c r="F4931" s="472">
        <v>34</v>
      </c>
      <c r="I4931" s="114"/>
    </row>
    <row r="4932" spans="1:9">
      <c r="A4932" s="470">
        <v>44402</v>
      </c>
      <c r="B4932" s="203">
        <v>10</v>
      </c>
      <c r="C4932" s="208">
        <v>328</v>
      </c>
      <c r="D4932" s="471">
        <v>21.9</v>
      </c>
      <c r="E4932" s="209">
        <v>19</v>
      </c>
      <c r="F4932" s="472">
        <v>33.5</v>
      </c>
      <c r="I4932" s="114"/>
    </row>
    <row r="4933" spans="1:9">
      <c r="A4933" s="470">
        <v>44402</v>
      </c>
      <c r="B4933" s="203">
        <v>11</v>
      </c>
      <c r="C4933" s="208">
        <v>343</v>
      </c>
      <c r="D4933" s="471">
        <v>21.9</v>
      </c>
      <c r="E4933" s="209">
        <v>19</v>
      </c>
      <c r="F4933" s="472">
        <v>32.9</v>
      </c>
      <c r="I4933" s="114"/>
    </row>
    <row r="4934" spans="1:9">
      <c r="A4934" s="470">
        <v>44402</v>
      </c>
      <c r="B4934" s="203">
        <v>12</v>
      </c>
      <c r="C4934" s="208">
        <v>358</v>
      </c>
      <c r="D4934" s="471">
        <v>21.9</v>
      </c>
      <c r="E4934" s="209">
        <v>19</v>
      </c>
      <c r="F4934" s="472">
        <v>32.4</v>
      </c>
      <c r="I4934" s="114"/>
    </row>
    <row r="4935" spans="1:9">
      <c r="A4935" s="470">
        <v>44402</v>
      </c>
      <c r="B4935" s="203">
        <v>13</v>
      </c>
      <c r="C4935" s="208">
        <v>13</v>
      </c>
      <c r="D4935" s="471">
        <v>21.9</v>
      </c>
      <c r="E4935" s="209">
        <v>19</v>
      </c>
      <c r="F4935" s="472">
        <v>31.8</v>
      </c>
      <c r="I4935" s="114"/>
    </row>
    <row r="4936" spans="1:9">
      <c r="A4936" s="470">
        <v>44402</v>
      </c>
      <c r="B4936" s="203">
        <v>14</v>
      </c>
      <c r="C4936" s="208">
        <v>28</v>
      </c>
      <c r="D4936" s="471">
        <v>21.9</v>
      </c>
      <c r="E4936" s="209">
        <v>19</v>
      </c>
      <c r="F4936" s="472">
        <v>31.3</v>
      </c>
      <c r="I4936" s="114"/>
    </row>
    <row r="4937" spans="1:9">
      <c r="A4937" s="470">
        <v>44402</v>
      </c>
      <c r="B4937" s="203">
        <v>15</v>
      </c>
      <c r="C4937" s="208">
        <v>43</v>
      </c>
      <c r="D4937" s="471">
        <v>21.9</v>
      </c>
      <c r="E4937" s="209">
        <v>19</v>
      </c>
      <c r="F4937" s="472">
        <v>30.7</v>
      </c>
      <c r="I4937" s="114"/>
    </row>
    <row r="4938" spans="1:9">
      <c r="A4938" s="470">
        <v>44402</v>
      </c>
      <c r="B4938" s="203">
        <v>16</v>
      </c>
      <c r="C4938" s="208">
        <v>58</v>
      </c>
      <c r="D4938" s="471">
        <v>21.9</v>
      </c>
      <c r="E4938" s="209">
        <v>19</v>
      </c>
      <c r="F4938" s="472">
        <v>30.2</v>
      </c>
      <c r="I4938" s="114"/>
    </row>
    <row r="4939" spans="1:9">
      <c r="A4939" s="470">
        <v>44402</v>
      </c>
      <c r="B4939" s="203">
        <v>17</v>
      </c>
      <c r="C4939" s="208">
        <v>73</v>
      </c>
      <c r="D4939" s="471">
        <v>21.9</v>
      </c>
      <c r="E4939" s="209">
        <v>19</v>
      </c>
      <c r="F4939" s="472">
        <v>29.6</v>
      </c>
      <c r="I4939" s="114"/>
    </row>
    <row r="4940" spans="1:9">
      <c r="A4940" s="470">
        <v>44402</v>
      </c>
      <c r="B4940" s="203">
        <v>18</v>
      </c>
      <c r="C4940" s="208">
        <v>88</v>
      </c>
      <c r="D4940" s="471">
        <v>21.9</v>
      </c>
      <c r="E4940" s="209">
        <v>19</v>
      </c>
      <c r="F4940" s="472">
        <v>29.1</v>
      </c>
      <c r="I4940" s="114"/>
    </row>
    <row r="4941" spans="1:9">
      <c r="A4941" s="470">
        <v>44402</v>
      </c>
      <c r="B4941" s="203">
        <v>19</v>
      </c>
      <c r="C4941" s="208">
        <v>103</v>
      </c>
      <c r="D4941" s="471">
        <v>21.9</v>
      </c>
      <c r="E4941" s="209">
        <v>19</v>
      </c>
      <c r="F4941" s="472">
        <v>28.5</v>
      </c>
      <c r="I4941" s="114"/>
    </row>
    <row r="4942" spans="1:9">
      <c r="A4942" s="470">
        <v>44402</v>
      </c>
      <c r="B4942" s="203">
        <v>20</v>
      </c>
      <c r="C4942" s="208">
        <v>118</v>
      </c>
      <c r="D4942" s="471">
        <v>21.9</v>
      </c>
      <c r="E4942" s="209">
        <v>19</v>
      </c>
      <c r="F4942" s="472">
        <v>28</v>
      </c>
      <c r="I4942" s="114"/>
    </row>
    <row r="4943" spans="1:9">
      <c r="A4943" s="470">
        <v>44402</v>
      </c>
      <c r="B4943" s="203">
        <v>21</v>
      </c>
      <c r="C4943" s="208">
        <v>133</v>
      </c>
      <c r="D4943" s="471">
        <v>21.9</v>
      </c>
      <c r="E4943" s="209">
        <v>19</v>
      </c>
      <c r="F4943" s="472">
        <v>27.4</v>
      </c>
      <c r="I4943" s="114"/>
    </row>
    <row r="4944" spans="1:9">
      <c r="A4944" s="470">
        <v>44402</v>
      </c>
      <c r="B4944" s="203">
        <v>22</v>
      </c>
      <c r="C4944" s="208">
        <v>148</v>
      </c>
      <c r="D4944" s="471">
        <v>21.9</v>
      </c>
      <c r="E4944" s="209">
        <v>19</v>
      </c>
      <c r="F4944" s="472">
        <v>26.9</v>
      </c>
      <c r="I4944" s="114"/>
    </row>
    <row r="4945" spans="1:9">
      <c r="A4945" s="470">
        <v>44402</v>
      </c>
      <c r="B4945" s="203">
        <v>23</v>
      </c>
      <c r="C4945" s="208">
        <v>163</v>
      </c>
      <c r="D4945" s="471">
        <v>21.9</v>
      </c>
      <c r="E4945" s="209">
        <v>19</v>
      </c>
      <c r="F4945" s="472">
        <v>26.3</v>
      </c>
      <c r="I4945" s="114"/>
    </row>
    <row r="4946" spans="1:9">
      <c r="A4946" s="470">
        <v>44403</v>
      </c>
      <c r="B4946" s="203">
        <v>0</v>
      </c>
      <c r="C4946" s="208">
        <v>178</v>
      </c>
      <c r="D4946" s="471">
        <v>21.9</v>
      </c>
      <c r="E4946" s="209">
        <v>19</v>
      </c>
      <c r="F4946" s="472">
        <v>25.8</v>
      </c>
      <c r="I4946" s="114"/>
    </row>
    <row r="4947" spans="1:9">
      <c r="A4947" s="470">
        <v>44403</v>
      </c>
      <c r="B4947" s="203">
        <v>1</v>
      </c>
      <c r="C4947" s="208">
        <v>193</v>
      </c>
      <c r="D4947" s="471">
        <v>21.9</v>
      </c>
      <c r="E4947" s="209">
        <v>19</v>
      </c>
      <c r="F4947" s="472">
        <v>25.2</v>
      </c>
      <c r="I4947" s="114"/>
    </row>
    <row r="4948" spans="1:9">
      <c r="A4948" s="470">
        <v>44403</v>
      </c>
      <c r="B4948" s="203">
        <v>2</v>
      </c>
      <c r="C4948" s="208">
        <v>208</v>
      </c>
      <c r="D4948" s="471">
        <v>21.9</v>
      </c>
      <c r="E4948" s="209">
        <v>19</v>
      </c>
      <c r="F4948" s="472">
        <v>24.7</v>
      </c>
      <c r="I4948" s="114"/>
    </row>
    <row r="4949" spans="1:9">
      <c r="A4949" s="470">
        <v>44403</v>
      </c>
      <c r="B4949" s="203">
        <v>3</v>
      </c>
      <c r="C4949" s="208">
        <v>223</v>
      </c>
      <c r="D4949" s="471">
        <v>21.9</v>
      </c>
      <c r="E4949" s="209">
        <v>19</v>
      </c>
      <c r="F4949" s="472">
        <v>24.1</v>
      </c>
      <c r="I4949" s="114"/>
    </row>
    <row r="4950" spans="1:9">
      <c r="A4950" s="470">
        <v>44403</v>
      </c>
      <c r="B4950" s="203">
        <v>4</v>
      </c>
      <c r="C4950" s="208">
        <v>238</v>
      </c>
      <c r="D4950" s="471">
        <v>21.9</v>
      </c>
      <c r="E4950" s="209">
        <v>19</v>
      </c>
      <c r="F4950" s="472">
        <v>23.6</v>
      </c>
      <c r="I4950" s="114"/>
    </row>
    <row r="4951" spans="1:9">
      <c r="A4951" s="470">
        <v>44403</v>
      </c>
      <c r="B4951" s="203">
        <v>5</v>
      </c>
      <c r="C4951" s="208">
        <v>253</v>
      </c>
      <c r="D4951" s="471">
        <v>21.9</v>
      </c>
      <c r="E4951" s="209">
        <v>19</v>
      </c>
      <c r="F4951" s="472">
        <v>23</v>
      </c>
      <c r="I4951" s="114"/>
    </row>
    <row r="4952" spans="1:9">
      <c r="A4952" s="470">
        <v>44403</v>
      </c>
      <c r="B4952" s="203">
        <v>6</v>
      </c>
      <c r="C4952" s="208">
        <v>268</v>
      </c>
      <c r="D4952" s="471">
        <v>21.9</v>
      </c>
      <c r="E4952" s="209">
        <v>19</v>
      </c>
      <c r="F4952" s="472">
        <v>22.5</v>
      </c>
      <c r="I4952" s="114"/>
    </row>
    <row r="4953" spans="1:9">
      <c r="A4953" s="470">
        <v>44403</v>
      </c>
      <c r="B4953" s="203">
        <v>7</v>
      </c>
      <c r="C4953" s="208">
        <v>283</v>
      </c>
      <c r="D4953" s="471">
        <v>21.9</v>
      </c>
      <c r="E4953" s="209">
        <v>19</v>
      </c>
      <c r="F4953" s="472">
        <v>21.9</v>
      </c>
      <c r="I4953" s="114"/>
    </row>
    <row r="4954" spans="1:9">
      <c r="A4954" s="470">
        <v>44403</v>
      </c>
      <c r="B4954" s="203">
        <v>8</v>
      </c>
      <c r="C4954" s="208">
        <v>298</v>
      </c>
      <c r="D4954" s="471">
        <v>21.9</v>
      </c>
      <c r="E4954" s="209">
        <v>19</v>
      </c>
      <c r="F4954" s="472">
        <v>21.3</v>
      </c>
      <c r="I4954" s="114"/>
    </row>
    <row r="4955" spans="1:9">
      <c r="A4955" s="470">
        <v>44403</v>
      </c>
      <c r="B4955" s="203">
        <v>9</v>
      </c>
      <c r="C4955" s="208">
        <v>313</v>
      </c>
      <c r="D4955" s="471">
        <v>21.9</v>
      </c>
      <c r="E4955" s="209">
        <v>19</v>
      </c>
      <c r="F4955" s="472">
        <v>20.8</v>
      </c>
      <c r="I4955" s="114"/>
    </row>
    <row r="4956" spans="1:9">
      <c r="A4956" s="470">
        <v>44403</v>
      </c>
      <c r="B4956" s="203">
        <v>10</v>
      </c>
      <c r="C4956" s="208">
        <v>328</v>
      </c>
      <c r="D4956" s="471">
        <v>21.9</v>
      </c>
      <c r="E4956" s="209">
        <v>19</v>
      </c>
      <c r="F4956" s="472">
        <v>20.2</v>
      </c>
      <c r="I4956" s="114"/>
    </row>
    <row r="4957" spans="1:9">
      <c r="A4957" s="470">
        <v>44403</v>
      </c>
      <c r="B4957" s="203">
        <v>11</v>
      </c>
      <c r="C4957" s="208">
        <v>343</v>
      </c>
      <c r="D4957" s="471">
        <v>21.9</v>
      </c>
      <c r="E4957" s="209">
        <v>19</v>
      </c>
      <c r="F4957" s="472">
        <v>19.7</v>
      </c>
      <c r="I4957" s="114"/>
    </row>
    <row r="4958" spans="1:9">
      <c r="A4958" s="470">
        <v>44403</v>
      </c>
      <c r="B4958" s="203">
        <v>12</v>
      </c>
      <c r="C4958" s="208">
        <v>358</v>
      </c>
      <c r="D4958" s="471">
        <v>21.9</v>
      </c>
      <c r="E4958" s="209">
        <v>19</v>
      </c>
      <c r="F4958" s="472">
        <v>19.100000000000001</v>
      </c>
      <c r="I4958" s="114"/>
    </row>
    <row r="4959" spans="1:9">
      <c r="A4959" s="470">
        <v>44403</v>
      </c>
      <c r="B4959" s="203">
        <v>13</v>
      </c>
      <c r="C4959" s="208">
        <v>13</v>
      </c>
      <c r="D4959" s="471">
        <v>22</v>
      </c>
      <c r="E4959" s="209">
        <v>19</v>
      </c>
      <c r="F4959" s="472">
        <v>18.600000000000001</v>
      </c>
      <c r="I4959" s="114"/>
    </row>
    <row r="4960" spans="1:9">
      <c r="A4960" s="470">
        <v>44403</v>
      </c>
      <c r="B4960" s="203">
        <v>14</v>
      </c>
      <c r="C4960" s="208">
        <v>28</v>
      </c>
      <c r="D4960" s="471">
        <v>22</v>
      </c>
      <c r="E4960" s="209">
        <v>19</v>
      </c>
      <c r="F4960" s="472">
        <v>18</v>
      </c>
      <c r="I4960" s="114"/>
    </row>
    <row r="4961" spans="1:9">
      <c r="A4961" s="470">
        <v>44403</v>
      </c>
      <c r="B4961" s="203">
        <v>15</v>
      </c>
      <c r="C4961" s="208">
        <v>43</v>
      </c>
      <c r="D4961" s="471">
        <v>22</v>
      </c>
      <c r="E4961" s="209">
        <v>19</v>
      </c>
      <c r="F4961" s="472">
        <v>17.399999999999999</v>
      </c>
      <c r="I4961" s="114"/>
    </row>
    <row r="4962" spans="1:9">
      <c r="A4962" s="470">
        <v>44403</v>
      </c>
      <c r="B4962" s="203">
        <v>16</v>
      </c>
      <c r="C4962" s="208">
        <v>58</v>
      </c>
      <c r="D4962" s="471">
        <v>22</v>
      </c>
      <c r="E4962" s="209">
        <v>19</v>
      </c>
      <c r="F4962" s="472">
        <v>16.899999999999999</v>
      </c>
      <c r="I4962" s="114"/>
    </row>
    <row r="4963" spans="1:9">
      <c r="A4963" s="470">
        <v>44403</v>
      </c>
      <c r="B4963" s="203">
        <v>17</v>
      </c>
      <c r="C4963" s="208">
        <v>73</v>
      </c>
      <c r="D4963" s="471">
        <v>22</v>
      </c>
      <c r="E4963" s="209">
        <v>19</v>
      </c>
      <c r="F4963" s="472">
        <v>16.3</v>
      </c>
      <c r="I4963" s="114"/>
    </row>
    <row r="4964" spans="1:9">
      <c r="A4964" s="470">
        <v>44403</v>
      </c>
      <c r="B4964" s="203">
        <v>18</v>
      </c>
      <c r="C4964" s="208">
        <v>88</v>
      </c>
      <c r="D4964" s="471">
        <v>22</v>
      </c>
      <c r="E4964" s="209">
        <v>19</v>
      </c>
      <c r="F4964" s="472">
        <v>15.8</v>
      </c>
      <c r="I4964" s="114"/>
    </row>
    <row r="4965" spans="1:9">
      <c r="A4965" s="470">
        <v>44403</v>
      </c>
      <c r="B4965" s="203">
        <v>19</v>
      </c>
      <c r="C4965" s="208">
        <v>103</v>
      </c>
      <c r="D4965" s="471">
        <v>22</v>
      </c>
      <c r="E4965" s="209">
        <v>19</v>
      </c>
      <c r="F4965" s="472">
        <v>15.2</v>
      </c>
      <c r="I4965" s="114"/>
    </row>
    <row r="4966" spans="1:9">
      <c r="A4966" s="470">
        <v>44403</v>
      </c>
      <c r="B4966" s="203">
        <v>20</v>
      </c>
      <c r="C4966" s="208">
        <v>118</v>
      </c>
      <c r="D4966" s="471">
        <v>22</v>
      </c>
      <c r="E4966" s="209">
        <v>19</v>
      </c>
      <c r="F4966" s="472">
        <v>14.6</v>
      </c>
      <c r="I4966" s="114"/>
    </row>
    <row r="4967" spans="1:9">
      <c r="A4967" s="470">
        <v>44403</v>
      </c>
      <c r="B4967" s="203">
        <v>21</v>
      </c>
      <c r="C4967" s="208">
        <v>133</v>
      </c>
      <c r="D4967" s="471">
        <v>22</v>
      </c>
      <c r="E4967" s="209">
        <v>19</v>
      </c>
      <c r="F4967" s="472">
        <v>14.1</v>
      </c>
      <c r="I4967" s="114"/>
    </row>
    <row r="4968" spans="1:9">
      <c r="A4968" s="470">
        <v>44403</v>
      </c>
      <c r="B4968" s="203">
        <v>22</v>
      </c>
      <c r="C4968" s="208">
        <v>148</v>
      </c>
      <c r="D4968" s="471">
        <v>22</v>
      </c>
      <c r="E4968" s="209">
        <v>19</v>
      </c>
      <c r="F4968" s="472">
        <v>13.5</v>
      </c>
      <c r="I4968" s="114"/>
    </row>
    <row r="4969" spans="1:9">
      <c r="A4969" s="470">
        <v>44403</v>
      </c>
      <c r="B4969" s="203">
        <v>23</v>
      </c>
      <c r="C4969" s="208">
        <v>163</v>
      </c>
      <c r="D4969" s="471">
        <v>22</v>
      </c>
      <c r="E4969" s="209">
        <v>19</v>
      </c>
      <c r="F4969" s="472">
        <v>12.9</v>
      </c>
      <c r="I4969" s="114"/>
    </row>
    <row r="4970" spans="1:9">
      <c r="A4970" s="470">
        <v>44404</v>
      </c>
      <c r="B4970" s="203">
        <v>0</v>
      </c>
      <c r="C4970" s="208">
        <v>178</v>
      </c>
      <c r="D4970" s="471">
        <v>22</v>
      </c>
      <c r="E4970" s="209">
        <v>19</v>
      </c>
      <c r="F4970" s="472">
        <v>12.4</v>
      </c>
      <c r="I4970" s="114"/>
    </row>
    <row r="4971" spans="1:9">
      <c r="A4971" s="470">
        <v>44404</v>
      </c>
      <c r="B4971" s="203">
        <v>1</v>
      </c>
      <c r="C4971" s="208">
        <v>193</v>
      </c>
      <c r="D4971" s="471">
        <v>22</v>
      </c>
      <c r="E4971" s="209">
        <v>19</v>
      </c>
      <c r="F4971" s="472">
        <v>11.8</v>
      </c>
      <c r="I4971" s="114"/>
    </row>
    <row r="4972" spans="1:9">
      <c r="A4972" s="470">
        <v>44404</v>
      </c>
      <c r="B4972" s="203">
        <v>2</v>
      </c>
      <c r="C4972" s="208">
        <v>208</v>
      </c>
      <c r="D4972" s="471">
        <v>22</v>
      </c>
      <c r="E4972" s="209">
        <v>19</v>
      </c>
      <c r="F4972" s="472">
        <v>11.2</v>
      </c>
      <c r="I4972" s="114"/>
    </row>
    <row r="4973" spans="1:9">
      <c r="A4973" s="470">
        <v>44404</v>
      </c>
      <c r="B4973" s="203">
        <v>3</v>
      </c>
      <c r="C4973" s="208">
        <v>223</v>
      </c>
      <c r="D4973" s="471">
        <v>22</v>
      </c>
      <c r="E4973" s="209">
        <v>19</v>
      </c>
      <c r="F4973" s="472">
        <v>10.7</v>
      </c>
      <c r="I4973" s="114"/>
    </row>
    <row r="4974" spans="1:9">
      <c r="A4974" s="470">
        <v>44404</v>
      </c>
      <c r="B4974" s="203">
        <v>4</v>
      </c>
      <c r="C4974" s="208">
        <v>238</v>
      </c>
      <c r="D4974" s="471">
        <v>22</v>
      </c>
      <c r="E4974" s="209">
        <v>19</v>
      </c>
      <c r="F4974" s="472">
        <v>10.1</v>
      </c>
      <c r="I4974" s="114"/>
    </row>
    <row r="4975" spans="1:9">
      <c r="A4975" s="470">
        <v>44404</v>
      </c>
      <c r="B4975" s="203">
        <v>5</v>
      </c>
      <c r="C4975" s="208">
        <v>253</v>
      </c>
      <c r="D4975" s="471">
        <v>22.1</v>
      </c>
      <c r="E4975" s="209">
        <v>19</v>
      </c>
      <c r="F4975" s="472">
        <v>9.5</v>
      </c>
      <c r="I4975" s="114"/>
    </row>
    <row r="4976" spans="1:9">
      <c r="A4976" s="470">
        <v>44404</v>
      </c>
      <c r="B4976" s="203">
        <v>6</v>
      </c>
      <c r="C4976" s="208">
        <v>268</v>
      </c>
      <c r="D4976" s="471">
        <v>22.1</v>
      </c>
      <c r="E4976" s="209">
        <v>19</v>
      </c>
      <c r="F4976" s="472">
        <v>9</v>
      </c>
      <c r="I4976" s="114"/>
    </row>
    <row r="4977" spans="1:9">
      <c r="A4977" s="470">
        <v>44404</v>
      </c>
      <c r="B4977" s="203">
        <v>7</v>
      </c>
      <c r="C4977" s="208">
        <v>283</v>
      </c>
      <c r="D4977" s="471">
        <v>22.1</v>
      </c>
      <c r="E4977" s="209">
        <v>19</v>
      </c>
      <c r="F4977" s="472">
        <v>8.4</v>
      </c>
      <c r="I4977" s="114"/>
    </row>
    <row r="4978" spans="1:9">
      <c r="A4978" s="470">
        <v>44404</v>
      </c>
      <c r="B4978" s="203">
        <v>8</v>
      </c>
      <c r="C4978" s="208">
        <v>298</v>
      </c>
      <c r="D4978" s="471">
        <v>22.1</v>
      </c>
      <c r="E4978" s="209">
        <v>19</v>
      </c>
      <c r="F4978" s="472">
        <v>7.8</v>
      </c>
      <c r="I4978" s="114"/>
    </row>
    <row r="4979" spans="1:9">
      <c r="A4979" s="470">
        <v>44404</v>
      </c>
      <c r="B4979" s="203">
        <v>9</v>
      </c>
      <c r="C4979" s="208">
        <v>313</v>
      </c>
      <c r="D4979" s="471">
        <v>22.1</v>
      </c>
      <c r="E4979" s="209">
        <v>19</v>
      </c>
      <c r="F4979" s="472">
        <v>7.3</v>
      </c>
      <c r="I4979" s="114"/>
    </row>
    <row r="4980" spans="1:9">
      <c r="A4980" s="470">
        <v>44404</v>
      </c>
      <c r="B4980" s="203">
        <v>10</v>
      </c>
      <c r="C4980" s="208">
        <v>328</v>
      </c>
      <c r="D4980" s="471">
        <v>22.1</v>
      </c>
      <c r="E4980" s="209">
        <v>19</v>
      </c>
      <c r="F4980" s="472">
        <v>6.7</v>
      </c>
      <c r="I4980" s="114"/>
    </row>
    <row r="4981" spans="1:9">
      <c r="A4981" s="470">
        <v>44404</v>
      </c>
      <c r="B4981" s="203">
        <v>11</v>
      </c>
      <c r="C4981" s="208">
        <v>343</v>
      </c>
      <c r="D4981" s="471">
        <v>22.1</v>
      </c>
      <c r="E4981" s="209">
        <v>19</v>
      </c>
      <c r="F4981" s="472">
        <v>6.1</v>
      </c>
      <c r="I4981" s="114"/>
    </row>
    <row r="4982" spans="1:9">
      <c r="A4982" s="470">
        <v>44404</v>
      </c>
      <c r="B4982" s="203">
        <v>12</v>
      </c>
      <c r="C4982" s="208">
        <v>358</v>
      </c>
      <c r="D4982" s="471">
        <v>22.1</v>
      </c>
      <c r="E4982" s="209">
        <v>19</v>
      </c>
      <c r="F4982" s="472">
        <v>5.6</v>
      </c>
      <c r="I4982" s="114"/>
    </row>
    <row r="4983" spans="1:9">
      <c r="A4983" s="470">
        <v>44404</v>
      </c>
      <c r="B4983" s="203">
        <v>13</v>
      </c>
      <c r="C4983" s="208">
        <v>13</v>
      </c>
      <c r="D4983" s="471">
        <v>22.1</v>
      </c>
      <c r="E4983" s="209">
        <v>19</v>
      </c>
      <c r="F4983" s="472">
        <v>5</v>
      </c>
      <c r="I4983" s="114"/>
    </row>
    <row r="4984" spans="1:9">
      <c r="A4984" s="470">
        <v>44404</v>
      </c>
      <c r="B4984" s="203">
        <v>14</v>
      </c>
      <c r="C4984" s="208">
        <v>28</v>
      </c>
      <c r="D4984" s="471">
        <v>22.1</v>
      </c>
      <c r="E4984" s="209">
        <v>19</v>
      </c>
      <c r="F4984" s="472">
        <v>4.4000000000000004</v>
      </c>
      <c r="I4984" s="114"/>
    </row>
    <row r="4985" spans="1:9">
      <c r="A4985" s="470">
        <v>44404</v>
      </c>
      <c r="B4985" s="203">
        <v>15</v>
      </c>
      <c r="C4985" s="208">
        <v>43</v>
      </c>
      <c r="D4985" s="471">
        <v>22.2</v>
      </c>
      <c r="E4985" s="209">
        <v>19</v>
      </c>
      <c r="F4985" s="472">
        <v>3.8</v>
      </c>
      <c r="I4985" s="114"/>
    </row>
    <row r="4986" spans="1:9">
      <c r="A4986" s="470">
        <v>44404</v>
      </c>
      <c r="B4986" s="203">
        <v>16</v>
      </c>
      <c r="C4986" s="208">
        <v>58</v>
      </c>
      <c r="D4986" s="471">
        <v>22.2</v>
      </c>
      <c r="E4986" s="209">
        <v>19</v>
      </c>
      <c r="F4986" s="472">
        <v>3.3</v>
      </c>
      <c r="I4986" s="114"/>
    </row>
    <row r="4987" spans="1:9">
      <c r="A4987" s="470">
        <v>44404</v>
      </c>
      <c r="B4987" s="203">
        <v>17</v>
      </c>
      <c r="C4987" s="208">
        <v>73</v>
      </c>
      <c r="D4987" s="471">
        <v>22.2</v>
      </c>
      <c r="E4987" s="209">
        <v>19</v>
      </c>
      <c r="F4987" s="472">
        <v>2.7</v>
      </c>
      <c r="I4987" s="114"/>
    </row>
    <row r="4988" spans="1:9">
      <c r="A4988" s="470">
        <v>44404</v>
      </c>
      <c r="B4988" s="203">
        <v>18</v>
      </c>
      <c r="C4988" s="208">
        <v>88</v>
      </c>
      <c r="D4988" s="471">
        <v>22.2</v>
      </c>
      <c r="E4988" s="209">
        <v>19</v>
      </c>
      <c r="F4988" s="472">
        <v>2.1</v>
      </c>
      <c r="I4988" s="114"/>
    </row>
    <row r="4989" spans="1:9">
      <c r="A4989" s="470">
        <v>44404</v>
      </c>
      <c r="B4989" s="203">
        <v>19</v>
      </c>
      <c r="C4989" s="208">
        <v>103</v>
      </c>
      <c r="D4989" s="471">
        <v>22.2</v>
      </c>
      <c r="E4989" s="209">
        <v>19</v>
      </c>
      <c r="F4989" s="472">
        <v>1.5</v>
      </c>
      <c r="I4989" s="114"/>
    </row>
    <row r="4990" spans="1:9">
      <c r="A4990" s="470">
        <v>44404</v>
      </c>
      <c r="B4990" s="203">
        <v>20</v>
      </c>
      <c r="C4990" s="208">
        <v>118</v>
      </c>
      <c r="D4990" s="471">
        <v>22.2</v>
      </c>
      <c r="E4990" s="209">
        <v>19</v>
      </c>
      <c r="F4990" s="472">
        <v>1</v>
      </c>
      <c r="I4990" s="114"/>
    </row>
    <row r="4991" spans="1:9">
      <c r="A4991" s="470">
        <v>44404</v>
      </c>
      <c r="B4991" s="203">
        <v>21</v>
      </c>
      <c r="C4991" s="208">
        <v>133</v>
      </c>
      <c r="D4991" s="471">
        <v>22.2</v>
      </c>
      <c r="E4991" s="209">
        <v>19</v>
      </c>
      <c r="F4991" s="472">
        <v>0.4</v>
      </c>
      <c r="I4991" s="114"/>
    </row>
    <row r="4992" spans="1:9">
      <c r="A4992" s="470">
        <v>44404</v>
      </c>
      <c r="B4992" s="203">
        <v>22</v>
      </c>
      <c r="C4992" s="208">
        <v>148</v>
      </c>
      <c r="D4992" s="471">
        <v>22.2</v>
      </c>
      <c r="E4992" s="209">
        <v>18</v>
      </c>
      <c r="F4992" s="472">
        <v>59.8</v>
      </c>
      <c r="I4992" s="114"/>
    </row>
    <row r="4993" spans="1:9">
      <c r="A4993" s="470">
        <v>44404</v>
      </c>
      <c r="B4993" s="203">
        <v>23</v>
      </c>
      <c r="C4993" s="208">
        <v>163</v>
      </c>
      <c r="D4993" s="471">
        <v>22.3</v>
      </c>
      <c r="E4993" s="209">
        <v>18</v>
      </c>
      <c r="F4993" s="472">
        <v>59.2</v>
      </c>
      <c r="I4993" s="114"/>
    </row>
    <row r="4994" spans="1:9">
      <c r="A4994" s="470">
        <v>44405</v>
      </c>
      <c r="B4994" s="203">
        <v>0</v>
      </c>
      <c r="C4994" s="208">
        <v>178</v>
      </c>
      <c r="D4994" s="471">
        <v>22.3</v>
      </c>
      <c r="E4994" s="209">
        <v>18</v>
      </c>
      <c r="F4994" s="472">
        <v>58.6</v>
      </c>
      <c r="I4994" s="114"/>
    </row>
    <row r="4995" spans="1:9">
      <c r="A4995" s="470">
        <v>44405</v>
      </c>
      <c r="B4995" s="203">
        <v>1</v>
      </c>
      <c r="C4995" s="208">
        <v>193</v>
      </c>
      <c r="D4995" s="471">
        <v>22.3</v>
      </c>
      <c r="E4995" s="209">
        <v>18</v>
      </c>
      <c r="F4995" s="472">
        <v>58.1</v>
      </c>
      <c r="I4995" s="114"/>
    </row>
    <row r="4996" spans="1:9">
      <c r="A4996" s="470">
        <v>44405</v>
      </c>
      <c r="B4996" s="203">
        <v>2</v>
      </c>
      <c r="C4996" s="208">
        <v>208</v>
      </c>
      <c r="D4996" s="471">
        <v>22.3</v>
      </c>
      <c r="E4996" s="209">
        <v>18</v>
      </c>
      <c r="F4996" s="472">
        <v>57.5</v>
      </c>
      <c r="I4996" s="114"/>
    </row>
    <row r="4997" spans="1:9">
      <c r="A4997" s="470">
        <v>44405</v>
      </c>
      <c r="B4997" s="203">
        <v>3</v>
      </c>
      <c r="C4997" s="208">
        <v>223</v>
      </c>
      <c r="D4997" s="471">
        <v>22.3</v>
      </c>
      <c r="E4997" s="209">
        <v>18</v>
      </c>
      <c r="F4997" s="472">
        <v>56.9</v>
      </c>
      <c r="I4997" s="114"/>
    </row>
    <row r="4998" spans="1:9">
      <c r="A4998" s="470">
        <v>44405</v>
      </c>
      <c r="B4998" s="203">
        <v>4</v>
      </c>
      <c r="C4998" s="208">
        <v>238</v>
      </c>
      <c r="D4998" s="471">
        <v>22.3</v>
      </c>
      <c r="E4998" s="209">
        <v>18</v>
      </c>
      <c r="F4998" s="472">
        <v>56.3</v>
      </c>
      <c r="I4998" s="114"/>
    </row>
    <row r="4999" spans="1:9">
      <c r="A4999" s="470">
        <v>44405</v>
      </c>
      <c r="B4999" s="203">
        <v>5</v>
      </c>
      <c r="C4999" s="208">
        <v>253</v>
      </c>
      <c r="D4999" s="471">
        <v>22.3</v>
      </c>
      <c r="E4999" s="209">
        <v>18</v>
      </c>
      <c r="F4999" s="472">
        <v>55.7</v>
      </c>
      <c r="I4999" s="114"/>
    </row>
    <row r="5000" spans="1:9">
      <c r="A5000" s="470">
        <v>44405</v>
      </c>
      <c r="B5000" s="203">
        <v>6</v>
      </c>
      <c r="C5000" s="208">
        <v>268</v>
      </c>
      <c r="D5000" s="471">
        <v>22.3</v>
      </c>
      <c r="E5000" s="209">
        <v>18</v>
      </c>
      <c r="F5000" s="472">
        <v>55.2</v>
      </c>
      <c r="I5000" s="114"/>
    </row>
    <row r="5001" spans="1:9">
      <c r="A5001" s="470">
        <v>44405</v>
      </c>
      <c r="B5001" s="203">
        <v>7</v>
      </c>
      <c r="C5001" s="208">
        <v>283</v>
      </c>
      <c r="D5001" s="471">
        <v>22.4</v>
      </c>
      <c r="E5001" s="209">
        <v>18</v>
      </c>
      <c r="F5001" s="472">
        <v>54.6</v>
      </c>
      <c r="I5001" s="114"/>
    </row>
    <row r="5002" spans="1:9">
      <c r="A5002" s="470">
        <v>44405</v>
      </c>
      <c r="B5002" s="203">
        <v>8</v>
      </c>
      <c r="C5002" s="208">
        <v>298</v>
      </c>
      <c r="D5002" s="471">
        <v>22.4</v>
      </c>
      <c r="E5002" s="209">
        <v>18</v>
      </c>
      <c r="F5002" s="472">
        <v>54</v>
      </c>
      <c r="I5002" s="114"/>
    </row>
    <row r="5003" spans="1:9">
      <c r="A5003" s="470">
        <v>44405</v>
      </c>
      <c r="B5003" s="203">
        <v>9</v>
      </c>
      <c r="C5003" s="208">
        <v>313</v>
      </c>
      <c r="D5003" s="471">
        <v>22.4</v>
      </c>
      <c r="E5003" s="209">
        <v>18</v>
      </c>
      <c r="F5003" s="472">
        <v>53.4</v>
      </c>
      <c r="I5003" s="114"/>
    </row>
    <row r="5004" spans="1:9">
      <c r="A5004" s="470">
        <v>44405</v>
      </c>
      <c r="B5004" s="203">
        <v>10</v>
      </c>
      <c r="C5004" s="208">
        <v>328</v>
      </c>
      <c r="D5004" s="471">
        <v>22.4</v>
      </c>
      <c r="E5004" s="209">
        <v>18</v>
      </c>
      <c r="F5004" s="472">
        <v>52.8</v>
      </c>
      <c r="I5004" s="114"/>
    </row>
    <row r="5005" spans="1:9">
      <c r="A5005" s="470">
        <v>44405</v>
      </c>
      <c r="B5005" s="203">
        <v>11</v>
      </c>
      <c r="C5005" s="208">
        <v>343</v>
      </c>
      <c r="D5005" s="471">
        <v>22.4</v>
      </c>
      <c r="E5005" s="209">
        <v>18</v>
      </c>
      <c r="F5005" s="472">
        <v>52.3</v>
      </c>
      <c r="I5005" s="114"/>
    </row>
    <row r="5006" spans="1:9">
      <c r="A5006" s="470">
        <v>44405</v>
      </c>
      <c r="B5006" s="203">
        <v>12</v>
      </c>
      <c r="C5006" s="208">
        <v>358</v>
      </c>
      <c r="D5006" s="471">
        <v>22.4</v>
      </c>
      <c r="E5006" s="209">
        <v>18</v>
      </c>
      <c r="F5006" s="472">
        <v>51.7</v>
      </c>
      <c r="I5006" s="114"/>
    </row>
    <row r="5007" spans="1:9">
      <c r="A5007" s="470">
        <v>44405</v>
      </c>
      <c r="B5007" s="203">
        <v>13</v>
      </c>
      <c r="C5007" s="208">
        <v>13</v>
      </c>
      <c r="D5007" s="471">
        <v>22.5</v>
      </c>
      <c r="E5007" s="209">
        <v>18</v>
      </c>
      <c r="F5007" s="472">
        <v>51.1</v>
      </c>
      <c r="I5007" s="114"/>
    </row>
    <row r="5008" spans="1:9">
      <c r="A5008" s="470">
        <v>44405</v>
      </c>
      <c r="B5008" s="203">
        <v>14</v>
      </c>
      <c r="C5008" s="208">
        <v>28</v>
      </c>
      <c r="D5008" s="471">
        <v>22.5</v>
      </c>
      <c r="E5008" s="209">
        <v>18</v>
      </c>
      <c r="F5008" s="472">
        <v>50.5</v>
      </c>
      <c r="I5008" s="114"/>
    </row>
    <row r="5009" spans="1:9">
      <c r="A5009" s="470">
        <v>44405</v>
      </c>
      <c r="B5009" s="203">
        <v>15</v>
      </c>
      <c r="C5009" s="208">
        <v>43</v>
      </c>
      <c r="D5009" s="471">
        <v>22.5</v>
      </c>
      <c r="E5009" s="209">
        <v>18</v>
      </c>
      <c r="F5009" s="472">
        <v>49.9</v>
      </c>
      <c r="I5009" s="114"/>
    </row>
    <row r="5010" spans="1:9">
      <c r="A5010" s="470">
        <v>44405</v>
      </c>
      <c r="B5010" s="203">
        <v>16</v>
      </c>
      <c r="C5010" s="208">
        <v>58</v>
      </c>
      <c r="D5010" s="471">
        <v>22.5</v>
      </c>
      <c r="E5010" s="209">
        <v>18</v>
      </c>
      <c r="F5010" s="472">
        <v>49.3</v>
      </c>
      <c r="I5010" s="114"/>
    </row>
    <row r="5011" spans="1:9">
      <c r="A5011" s="470">
        <v>44405</v>
      </c>
      <c r="B5011" s="203">
        <v>17</v>
      </c>
      <c r="C5011" s="208">
        <v>73</v>
      </c>
      <c r="D5011" s="471">
        <v>22.5</v>
      </c>
      <c r="E5011" s="209">
        <v>18</v>
      </c>
      <c r="F5011" s="472">
        <v>48.7</v>
      </c>
      <c r="I5011" s="114"/>
    </row>
    <row r="5012" spans="1:9">
      <c r="A5012" s="470">
        <v>44405</v>
      </c>
      <c r="B5012" s="203">
        <v>18</v>
      </c>
      <c r="C5012" s="208">
        <v>88</v>
      </c>
      <c r="D5012" s="471">
        <v>22.5</v>
      </c>
      <c r="E5012" s="209">
        <v>18</v>
      </c>
      <c r="F5012" s="472">
        <v>48.1</v>
      </c>
      <c r="I5012" s="114"/>
    </row>
    <row r="5013" spans="1:9">
      <c r="A5013" s="470">
        <v>44405</v>
      </c>
      <c r="B5013" s="203">
        <v>19</v>
      </c>
      <c r="C5013" s="208">
        <v>103</v>
      </c>
      <c r="D5013" s="471">
        <v>22.6</v>
      </c>
      <c r="E5013" s="209">
        <v>18</v>
      </c>
      <c r="F5013" s="472">
        <v>47.6</v>
      </c>
      <c r="I5013" s="114"/>
    </row>
    <row r="5014" spans="1:9">
      <c r="A5014" s="470">
        <v>44405</v>
      </c>
      <c r="B5014" s="203">
        <v>20</v>
      </c>
      <c r="C5014" s="208">
        <v>118</v>
      </c>
      <c r="D5014" s="471">
        <v>22.6</v>
      </c>
      <c r="E5014" s="209">
        <v>18</v>
      </c>
      <c r="F5014" s="472">
        <v>47</v>
      </c>
      <c r="I5014" s="114"/>
    </row>
    <row r="5015" spans="1:9">
      <c r="A5015" s="470">
        <v>44405</v>
      </c>
      <c r="B5015" s="203">
        <v>21</v>
      </c>
      <c r="C5015" s="208">
        <v>133</v>
      </c>
      <c r="D5015" s="471">
        <v>22.6</v>
      </c>
      <c r="E5015" s="209">
        <v>18</v>
      </c>
      <c r="F5015" s="472">
        <v>46.4</v>
      </c>
      <c r="I5015" s="114"/>
    </row>
    <row r="5016" spans="1:9">
      <c r="A5016" s="470">
        <v>44405</v>
      </c>
      <c r="B5016" s="203">
        <v>22</v>
      </c>
      <c r="C5016" s="208">
        <v>148</v>
      </c>
      <c r="D5016" s="471">
        <v>22.6</v>
      </c>
      <c r="E5016" s="209">
        <v>18</v>
      </c>
      <c r="F5016" s="472">
        <v>45.8</v>
      </c>
      <c r="I5016" s="114"/>
    </row>
    <row r="5017" spans="1:9">
      <c r="A5017" s="470">
        <v>44405</v>
      </c>
      <c r="B5017" s="203">
        <v>23</v>
      </c>
      <c r="C5017" s="208">
        <v>163</v>
      </c>
      <c r="D5017" s="471">
        <v>22.6</v>
      </c>
      <c r="E5017" s="209">
        <v>18</v>
      </c>
      <c r="F5017" s="472">
        <v>45.2</v>
      </c>
      <c r="I5017" s="114"/>
    </row>
    <row r="5018" spans="1:9">
      <c r="A5018" s="470">
        <v>44406</v>
      </c>
      <c r="B5018" s="203">
        <v>0</v>
      </c>
      <c r="C5018" s="208">
        <v>178</v>
      </c>
      <c r="D5018" s="471">
        <v>22.7</v>
      </c>
      <c r="E5018" s="209">
        <v>18</v>
      </c>
      <c r="F5018" s="472">
        <v>44.6</v>
      </c>
      <c r="I5018" s="114"/>
    </row>
    <row r="5019" spans="1:9">
      <c r="A5019" s="470">
        <v>44406</v>
      </c>
      <c r="B5019" s="203">
        <v>1</v>
      </c>
      <c r="C5019" s="208">
        <v>193</v>
      </c>
      <c r="D5019" s="471">
        <v>22.7</v>
      </c>
      <c r="E5019" s="209">
        <v>18</v>
      </c>
      <c r="F5019" s="472">
        <v>44</v>
      </c>
      <c r="I5019" s="114"/>
    </row>
    <row r="5020" spans="1:9">
      <c r="A5020" s="470">
        <v>44406</v>
      </c>
      <c r="B5020" s="203">
        <v>2</v>
      </c>
      <c r="C5020" s="208">
        <v>208</v>
      </c>
      <c r="D5020" s="471">
        <v>22.7</v>
      </c>
      <c r="E5020" s="209">
        <v>18</v>
      </c>
      <c r="F5020" s="472">
        <v>43.4</v>
      </c>
      <c r="I5020" s="114"/>
    </row>
    <row r="5021" spans="1:9">
      <c r="A5021" s="470">
        <v>44406</v>
      </c>
      <c r="B5021" s="203">
        <v>3</v>
      </c>
      <c r="C5021" s="208">
        <v>223</v>
      </c>
      <c r="D5021" s="471">
        <v>22.7</v>
      </c>
      <c r="E5021" s="209">
        <v>18</v>
      </c>
      <c r="F5021" s="472">
        <v>42.8</v>
      </c>
      <c r="I5021" s="114"/>
    </row>
    <row r="5022" spans="1:9">
      <c r="A5022" s="470">
        <v>44406</v>
      </c>
      <c r="B5022" s="203">
        <v>4</v>
      </c>
      <c r="C5022" s="208">
        <v>238</v>
      </c>
      <c r="D5022" s="471">
        <v>22.7</v>
      </c>
      <c r="E5022" s="209">
        <v>18</v>
      </c>
      <c r="F5022" s="472">
        <v>42.2</v>
      </c>
      <c r="I5022" s="114"/>
    </row>
    <row r="5023" spans="1:9">
      <c r="A5023" s="470">
        <v>44406</v>
      </c>
      <c r="B5023" s="203">
        <v>5</v>
      </c>
      <c r="C5023" s="208">
        <v>253</v>
      </c>
      <c r="D5023" s="471">
        <v>22.8</v>
      </c>
      <c r="E5023" s="209">
        <v>18</v>
      </c>
      <c r="F5023" s="472">
        <v>41.6</v>
      </c>
      <c r="I5023" s="114"/>
    </row>
    <row r="5024" spans="1:9">
      <c r="A5024" s="470">
        <v>44406</v>
      </c>
      <c r="B5024" s="203">
        <v>6</v>
      </c>
      <c r="C5024" s="208">
        <v>268</v>
      </c>
      <c r="D5024" s="471">
        <v>22.8</v>
      </c>
      <c r="E5024" s="209">
        <v>18</v>
      </c>
      <c r="F5024" s="472">
        <v>41.1</v>
      </c>
      <c r="I5024" s="114"/>
    </row>
    <row r="5025" spans="1:9">
      <c r="A5025" s="470">
        <v>44406</v>
      </c>
      <c r="B5025" s="203">
        <v>7</v>
      </c>
      <c r="C5025" s="208">
        <v>283</v>
      </c>
      <c r="D5025" s="471">
        <v>22.8</v>
      </c>
      <c r="E5025" s="209">
        <v>18</v>
      </c>
      <c r="F5025" s="472">
        <v>40.5</v>
      </c>
      <c r="I5025" s="114"/>
    </row>
    <row r="5026" spans="1:9">
      <c r="A5026" s="470">
        <v>44406</v>
      </c>
      <c r="B5026" s="203">
        <v>8</v>
      </c>
      <c r="C5026" s="208">
        <v>298</v>
      </c>
      <c r="D5026" s="471">
        <v>22.8</v>
      </c>
      <c r="E5026" s="209">
        <v>18</v>
      </c>
      <c r="F5026" s="472">
        <v>39.9</v>
      </c>
      <c r="I5026" s="114"/>
    </row>
    <row r="5027" spans="1:9">
      <c r="A5027" s="470">
        <v>44406</v>
      </c>
      <c r="B5027" s="203">
        <v>9</v>
      </c>
      <c r="C5027" s="208">
        <v>313</v>
      </c>
      <c r="D5027" s="471">
        <v>22.8</v>
      </c>
      <c r="E5027" s="209">
        <v>18</v>
      </c>
      <c r="F5027" s="472">
        <v>39.299999999999997</v>
      </c>
      <c r="I5027" s="114"/>
    </row>
    <row r="5028" spans="1:9">
      <c r="A5028" s="470">
        <v>44406</v>
      </c>
      <c r="B5028" s="203">
        <v>10</v>
      </c>
      <c r="C5028" s="208">
        <v>328</v>
      </c>
      <c r="D5028" s="471">
        <v>22.9</v>
      </c>
      <c r="E5028" s="209">
        <v>18</v>
      </c>
      <c r="F5028" s="472">
        <v>38.700000000000003</v>
      </c>
      <c r="I5028" s="114"/>
    </row>
    <row r="5029" spans="1:9">
      <c r="A5029" s="470">
        <v>44406</v>
      </c>
      <c r="B5029" s="203">
        <v>11</v>
      </c>
      <c r="C5029" s="208">
        <v>343</v>
      </c>
      <c r="D5029" s="471">
        <v>22.9</v>
      </c>
      <c r="E5029" s="209">
        <v>18</v>
      </c>
      <c r="F5029" s="472">
        <v>38.1</v>
      </c>
      <c r="I5029" s="114"/>
    </row>
    <row r="5030" spans="1:9">
      <c r="A5030" s="470">
        <v>44406</v>
      </c>
      <c r="B5030" s="203">
        <v>12</v>
      </c>
      <c r="C5030" s="208">
        <v>358</v>
      </c>
      <c r="D5030" s="471">
        <v>22.9</v>
      </c>
      <c r="E5030" s="209">
        <v>18</v>
      </c>
      <c r="F5030" s="472">
        <v>37.5</v>
      </c>
      <c r="I5030" s="114"/>
    </row>
    <row r="5031" spans="1:9">
      <c r="A5031" s="470">
        <v>44406</v>
      </c>
      <c r="B5031" s="203">
        <v>13</v>
      </c>
      <c r="C5031" s="208">
        <v>13</v>
      </c>
      <c r="D5031" s="471">
        <v>22.9</v>
      </c>
      <c r="E5031" s="209">
        <v>18</v>
      </c>
      <c r="F5031" s="472">
        <v>36.9</v>
      </c>
      <c r="I5031" s="114"/>
    </row>
    <row r="5032" spans="1:9">
      <c r="A5032" s="470">
        <v>44406</v>
      </c>
      <c r="B5032" s="203">
        <v>14</v>
      </c>
      <c r="C5032" s="208">
        <v>28</v>
      </c>
      <c r="D5032" s="471">
        <v>23</v>
      </c>
      <c r="E5032" s="209">
        <v>18</v>
      </c>
      <c r="F5032" s="472">
        <v>36.299999999999997</v>
      </c>
      <c r="I5032" s="114"/>
    </row>
    <row r="5033" spans="1:9">
      <c r="A5033" s="470">
        <v>44406</v>
      </c>
      <c r="B5033" s="203">
        <v>15</v>
      </c>
      <c r="C5033" s="208">
        <v>43</v>
      </c>
      <c r="D5033" s="471">
        <v>23</v>
      </c>
      <c r="E5033" s="209">
        <v>18</v>
      </c>
      <c r="F5033" s="472">
        <v>35.700000000000003</v>
      </c>
      <c r="I5033" s="114"/>
    </row>
    <row r="5034" spans="1:9">
      <c r="A5034" s="470">
        <v>44406</v>
      </c>
      <c r="B5034" s="203">
        <v>16</v>
      </c>
      <c r="C5034" s="208">
        <v>58</v>
      </c>
      <c r="D5034" s="471">
        <v>23</v>
      </c>
      <c r="E5034" s="209">
        <v>18</v>
      </c>
      <c r="F5034" s="472">
        <v>35.1</v>
      </c>
      <c r="I5034" s="114"/>
    </row>
    <row r="5035" spans="1:9">
      <c r="A5035" s="470">
        <v>44406</v>
      </c>
      <c r="B5035" s="203">
        <v>17</v>
      </c>
      <c r="C5035" s="208">
        <v>73</v>
      </c>
      <c r="D5035" s="471">
        <v>23</v>
      </c>
      <c r="E5035" s="209">
        <v>18</v>
      </c>
      <c r="F5035" s="472">
        <v>34.5</v>
      </c>
      <c r="I5035" s="114"/>
    </row>
    <row r="5036" spans="1:9">
      <c r="A5036" s="470">
        <v>44406</v>
      </c>
      <c r="B5036" s="203">
        <v>18</v>
      </c>
      <c r="C5036" s="208">
        <v>88</v>
      </c>
      <c r="D5036" s="471">
        <v>23</v>
      </c>
      <c r="E5036" s="209">
        <v>18</v>
      </c>
      <c r="F5036" s="472">
        <v>33.9</v>
      </c>
      <c r="I5036" s="114"/>
    </row>
    <row r="5037" spans="1:9">
      <c r="A5037" s="470">
        <v>44406</v>
      </c>
      <c r="B5037" s="203">
        <v>19</v>
      </c>
      <c r="C5037" s="208">
        <v>103</v>
      </c>
      <c r="D5037" s="471">
        <v>23.1</v>
      </c>
      <c r="E5037" s="209">
        <v>18</v>
      </c>
      <c r="F5037" s="472">
        <v>33.299999999999997</v>
      </c>
      <c r="I5037" s="114"/>
    </row>
    <row r="5038" spans="1:9">
      <c r="A5038" s="470">
        <v>44406</v>
      </c>
      <c r="B5038" s="203">
        <v>20</v>
      </c>
      <c r="C5038" s="208">
        <v>118</v>
      </c>
      <c r="D5038" s="471">
        <v>23.1</v>
      </c>
      <c r="E5038" s="209">
        <v>18</v>
      </c>
      <c r="F5038" s="472">
        <v>32.700000000000003</v>
      </c>
      <c r="I5038" s="114"/>
    </row>
    <row r="5039" spans="1:9">
      <c r="A5039" s="470">
        <v>44406</v>
      </c>
      <c r="B5039" s="203">
        <v>21</v>
      </c>
      <c r="C5039" s="208">
        <v>133</v>
      </c>
      <c r="D5039" s="471">
        <v>23.1</v>
      </c>
      <c r="E5039" s="209">
        <v>18</v>
      </c>
      <c r="F5039" s="472">
        <v>32.1</v>
      </c>
      <c r="I5039" s="114"/>
    </row>
    <row r="5040" spans="1:9">
      <c r="A5040" s="470">
        <v>44406</v>
      </c>
      <c r="B5040" s="203">
        <v>22</v>
      </c>
      <c r="C5040" s="208">
        <v>148</v>
      </c>
      <c r="D5040" s="471">
        <v>23.1</v>
      </c>
      <c r="E5040" s="209">
        <v>18</v>
      </c>
      <c r="F5040" s="472">
        <v>31.5</v>
      </c>
      <c r="I5040" s="114"/>
    </row>
    <row r="5041" spans="1:9">
      <c r="A5041" s="470">
        <v>44406</v>
      </c>
      <c r="B5041" s="203">
        <v>23</v>
      </c>
      <c r="C5041" s="208">
        <v>163</v>
      </c>
      <c r="D5041" s="471">
        <v>23.2</v>
      </c>
      <c r="E5041" s="209">
        <v>18</v>
      </c>
      <c r="F5041" s="472">
        <v>30.9</v>
      </c>
      <c r="I5041" s="114"/>
    </row>
    <row r="5042" spans="1:9">
      <c r="A5042" s="470">
        <v>44407</v>
      </c>
      <c r="B5042" s="203">
        <v>0</v>
      </c>
      <c r="C5042" s="208">
        <v>178</v>
      </c>
      <c r="D5042" s="471">
        <v>23.2</v>
      </c>
      <c r="E5042" s="209">
        <v>18</v>
      </c>
      <c r="F5042" s="472">
        <v>30.3</v>
      </c>
      <c r="I5042" s="114"/>
    </row>
    <row r="5043" spans="1:9">
      <c r="A5043" s="470">
        <v>44407</v>
      </c>
      <c r="B5043" s="203">
        <v>1</v>
      </c>
      <c r="C5043" s="208">
        <v>193</v>
      </c>
      <c r="D5043" s="471">
        <v>23.2</v>
      </c>
      <c r="E5043" s="209">
        <v>18</v>
      </c>
      <c r="F5043" s="472">
        <v>29.7</v>
      </c>
      <c r="I5043" s="114"/>
    </row>
    <row r="5044" spans="1:9">
      <c r="A5044" s="470">
        <v>44407</v>
      </c>
      <c r="B5044" s="203">
        <v>2</v>
      </c>
      <c r="C5044" s="208">
        <v>208</v>
      </c>
      <c r="D5044" s="471">
        <v>23.2</v>
      </c>
      <c r="E5044" s="209">
        <v>18</v>
      </c>
      <c r="F5044" s="472">
        <v>29.1</v>
      </c>
      <c r="I5044" s="114"/>
    </row>
    <row r="5045" spans="1:9">
      <c r="A5045" s="470">
        <v>44407</v>
      </c>
      <c r="B5045" s="203">
        <v>3</v>
      </c>
      <c r="C5045" s="208">
        <v>223</v>
      </c>
      <c r="D5045" s="471">
        <v>23.3</v>
      </c>
      <c r="E5045" s="209">
        <v>18</v>
      </c>
      <c r="F5045" s="472">
        <v>28.4</v>
      </c>
      <c r="I5045" s="114"/>
    </row>
    <row r="5046" spans="1:9">
      <c r="A5046" s="470">
        <v>44407</v>
      </c>
      <c r="B5046" s="203">
        <v>4</v>
      </c>
      <c r="C5046" s="208">
        <v>238</v>
      </c>
      <c r="D5046" s="471">
        <v>23.3</v>
      </c>
      <c r="E5046" s="209">
        <v>18</v>
      </c>
      <c r="F5046" s="472">
        <v>27.8</v>
      </c>
      <c r="I5046" s="114"/>
    </row>
    <row r="5047" spans="1:9">
      <c r="A5047" s="470">
        <v>44407</v>
      </c>
      <c r="B5047" s="203">
        <v>5</v>
      </c>
      <c r="C5047" s="208">
        <v>253</v>
      </c>
      <c r="D5047" s="471">
        <v>23.3</v>
      </c>
      <c r="E5047" s="209">
        <v>18</v>
      </c>
      <c r="F5047" s="472">
        <v>27.2</v>
      </c>
      <c r="I5047" s="114"/>
    </row>
    <row r="5048" spans="1:9">
      <c r="A5048" s="470">
        <v>44407</v>
      </c>
      <c r="B5048" s="203">
        <v>6</v>
      </c>
      <c r="C5048" s="208">
        <v>268</v>
      </c>
      <c r="D5048" s="471">
        <v>23.4</v>
      </c>
      <c r="E5048" s="209">
        <v>18</v>
      </c>
      <c r="F5048" s="472">
        <v>26.6</v>
      </c>
      <c r="I5048" s="114"/>
    </row>
    <row r="5049" spans="1:9">
      <c r="A5049" s="470">
        <v>44407</v>
      </c>
      <c r="B5049" s="203">
        <v>7</v>
      </c>
      <c r="C5049" s="208">
        <v>283</v>
      </c>
      <c r="D5049" s="471">
        <v>23.4</v>
      </c>
      <c r="E5049" s="209">
        <v>18</v>
      </c>
      <c r="F5049" s="472">
        <v>26</v>
      </c>
      <c r="I5049" s="114"/>
    </row>
    <row r="5050" spans="1:9">
      <c r="A5050" s="470">
        <v>44407</v>
      </c>
      <c r="B5050" s="203">
        <v>8</v>
      </c>
      <c r="C5050" s="208">
        <v>298</v>
      </c>
      <c r="D5050" s="471">
        <v>23.4</v>
      </c>
      <c r="E5050" s="209">
        <v>18</v>
      </c>
      <c r="F5050" s="472">
        <v>25.4</v>
      </c>
      <c r="I5050" s="114"/>
    </row>
    <row r="5051" spans="1:9">
      <c r="A5051" s="470">
        <v>44407</v>
      </c>
      <c r="B5051" s="203">
        <v>9</v>
      </c>
      <c r="C5051" s="208">
        <v>313</v>
      </c>
      <c r="D5051" s="471">
        <v>23.4</v>
      </c>
      <c r="E5051" s="209">
        <v>18</v>
      </c>
      <c r="F5051" s="472">
        <v>24.8</v>
      </c>
      <c r="I5051" s="114"/>
    </row>
    <row r="5052" spans="1:9">
      <c r="A5052" s="470">
        <v>44407</v>
      </c>
      <c r="B5052" s="203">
        <v>10</v>
      </c>
      <c r="C5052" s="208">
        <v>328</v>
      </c>
      <c r="D5052" s="471">
        <v>23.5</v>
      </c>
      <c r="E5052" s="209">
        <v>18</v>
      </c>
      <c r="F5052" s="472">
        <v>24.2</v>
      </c>
      <c r="I5052" s="114"/>
    </row>
    <row r="5053" spans="1:9">
      <c r="A5053" s="470">
        <v>44407</v>
      </c>
      <c r="B5053" s="203">
        <v>11</v>
      </c>
      <c r="C5053" s="208">
        <v>343</v>
      </c>
      <c r="D5053" s="471">
        <v>23.5</v>
      </c>
      <c r="E5053" s="209">
        <v>18</v>
      </c>
      <c r="F5053" s="472">
        <v>23.6</v>
      </c>
      <c r="I5053" s="114"/>
    </row>
    <row r="5054" spans="1:9">
      <c r="A5054" s="470">
        <v>44407</v>
      </c>
      <c r="B5054" s="203">
        <v>12</v>
      </c>
      <c r="C5054" s="208">
        <v>358</v>
      </c>
      <c r="D5054" s="471">
        <v>23.5</v>
      </c>
      <c r="E5054" s="209">
        <v>18</v>
      </c>
      <c r="F5054" s="472">
        <v>23</v>
      </c>
      <c r="I5054" s="114"/>
    </row>
    <row r="5055" spans="1:9">
      <c r="A5055" s="470">
        <v>44407</v>
      </c>
      <c r="B5055" s="203">
        <v>13</v>
      </c>
      <c r="C5055" s="208">
        <v>13</v>
      </c>
      <c r="D5055" s="471">
        <v>23.6</v>
      </c>
      <c r="E5055" s="209">
        <v>18</v>
      </c>
      <c r="F5055" s="472">
        <v>22.4</v>
      </c>
      <c r="I5055" s="114"/>
    </row>
    <row r="5056" spans="1:9">
      <c r="A5056" s="470">
        <v>44407</v>
      </c>
      <c r="B5056" s="203">
        <v>14</v>
      </c>
      <c r="C5056" s="208">
        <v>28</v>
      </c>
      <c r="D5056" s="471">
        <v>23.6</v>
      </c>
      <c r="E5056" s="209">
        <v>18</v>
      </c>
      <c r="F5056" s="472">
        <v>21.8</v>
      </c>
      <c r="I5056" s="114"/>
    </row>
    <row r="5057" spans="1:9">
      <c r="A5057" s="470">
        <v>44407</v>
      </c>
      <c r="B5057" s="203">
        <v>15</v>
      </c>
      <c r="C5057" s="208">
        <v>43</v>
      </c>
      <c r="D5057" s="471">
        <v>23.6</v>
      </c>
      <c r="E5057" s="209">
        <v>18</v>
      </c>
      <c r="F5057" s="472">
        <v>21.1</v>
      </c>
      <c r="I5057" s="114"/>
    </row>
    <row r="5058" spans="1:9">
      <c r="A5058" s="470">
        <v>44407</v>
      </c>
      <c r="B5058" s="203">
        <v>16</v>
      </c>
      <c r="C5058" s="208">
        <v>58</v>
      </c>
      <c r="D5058" s="471">
        <v>23.6</v>
      </c>
      <c r="E5058" s="209">
        <v>18</v>
      </c>
      <c r="F5058" s="472">
        <v>20.5</v>
      </c>
      <c r="I5058" s="114"/>
    </row>
    <row r="5059" spans="1:9">
      <c r="A5059" s="470">
        <v>44407</v>
      </c>
      <c r="B5059" s="203">
        <v>17</v>
      </c>
      <c r="C5059" s="208">
        <v>73</v>
      </c>
      <c r="D5059" s="471">
        <v>23.7</v>
      </c>
      <c r="E5059" s="209">
        <v>18</v>
      </c>
      <c r="F5059" s="472">
        <v>19.899999999999999</v>
      </c>
      <c r="I5059" s="114"/>
    </row>
    <row r="5060" spans="1:9">
      <c r="A5060" s="470">
        <v>44407</v>
      </c>
      <c r="B5060" s="203">
        <v>18</v>
      </c>
      <c r="C5060" s="208">
        <v>88</v>
      </c>
      <c r="D5060" s="471">
        <v>23.7</v>
      </c>
      <c r="E5060" s="209">
        <v>18</v>
      </c>
      <c r="F5060" s="472">
        <v>19.3</v>
      </c>
      <c r="I5060" s="114"/>
    </row>
    <row r="5061" spans="1:9">
      <c r="A5061" s="470">
        <v>44407</v>
      </c>
      <c r="B5061" s="203">
        <v>19</v>
      </c>
      <c r="C5061" s="208">
        <v>103</v>
      </c>
      <c r="D5061" s="471">
        <v>23.7</v>
      </c>
      <c r="E5061" s="209">
        <v>18</v>
      </c>
      <c r="F5061" s="472">
        <v>18.7</v>
      </c>
      <c r="I5061" s="114"/>
    </row>
    <row r="5062" spans="1:9">
      <c r="A5062" s="470">
        <v>44407</v>
      </c>
      <c r="B5062" s="203">
        <v>20</v>
      </c>
      <c r="C5062" s="208">
        <v>118</v>
      </c>
      <c r="D5062" s="471">
        <v>23.8</v>
      </c>
      <c r="E5062" s="209">
        <v>18</v>
      </c>
      <c r="F5062" s="472">
        <v>18.100000000000001</v>
      </c>
      <c r="I5062" s="114"/>
    </row>
    <row r="5063" spans="1:9">
      <c r="A5063" s="470">
        <v>44407</v>
      </c>
      <c r="B5063" s="203">
        <v>21</v>
      </c>
      <c r="C5063" s="208">
        <v>133</v>
      </c>
      <c r="D5063" s="471">
        <v>23.8</v>
      </c>
      <c r="E5063" s="209">
        <v>18</v>
      </c>
      <c r="F5063" s="472">
        <v>17.5</v>
      </c>
      <c r="I5063" s="114"/>
    </row>
    <row r="5064" spans="1:9">
      <c r="A5064" s="470">
        <v>44407</v>
      </c>
      <c r="B5064" s="203">
        <v>22</v>
      </c>
      <c r="C5064" s="208">
        <v>148</v>
      </c>
      <c r="D5064" s="471">
        <v>23.8</v>
      </c>
      <c r="E5064" s="209">
        <v>18</v>
      </c>
      <c r="F5064" s="472">
        <v>16.8</v>
      </c>
      <c r="I5064" s="114"/>
    </row>
    <row r="5065" spans="1:9">
      <c r="A5065" s="470">
        <v>44407</v>
      </c>
      <c r="B5065" s="203">
        <v>23</v>
      </c>
      <c r="C5065" s="208">
        <v>163</v>
      </c>
      <c r="D5065" s="471">
        <v>23.9</v>
      </c>
      <c r="E5065" s="209">
        <v>18</v>
      </c>
      <c r="F5065" s="472">
        <v>16.2</v>
      </c>
      <c r="I5065" s="114"/>
    </row>
    <row r="5066" spans="1:9">
      <c r="A5066" s="470">
        <v>44408</v>
      </c>
      <c r="B5066" s="203">
        <v>0</v>
      </c>
      <c r="C5066" s="208">
        <v>178</v>
      </c>
      <c r="D5066" s="471">
        <v>23.9</v>
      </c>
      <c r="E5066" s="209">
        <v>18</v>
      </c>
      <c r="F5066" s="472">
        <v>15.6</v>
      </c>
      <c r="I5066" s="114"/>
    </row>
    <row r="5067" spans="1:9">
      <c r="A5067" s="470">
        <v>44408</v>
      </c>
      <c r="B5067" s="203">
        <v>1</v>
      </c>
      <c r="C5067" s="208">
        <v>193</v>
      </c>
      <c r="D5067" s="471">
        <v>23.9</v>
      </c>
      <c r="E5067" s="209">
        <v>18</v>
      </c>
      <c r="F5067" s="472">
        <v>15</v>
      </c>
      <c r="I5067" s="114"/>
    </row>
    <row r="5068" spans="1:9">
      <c r="A5068" s="470">
        <v>44408</v>
      </c>
      <c r="B5068" s="203">
        <v>2</v>
      </c>
      <c r="C5068" s="208">
        <v>208</v>
      </c>
      <c r="D5068" s="471">
        <v>23.9</v>
      </c>
      <c r="E5068" s="209">
        <v>18</v>
      </c>
      <c r="F5068" s="472">
        <v>14.4</v>
      </c>
      <c r="I5068" s="114"/>
    </row>
    <row r="5069" spans="1:9">
      <c r="A5069" s="470">
        <v>44408</v>
      </c>
      <c r="B5069" s="203">
        <v>3</v>
      </c>
      <c r="C5069" s="208">
        <v>223</v>
      </c>
      <c r="D5069" s="471">
        <v>24</v>
      </c>
      <c r="E5069" s="209">
        <v>18</v>
      </c>
      <c r="F5069" s="472">
        <v>13.8</v>
      </c>
      <c r="I5069" s="114"/>
    </row>
    <row r="5070" spans="1:9">
      <c r="A5070" s="470">
        <v>44408</v>
      </c>
      <c r="B5070" s="203">
        <v>4</v>
      </c>
      <c r="C5070" s="208">
        <v>238</v>
      </c>
      <c r="D5070" s="471">
        <v>24</v>
      </c>
      <c r="E5070" s="209">
        <v>18</v>
      </c>
      <c r="F5070" s="472">
        <v>13.1</v>
      </c>
      <c r="I5070" s="114"/>
    </row>
    <row r="5071" spans="1:9">
      <c r="A5071" s="470">
        <v>44408</v>
      </c>
      <c r="B5071" s="203">
        <v>5</v>
      </c>
      <c r="C5071" s="208">
        <v>253</v>
      </c>
      <c r="D5071" s="471">
        <v>24</v>
      </c>
      <c r="E5071" s="209">
        <v>18</v>
      </c>
      <c r="F5071" s="472">
        <v>12.5</v>
      </c>
      <c r="I5071" s="114"/>
    </row>
    <row r="5072" spans="1:9">
      <c r="A5072" s="470">
        <v>44408</v>
      </c>
      <c r="B5072" s="203">
        <v>6</v>
      </c>
      <c r="C5072" s="208">
        <v>268</v>
      </c>
      <c r="D5072" s="471">
        <v>24.1</v>
      </c>
      <c r="E5072" s="209">
        <v>18</v>
      </c>
      <c r="F5072" s="472">
        <v>11.9</v>
      </c>
      <c r="I5072" s="114"/>
    </row>
    <row r="5073" spans="1:9">
      <c r="A5073" s="470">
        <v>44408</v>
      </c>
      <c r="B5073" s="203">
        <v>7</v>
      </c>
      <c r="C5073" s="208">
        <v>283</v>
      </c>
      <c r="D5073" s="471">
        <v>24.1</v>
      </c>
      <c r="E5073" s="209">
        <v>18</v>
      </c>
      <c r="F5073" s="472">
        <v>11.3</v>
      </c>
      <c r="I5073" s="114"/>
    </row>
    <row r="5074" spans="1:9">
      <c r="A5074" s="470">
        <v>44408</v>
      </c>
      <c r="B5074" s="203">
        <v>8</v>
      </c>
      <c r="C5074" s="208">
        <v>298</v>
      </c>
      <c r="D5074" s="471">
        <v>24.1</v>
      </c>
      <c r="E5074" s="209">
        <v>18</v>
      </c>
      <c r="F5074" s="472">
        <v>10.7</v>
      </c>
      <c r="I5074" s="114"/>
    </row>
    <row r="5075" spans="1:9">
      <c r="A5075" s="470">
        <v>44408</v>
      </c>
      <c r="B5075" s="203">
        <v>9</v>
      </c>
      <c r="C5075" s="208">
        <v>313</v>
      </c>
      <c r="D5075" s="471">
        <v>24.2</v>
      </c>
      <c r="E5075" s="209">
        <v>18</v>
      </c>
      <c r="F5075" s="472">
        <v>10</v>
      </c>
      <c r="I5075" s="114"/>
    </row>
    <row r="5076" spans="1:9">
      <c r="A5076" s="470">
        <v>44408</v>
      </c>
      <c r="B5076" s="203">
        <v>10</v>
      </c>
      <c r="C5076" s="208">
        <v>328</v>
      </c>
      <c r="D5076" s="471">
        <v>24.2</v>
      </c>
      <c r="E5076" s="209">
        <v>18</v>
      </c>
      <c r="F5076" s="472">
        <v>9.4</v>
      </c>
      <c r="I5076" s="114"/>
    </row>
    <row r="5077" spans="1:9">
      <c r="A5077" s="470">
        <v>44408</v>
      </c>
      <c r="B5077" s="203">
        <v>11</v>
      </c>
      <c r="C5077" s="208">
        <v>343</v>
      </c>
      <c r="D5077" s="471">
        <v>24.2</v>
      </c>
      <c r="E5077" s="209">
        <v>18</v>
      </c>
      <c r="F5077" s="472">
        <v>8.8000000000000007</v>
      </c>
      <c r="I5077" s="114"/>
    </row>
    <row r="5078" spans="1:9">
      <c r="A5078" s="470">
        <v>44408</v>
      </c>
      <c r="B5078" s="203">
        <v>12</v>
      </c>
      <c r="C5078" s="208">
        <v>358</v>
      </c>
      <c r="D5078" s="471">
        <v>24.3</v>
      </c>
      <c r="E5078" s="209">
        <v>18</v>
      </c>
      <c r="F5078" s="472">
        <v>8.1999999999999993</v>
      </c>
      <c r="I5078" s="114"/>
    </row>
    <row r="5079" spans="1:9">
      <c r="A5079" s="470">
        <v>44408</v>
      </c>
      <c r="B5079" s="203">
        <v>13</v>
      </c>
      <c r="C5079" s="208">
        <v>13</v>
      </c>
      <c r="D5079" s="471">
        <v>24.3</v>
      </c>
      <c r="E5079" s="209">
        <v>18</v>
      </c>
      <c r="F5079" s="472">
        <v>7.6</v>
      </c>
      <c r="I5079" s="114"/>
    </row>
    <row r="5080" spans="1:9">
      <c r="A5080" s="470">
        <v>44408</v>
      </c>
      <c r="B5080" s="203">
        <v>14</v>
      </c>
      <c r="C5080" s="208">
        <v>28</v>
      </c>
      <c r="D5080" s="471">
        <v>24.4</v>
      </c>
      <c r="E5080" s="209">
        <v>18</v>
      </c>
      <c r="F5080" s="472">
        <v>6.9</v>
      </c>
      <c r="I5080" s="114"/>
    </row>
    <row r="5081" spans="1:9">
      <c r="A5081" s="470">
        <v>44408</v>
      </c>
      <c r="B5081" s="203">
        <v>15</v>
      </c>
      <c r="C5081" s="208">
        <v>43</v>
      </c>
      <c r="D5081" s="471">
        <v>24.4</v>
      </c>
      <c r="E5081" s="209">
        <v>18</v>
      </c>
      <c r="F5081" s="472">
        <v>6.3</v>
      </c>
      <c r="I5081" s="114"/>
    </row>
    <row r="5082" spans="1:9">
      <c r="A5082" s="470">
        <v>44408</v>
      </c>
      <c r="B5082" s="203">
        <v>16</v>
      </c>
      <c r="C5082" s="208">
        <v>58</v>
      </c>
      <c r="D5082" s="471">
        <v>24.4</v>
      </c>
      <c r="E5082" s="209">
        <v>18</v>
      </c>
      <c r="F5082" s="472">
        <v>5.7</v>
      </c>
      <c r="I5082" s="114"/>
    </row>
    <row r="5083" spans="1:9">
      <c r="A5083" s="470">
        <v>44408</v>
      </c>
      <c r="B5083" s="203">
        <v>17</v>
      </c>
      <c r="C5083" s="208">
        <v>73</v>
      </c>
      <c r="D5083" s="471">
        <v>24.5</v>
      </c>
      <c r="E5083" s="209">
        <v>18</v>
      </c>
      <c r="F5083" s="472">
        <v>5.0999999999999996</v>
      </c>
      <c r="I5083" s="114"/>
    </row>
    <row r="5084" spans="1:9">
      <c r="A5084" s="470">
        <v>44408</v>
      </c>
      <c r="B5084" s="203">
        <v>18</v>
      </c>
      <c r="C5084" s="208">
        <v>88</v>
      </c>
      <c r="D5084" s="471">
        <v>24.5</v>
      </c>
      <c r="E5084" s="209">
        <v>18</v>
      </c>
      <c r="F5084" s="472">
        <v>4.4000000000000004</v>
      </c>
      <c r="I5084" s="114"/>
    </row>
    <row r="5085" spans="1:9">
      <c r="A5085" s="470">
        <v>44408</v>
      </c>
      <c r="B5085" s="203">
        <v>19</v>
      </c>
      <c r="C5085" s="208">
        <v>103</v>
      </c>
      <c r="D5085" s="471">
        <v>24.5</v>
      </c>
      <c r="E5085" s="209">
        <v>18</v>
      </c>
      <c r="F5085" s="472">
        <v>3.8</v>
      </c>
      <c r="I5085" s="114"/>
    </row>
    <row r="5086" spans="1:9">
      <c r="A5086" s="470">
        <v>44408</v>
      </c>
      <c r="B5086" s="203">
        <v>20</v>
      </c>
      <c r="C5086" s="208">
        <v>118</v>
      </c>
      <c r="D5086" s="471">
        <v>24.6</v>
      </c>
      <c r="E5086" s="209">
        <v>18</v>
      </c>
      <c r="F5086" s="472">
        <v>3.2</v>
      </c>
      <c r="I5086" s="114"/>
    </row>
    <row r="5087" spans="1:9">
      <c r="A5087" s="470">
        <v>44408</v>
      </c>
      <c r="B5087" s="203">
        <v>21</v>
      </c>
      <c r="C5087" s="208">
        <v>133</v>
      </c>
      <c r="D5087" s="471">
        <v>24.6</v>
      </c>
      <c r="E5087" s="209">
        <v>18</v>
      </c>
      <c r="F5087" s="472">
        <v>2.5</v>
      </c>
      <c r="I5087" s="114"/>
    </row>
    <row r="5088" spans="1:9">
      <c r="A5088" s="470">
        <v>44408</v>
      </c>
      <c r="B5088" s="203">
        <v>22</v>
      </c>
      <c r="C5088" s="208">
        <v>148</v>
      </c>
      <c r="D5088" s="471">
        <v>24.6</v>
      </c>
      <c r="E5088" s="209">
        <v>18</v>
      </c>
      <c r="F5088" s="472">
        <v>1.9</v>
      </c>
      <c r="I5088" s="114"/>
    </row>
    <row r="5089" spans="1:9">
      <c r="A5089" s="470">
        <v>44408</v>
      </c>
      <c r="B5089" s="203">
        <v>23</v>
      </c>
      <c r="C5089" s="208">
        <v>163</v>
      </c>
      <c r="D5089" s="471">
        <v>24.7</v>
      </c>
      <c r="E5089" s="209">
        <v>18</v>
      </c>
      <c r="F5089" s="472">
        <v>1.3</v>
      </c>
      <c r="I5089" s="114"/>
    </row>
    <row r="5090" spans="1:9">
      <c r="A5090" s="470">
        <v>44409</v>
      </c>
      <c r="B5090" s="203">
        <v>0</v>
      </c>
      <c r="C5090" s="208">
        <v>178</v>
      </c>
      <c r="D5090" s="471">
        <v>24.7</v>
      </c>
      <c r="E5090" s="209">
        <v>18</v>
      </c>
      <c r="F5090" s="472">
        <v>0.7</v>
      </c>
      <c r="I5090" s="114"/>
    </row>
    <row r="5091" spans="1:9">
      <c r="A5091" s="470">
        <v>44409</v>
      </c>
      <c r="B5091" s="203">
        <v>1</v>
      </c>
      <c r="C5091" s="208">
        <v>193</v>
      </c>
      <c r="D5091" s="471">
        <v>24.8</v>
      </c>
      <c r="E5091" s="209">
        <v>18</v>
      </c>
      <c r="F5091" s="472">
        <v>0</v>
      </c>
      <c r="I5091" s="114"/>
    </row>
    <row r="5092" spans="1:9">
      <c r="A5092" s="470">
        <v>44409</v>
      </c>
      <c r="B5092" s="203">
        <v>2</v>
      </c>
      <c r="C5092" s="208">
        <v>208</v>
      </c>
      <c r="D5092" s="471">
        <v>24.8</v>
      </c>
      <c r="E5092" s="209">
        <v>17</v>
      </c>
      <c r="F5092" s="472">
        <v>59.4</v>
      </c>
      <c r="I5092" s="114"/>
    </row>
    <row r="5093" spans="1:9">
      <c r="A5093" s="470">
        <v>44409</v>
      </c>
      <c r="B5093" s="203">
        <v>3</v>
      </c>
      <c r="C5093" s="208">
        <v>223</v>
      </c>
      <c r="D5093" s="471">
        <v>24.8</v>
      </c>
      <c r="E5093" s="209">
        <v>17</v>
      </c>
      <c r="F5093" s="472">
        <v>58.8</v>
      </c>
      <c r="I5093" s="114"/>
    </row>
    <row r="5094" spans="1:9">
      <c r="A5094" s="470">
        <v>44409</v>
      </c>
      <c r="B5094" s="203">
        <v>4</v>
      </c>
      <c r="C5094" s="208">
        <v>238</v>
      </c>
      <c r="D5094" s="471">
        <v>24.9</v>
      </c>
      <c r="E5094" s="209">
        <v>17</v>
      </c>
      <c r="F5094" s="472">
        <v>58.1</v>
      </c>
      <c r="I5094" s="114"/>
    </row>
    <row r="5095" spans="1:9">
      <c r="A5095" s="470">
        <v>44409</v>
      </c>
      <c r="B5095" s="203">
        <v>5</v>
      </c>
      <c r="C5095" s="208">
        <v>253</v>
      </c>
      <c r="D5095" s="471">
        <v>24.9</v>
      </c>
      <c r="E5095" s="209">
        <v>17</v>
      </c>
      <c r="F5095" s="472">
        <v>57.5</v>
      </c>
      <c r="I5095" s="114"/>
    </row>
    <row r="5096" spans="1:9">
      <c r="A5096" s="470">
        <v>44409</v>
      </c>
      <c r="B5096" s="203">
        <v>6</v>
      </c>
      <c r="C5096" s="208">
        <v>268</v>
      </c>
      <c r="D5096" s="471">
        <v>25</v>
      </c>
      <c r="E5096" s="209">
        <v>17</v>
      </c>
      <c r="F5096" s="472">
        <v>56.9</v>
      </c>
      <c r="I5096" s="114"/>
    </row>
    <row r="5097" spans="1:9">
      <c r="A5097" s="470">
        <v>44409</v>
      </c>
      <c r="B5097" s="203">
        <v>7</v>
      </c>
      <c r="C5097" s="208">
        <v>283</v>
      </c>
      <c r="D5097" s="471">
        <v>25</v>
      </c>
      <c r="E5097" s="209">
        <v>17</v>
      </c>
      <c r="F5097" s="472">
        <v>56.2</v>
      </c>
      <c r="I5097" s="114"/>
    </row>
    <row r="5098" spans="1:9">
      <c r="A5098" s="470">
        <v>44409</v>
      </c>
      <c r="B5098" s="203">
        <v>8</v>
      </c>
      <c r="C5098" s="208">
        <v>298</v>
      </c>
      <c r="D5098" s="471">
        <v>25</v>
      </c>
      <c r="E5098" s="209">
        <v>17</v>
      </c>
      <c r="F5098" s="472">
        <v>55.6</v>
      </c>
      <c r="I5098" s="114"/>
    </row>
    <row r="5099" spans="1:9">
      <c r="A5099" s="470">
        <v>44409</v>
      </c>
      <c r="B5099" s="203">
        <v>9</v>
      </c>
      <c r="C5099" s="208">
        <v>313</v>
      </c>
      <c r="D5099" s="471">
        <v>25.1</v>
      </c>
      <c r="E5099" s="209">
        <v>17</v>
      </c>
      <c r="F5099" s="472">
        <v>55</v>
      </c>
      <c r="I5099" s="114"/>
    </row>
    <row r="5100" spans="1:9">
      <c r="A5100" s="470">
        <v>44409</v>
      </c>
      <c r="B5100" s="203">
        <v>10</v>
      </c>
      <c r="C5100" s="208">
        <v>328</v>
      </c>
      <c r="D5100" s="471">
        <v>25.1</v>
      </c>
      <c r="E5100" s="209">
        <v>17</v>
      </c>
      <c r="F5100" s="472">
        <v>54.3</v>
      </c>
      <c r="I5100" s="114"/>
    </row>
    <row r="5101" spans="1:9">
      <c r="A5101" s="470">
        <v>44409</v>
      </c>
      <c r="B5101" s="203">
        <v>11</v>
      </c>
      <c r="C5101" s="208">
        <v>343</v>
      </c>
      <c r="D5101" s="471">
        <v>25.2</v>
      </c>
      <c r="E5101" s="209">
        <v>17</v>
      </c>
      <c r="F5101" s="472">
        <v>53.7</v>
      </c>
      <c r="I5101" s="114"/>
    </row>
    <row r="5102" spans="1:9">
      <c r="A5102" s="470">
        <v>44409</v>
      </c>
      <c r="B5102" s="203">
        <v>12</v>
      </c>
      <c r="C5102" s="208">
        <v>358</v>
      </c>
      <c r="D5102" s="471">
        <v>25.2</v>
      </c>
      <c r="E5102" s="209">
        <v>17</v>
      </c>
      <c r="F5102" s="472">
        <v>53.1</v>
      </c>
      <c r="I5102" s="114"/>
    </row>
    <row r="5103" spans="1:9">
      <c r="A5103" s="470">
        <v>44409</v>
      </c>
      <c r="B5103" s="203">
        <v>13</v>
      </c>
      <c r="C5103" s="208">
        <v>13</v>
      </c>
      <c r="D5103" s="471">
        <v>25.2</v>
      </c>
      <c r="E5103" s="209">
        <v>17</v>
      </c>
      <c r="F5103" s="472">
        <v>52.4</v>
      </c>
      <c r="I5103" s="114"/>
    </row>
    <row r="5104" spans="1:9">
      <c r="A5104" s="470">
        <v>44409</v>
      </c>
      <c r="B5104" s="203">
        <v>14</v>
      </c>
      <c r="C5104" s="208">
        <v>28</v>
      </c>
      <c r="D5104" s="471">
        <v>25.3</v>
      </c>
      <c r="E5104" s="209">
        <v>17</v>
      </c>
      <c r="F5104" s="472">
        <v>51.8</v>
      </c>
      <c r="I5104" s="114"/>
    </row>
    <row r="5105" spans="1:9">
      <c r="A5105" s="470">
        <v>44409</v>
      </c>
      <c r="B5105" s="203">
        <v>15</v>
      </c>
      <c r="C5105" s="208">
        <v>43</v>
      </c>
      <c r="D5105" s="471">
        <v>25.3</v>
      </c>
      <c r="E5105" s="209">
        <v>17</v>
      </c>
      <c r="F5105" s="472">
        <v>51.2</v>
      </c>
      <c r="I5105" s="114"/>
    </row>
    <row r="5106" spans="1:9">
      <c r="A5106" s="470">
        <v>44409</v>
      </c>
      <c r="B5106" s="203">
        <v>16</v>
      </c>
      <c r="C5106" s="208">
        <v>58</v>
      </c>
      <c r="D5106" s="471">
        <v>25.4</v>
      </c>
      <c r="E5106" s="209">
        <v>17</v>
      </c>
      <c r="F5106" s="472">
        <v>50.5</v>
      </c>
      <c r="I5106" s="114"/>
    </row>
    <row r="5107" spans="1:9">
      <c r="A5107" s="470">
        <v>44409</v>
      </c>
      <c r="B5107" s="203">
        <v>17</v>
      </c>
      <c r="C5107" s="208">
        <v>73</v>
      </c>
      <c r="D5107" s="471">
        <v>25.4</v>
      </c>
      <c r="E5107" s="209">
        <v>17</v>
      </c>
      <c r="F5107" s="472">
        <v>49.9</v>
      </c>
      <c r="I5107" s="114"/>
    </row>
    <row r="5108" spans="1:9">
      <c r="A5108" s="470">
        <v>44409</v>
      </c>
      <c r="B5108" s="203">
        <v>18</v>
      </c>
      <c r="C5108" s="208">
        <v>88</v>
      </c>
      <c r="D5108" s="471">
        <v>25.4</v>
      </c>
      <c r="E5108" s="209">
        <v>17</v>
      </c>
      <c r="F5108" s="472">
        <v>49.3</v>
      </c>
      <c r="I5108" s="114"/>
    </row>
    <row r="5109" spans="1:9">
      <c r="A5109" s="470">
        <v>44409</v>
      </c>
      <c r="B5109" s="203">
        <v>19</v>
      </c>
      <c r="C5109" s="208">
        <v>103</v>
      </c>
      <c r="D5109" s="471">
        <v>25.5</v>
      </c>
      <c r="E5109" s="209">
        <v>17</v>
      </c>
      <c r="F5109" s="472">
        <v>48.6</v>
      </c>
      <c r="I5109" s="114"/>
    </row>
    <row r="5110" spans="1:9">
      <c r="A5110" s="470">
        <v>44409</v>
      </c>
      <c r="B5110" s="203">
        <v>20</v>
      </c>
      <c r="C5110" s="208">
        <v>118</v>
      </c>
      <c r="D5110" s="471">
        <v>25.5</v>
      </c>
      <c r="E5110" s="209">
        <v>17</v>
      </c>
      <c r="F5110" s="472">
        <v>48</v>
      </c>
      <c r="I5110" s="114"/>
    </row>
    <row r="5111" spans="1:9">
      <c r="A5111" s="470">
        <v>44409</v>
      </c>
      <c r="B5111" s="203">
        <v>21</v>
      </c>
      <c r="C5111" s="208">
        <v>133</v>
      </c>
      <c r="D5111" s="471">
        <v>25.6</v>
      </c>
      <c r="E5111" s="209">
        <v>17</v>
      </c>
      <c r="F5111" s="472">
        <v>47.3</v>
      </c>
      <c r="I5111" s="114"/>
    </row>
    <row r="5112" spans="1:9">
      <c r="A5112" s="470">
        <v>44409</v>
      </c>
      <c r="B5112" s="203">
        <v>22</v>
      </c>
      <c r="C5112" s="208">
        <v>148</v>
      </c>
      <c r="D5112" s="471">
        <v>25.6</v>
      </c>
      <c r="E5112" s="209">
        <v>17</v>
      </c>
      <c r="F5112" s="472">
        <v>46.7</v>
      </c>
      <c r="I5112" s="114"/>
    </row>
    <row r="5113" spans="1:9">
      <c r="A5113" s="470">
        <v>44409</v>
      </c>
      <c r="B5113" s="203">
        <v>23</v>
      </c>
      <c r="C5113" s="208">
        <v>163</v>
      </c>
      <c r="D5113" s="471">
        <v>25.7</v>
      </c>
      <c r="E5113" s="209">
        <v>17</v>
      </c>
      <c r="F5113" s="472">
        <v>46.1</v>
      </c>
      <c r="I5113" s="114"/>
    </row>
    <row r="5114" spans="1:9">
      <c r="A5114" s="470">
        <v>44410</v>
      </c>
      <c r="B5114" s="203">
        <v>0</v>
      </c>
      <c r="C5114" s="208">
        <v>178</v>
      </c>
      <c r="D5114" s="471">
        <v>25.7</v>
      </c>
      <c r="E5114" s="209">
        <v>17</v>
      </c>
      <c r="F5114" s="472">
        <v>45.4</v>
      </c>
      <c r="I5114" s="114"/>
    </row>
    <row r="5115" spans="1:9">
      <c r="A5115" s="470">
        <v>44410</v>
      </c>
      <c r="B5115" s="203">
        <v>1</v>
      </c>
      <c r="C5115" s="208">
        <v>193</v>
      </c>
      <c r="D5115" s="471">
        <v>25.7</v>
      </c>
      <c r="E5115" s="209">
        <v>17</v>
      </c>
      <c r="F5115" s="472">
        <v>44.8</v>
      </c>
      <c r="I5115" s="114"/>
    </row>
    <row r="5116" spans="1:9">
      <c r="A5116" s="470">
        <v>44410</v>
      </c>
      <c r="B5116" s="203">
        <v>2</v>
      </c>
      <c r="C5116" s="208">
        <v>208</v>
      </c>
      <c r="D5116" s="471">
        <v>25.8</v>
      </c>
      <c r="E5116" s="209">
        <v>17</v>
      </c>
      <c r="F5116" s="472">
        <v>44.1</v>
      </c>
      <c r="I5116" s="114"/>
    </row>
    <row r="5117" spans="1:9">
      <c r="A5117" s="470">
        <v>44410</v>
      </c>
      <c r="B5117" s="203">
        <v>3</v>
      </c>
      <c r="C5117" s="208">
        <v>223</v>
      </c>
      <c r="D5117" s="471">
        <v>25.8</v>
      </c>
      <c r="E5117" s="209">
        <v>17</v>
      </c>
      <c r="F5117" s="472">
        <v>43.5</v>
      </c>
      <c r="I5117" s="114"/>
    </row>
    <row r="5118" spans="1:9">
      <c r="A5118" s="470">
        <v>44410</v>
      </c>
      <c r="B5118" s="203">
        <v>4</v>
      </c>
      <c r="C5118" s="208">
        <v>238</v>
      </c>
      <c r="D5118" s="471">
        <v>25.9</v>
      </c>
      <c r="E5118" s="209">
        <v>17</v>
      </c>
      <c r="F5118" s="472">
        <v>42.8</v>
      </c>
      <c r="I5118" s="114"/>
    </row>
    <row r="5119" spans="1:9">
      <c r="A5119" s="470">
        <v>44410</v>
      </c>
      <c r="B5119" s="203">
        <v>5</v>
      </c>
      <c r="C5119" s="208">
        <v>253</v>
      </c>
      <c r="D5119" s="471">
        <v>25.9</v>
      </c>
      <c r="E5119" s="209">
        <v>17</v>
      </c>
      <c r="F5119" s="472">
        <v>42.2</v>
      </c>
      <c r="I5119" s="114"/>
    </row>
    <row r="5120" spans="1:9">
      <c r="A5120" s="470">
        <v>44410</v>
      </c>
      <c r="B5120" s="203">
        <v>6</v>
      </c>
      <c r="C5120" s="208">
        <v>268</v>
      </c>
      <c r="D5120" s="471">
        <v>26</v>
      </c>
      <c r="E5120" s="209">
        <v>17</v>
      </c>
      <c r="F5120" s="472">
        <v>41.6</v>
      </c>
      <c r="I5120" s="114"/>
    </row>
    <row r="5121" spans="1:9">
      <c r="A5121" s="470">
        <v>44410</v>
      </c>
      <c r="B5121" s="203">
        <v>7</v>
      </c>
      <c r="C5121" s="208">
        <v>283</v>
      </c>
      <c r="D5121" s="471">
        <v>26</v>
      </c>
      <c r="E5121" s="209">
        <v>17</v>
      </c>
      <c r="F5121" s="472">
        <v>40.9</v>
      </c>
      <c r="I5121" s="114"/>
    </row>
    <row r="5122" spans="1:9">
      <c r="A5122" s="470">
        <v>44410</v>
      </c>
      <c r="B5122" s="203">
        <v>8</v>
      </c>
      <c r="C5122" s="208">
        <v>298</v>
      </c>
      <c r="D5122" s="471">
        <v>26.1</v>
      </c>
      <c r="E5122" s="209">
        <v>17</v>
      </c>
      <c r="F5122" s="472">
        <v>40.299999999999997</v>
      </c>
      <c r="I5122" s="114"/>
    </row>
    <row r="5123" spans="1:9">
      <c r="A5123" s="470">
        <v>44410</v>
      </c>
      <c r="B5123" s="203">
        <v>9</v>
      </c>
      <c r="C5123" s="208">
        <v>313</v>
      </c>
      <c r="D5123" s="471">
        <v>26.1</v>
      </c>
      <c r="E5123" s="209">
        <v>17</v>
      </c>
      <c r="F5123" s="472">
        <v>39.6</v>
      </c>
      <c r="I5123" s="114"/>
    </row>
    <row r="5124" spans="1:9">
      <c r="A5124" s="470">
        <v>44410</v>
      </c>
      <c r="B5124" s="203">
        <v>10</v>
      </c>
      <c r="C5124" s="208">
        <v>328</v>
      </c>
      <c r="D5124" s="471">
        <v>26.2</v>
      </c>
      <c r="E5124" s="209">
        <v>17</v>
      </c>
      <c r="F5124" s="472">
        <v>39</v>
      </c>
      <c r="I5124" s="114"/>
    </row>
    <row r="5125" spans="1:9">
      <c r="A5125" s="470">
        <v>44410</v>
      </c>
      <c r="B5125" s="203">
        <v>11</v>
      </c>
      <c r="C5125" s="208">
        <v>343</v>
      </c>
      <c r="D5125" s="471">
        <v>26.2</v>
      </c>
      <c r="E5125" s="209">
        <v>17</v>
      </c>
      <c r="F5125" s="472">
        <v>38.299999999999997</v>
      </c>
      <c r="I5125" s="114"/>
    </row>
    <row r="5126" spans="1:9">
      <c r="A5126" s="470">
        <v>44410</v>
      </c>
      <c r="B5126" s="203">
        <v>12</v>
      </c>
      <c r="C5126" s="208">
        <v>358</v>
      </c>
      <c r="D5126" s="471">
        <v>26.2</v>
      </c>
      <c r="E5126" s="209">
        <v>17</v>
      </c>
      <c r="F5126" s="472">
        <v>37.700000000000003</v>
      </c>
      <c r="I5126" s="114"/>
    </row>
    <row r="5127" spans="1:9">
      <c r="A5127" s="470">
        <v>44410</v>
      </c>
      <c r="B5127" s="203">
        <v>13</v>
      </c>
      <c r="C5127" s="208">
        <v>13</v>
      </c>
      <c r="D5127" s="471">
        <v>26.3</v>
      </c>
      <c r="E5127" s="209">
        <v>17</v>
      </c>
      <c r="F5127" s="472">
        <v>37</v>
      </c>
      <c r="I5127" s="114"/>
    </row>
    <row r="5128" spans="1:9">
      <c r="A5128" s="470">
        <v>44410</v>
      </c>
      <c r="B5128" s="203">
        <v>14</v>
      </c>
      <c r="C5128" s="208">
        <v>28</v>
      </c>
      <c r="D5128" s="471">
        <v>26.3</v>
      </c>
      <c r="E5128" s="209">
        <v>17</v>
      </c>
      <c r="F5128" s="472">
        <v>36.4</v>
      </c>
      <c r="I5128" s="114"/>
    </row>
    <row r="5129" spans="1:9">
      <c r="A5129" s="470">
        <v>44410</v>
      </c>
      <c r="B5129" s="203">
        <v>15</v>
      </c>
      <c r="C5129" s="208">
        <v>43</v>
      </c>
      <c r="D5129" s="471">
        <v>26.4</v>
      </c>
      <c r="E5129" s="209">
        <v>17</v>
      </c>
      <c r="F5129" s="472">
        <v>35.700000000000003</v>
      </c>
      <c r="I5129" s="114"/>
    </row>
    <row r="5130" spans="1:9">
      <c r="A5130" s="470">
        <v>44410</v>
      </c>
      <c r="B5130" s="203">
        <v>16</v>
      </c>
      <c r="C5130" s="208">
        <v>58</v>
      </c>
      <c r="D5130" s="471">
        <v>26.4</v>
      </c>
      <c r="E5130" s="209">
        <v>17</v>
      </c>
      <c r="F5130" s="472">
        <v>35.1</v>
      </c>
      <c r="I5130" s="114"/>
    </row>
    <row r="5131" spans="1:9">
      <c r="A5131" s="470">
        <v>44410</v>
      </c>
      <c r="B5131" s="203">
        <v>17</v>
      </c>
      <c r="C5131" s="208">
        <v>73</v>
      </c>
      <c r="D5131" s="471">
        <v>26.5</v>
      </c>
      <c r="E5131" s="209">
        <v>17</v>
      </c>
      <c r="F5131" s="472">
        <v>34.4</v>
      </c>
      <c r="I5131" s="114"/>
    </row>
    <row r="5132" spans="1:9">
      <c r="A5132" s="470">
        <v>44410</v>
      </c>
      <c r="B5132" s="203">
        <v>18</v>
      </c>
      <c r="C5132" s="208">
        <v>88</v>
      </c>
      <c r="D5132" s="471">
        <v>26.5</v>
      </c>
      <c r="E5132" s="209">
        <v>17</v>
      </c>
      <c r="F5132" s="472">
        <v>33.799999999999997</v>
      </c>
      <c r="I5132" s="114"/>
    </row>
    <row r="5133" spans="1:9">
      <c r="A5133" s="470">
        <v>44410</v>
      </c>
      <c r="B5133" s="203">
        <v>19</v>
      </c>
      <c r="C5133" s="208">
        <v>103</v>
      </c>
      <c r="D5133" s="471">
        <v>26.6</v>
      </c>
      <c r="E5133" s="209">
        <v>17</v>
      </c>
      <c r="F5133" s="472">
        <v>33.1</v>
      </c>
      <c r="I5133" s="114"/>
    </row>
    <row r="5134" spans="1:9">
      <c r="A5134" s="470">
        <v>44410</v>
      </c>
      <c r="B5134" s="203">
        <v>20</v>
      </c>
      <c r="C5134" s="208">
        <v>118</v>
      </c>
      <c r="D5134" s="471">
        <v>26.6</v>
      </c>
      <c r="E5134" s="209">
        <v>17</v>
      </c>
      <c r="F5134" s="472">
        <v>32.5</v>
      </c>
      <c r="I5134" s="114"/>
    </row>
    <row r="5135" spans="1:9">
      <c r="A5135" s="470">
        <v>44410</v>
      </c>
      <c r="B5135" s="203">
        <v>21</v>
      </c>
      <c r="C5135" s="208">
        <v>133</v>
      </c>
      <c r="D5135" s="471">
        <v>26.7</v>
      </c>
      <c r="E5135" s="209">
        <v>17</v>
      </c>
      <c r="F5135" s="472">
        <v>31.8</v>
      </c>
      <c r="I5135" s="114"/>
    </row>
    <row r="5136" spans="1:9">
      <c r="A5136" s="470">
        <v>44410</v>
      </c>
      <c r="B5136" s="203">
        <v>22</v>
      </c>
      <c r="C5136" s="208">
        <v>148</v>
      </c>
      <c r="D5136" s="471">
        <v>26.7</v>
      </c>
      <c r="E5136" s="209">
        <v>17</v>
      </c>
      <c r="F5136" s="472">
        <v>31.2</v>
      </c>
      <c r="I5136" s="114"/>
    </row>
    <row r="5137" spans="1:9">
      <c r="A5137" s="470">
        <v>44410</v>
      </c>
      <c r="B5137" s="203">
        <v>23</v>
      </c>
      <c r="C5137" s="208">
        <v>163</v>
      </c>
      <c r="D5137" s="471">
        <v>26.8</v>
      </c>
      <c r="E5137" s="209">
        <v>17</v>
      </c>
      <c r="F5137" s="472">
        <v>30.5</v>
      </c>
      <c r="I5137" s="114"/>
    </row>
    <row r="5138" spans="1:9">
      <c r="A5138" s="470">
        <v>44411</v>
      </c>
      <c r="B5138" s="203">
        <v>0</v>
      </c>
      <c r="C5138" s="208">
        <v>178</v>
      </c>
      <c r="D5138" s="471">
        <v>26.8</v>
      </c>
      <c r="E5138" s="209">
        <v>17</v>
      </c>
      <c r="F5138" s="472">
        <v>29.9</v>
      </c>
      <c r="I5138" s="114"/>
    </row>
    <row r="5139" spans="1:9">
      <c r="A5139" s="470">
        <v>44411</v>
      </c>
      <c r="B5139" s="203">
        <v>1</v>
      </c>
      <c r="C5139" s="208">
        <v>193</v>
      </c>
      <c r="D5139" s="471">
        <v>26.9</v>
      </c>
      <c r="E5139" s="209">
        <v>17</v>
      </c>
      <c r="F5139" s="472">
        <v>29.2</v>
      </c>
      <c r="I5139" s="114"/>
    </row>
    <row r="5140" spans="1:9">
      <c r="A5140" s="470">
        <v>44411</v>
      </c>
      <c r="B5140" s="203">
        <v>2</v>
      </c>
      <c r="C5140" s="208">
        <v>208</v>
      </c>
      <c r="D5140" s="471">
        <v>26.9</v>
      </c>
      <c r="E5140" s="209">
        <v>17</v>
      </c>
      <c r="F5140" s="472">
        <v>28.6</v>
      </c>
      <c r="I5140" s="114"/>
    </row>
    <row r="5141" spans="1:9">
      <c r="A5141" s="470">
        <v>44411</v>
      </c>
      <c r="B5141" s="203">
        <v>3</v>
      </c>
      <c r="C5141" s="208">
        <v>223</v>
      </c>
      <c r="D5141" s="471">
        <v>27</v>
      </c>
      <c r="E5141" s="209">
        <v>17</v>
      </c>
      <c r="F5141" s="472">
        <v>27.9</v>
      </c>
      <c r="I5141" s="114"/>
    </row>
    <row r="5142" spans="1:9">
      <c r="A5142" s="470">
        <v>44411</v>
      </c>
      <c r="B5142" s="203">
        <v>4</v>
      </c>
      <c r="C5142" s="208">
        <v>238</v>
      </c>
      <c r="D5142" s="471">
        <v>27</v>
      </c>
      <c r="E5142" s="209">
        <v>17</v>
      </c>
      <c r="F5142" s="472">
        <v>27.3</v>
      </c>
      <c r="I5142" s="114"/>
    </row>
    <row r="5143" spans="1:9">
      <c r="A5143" s="470">
        <v>44411</v>
      </c>
      <c r="B5143" s="203">
        <v>5</v>
      </c>
      <c r="C5143" s="208">
        <v>253</v>
      </c>
      <c r="D5143" s="471">
        <v>27.1</v>
      </c>
      <c r="E5143" s="209">
        <v>17</v>
      </c>
      <c r="F5143" s="472">
        <v>26.6</v>
      </c>
      <c r="I5143" s="114"/>
    </row>
    <row r="5144" spans="1:9">
      <c r="A5144" s="470">
        <v>44411</v>
      </c>
      <c r="B5144" s="203">
        <v>6</v>
      </c>
      <c r="C5144" s="208">
        <v>268</v>
      </c>
      <c r="D5144" s="471">
        <v>27.1</v>
      </c>
      <c r="E5144" s="209">
        <v>17</v>
      </c>
      <c r="F5144" s="472">
        <v>26</v>
      </c>
      <c r="I5144" s="114"/>
    </row>
    <row r="5145" spans="1:9">
      <c r="A5145" s="470">
        <v>44411</v>
      </c>
      <c r="B5145" s="203">
        <v>7</v>
      </c>
      <c r="C5145" s="208">
        <v>283</v>
      </c>
      <c r="D5145" s="471">
        <v>27.2</v>
      </c>
      <c r="E5145" s="209">
        <v>17</v>
      </c>
      <c r="F5145" s="472">
        <v>25.3</v>
      </c>
      <c r="I5145" s="114"/>
    </row>
    <row r="5146" spans="1:9">
      <c r="A5146" s="470">
        <v>44411</v>
      </c>
      <c r="B5146" s="203">
        <v>8</v>
      </c>
      <c r="C5146" s="208">
        <v>298</v>
      </c>
      <c r="D5146" s="471">
        <v>27.2</v>
      </c>
      <c r="E5146" s="209">
        <v>17</v>
      </c>
      <c r="F5146" s="472">
        <v>24.6</v>
      </c>
      <c r="I5146" s="114"/>
    </row>
    <row r="5147" spans="1:9">
      <c r="A5147" s="470">
        <v>44411</v>
      </c>
      <c r="B5147" s="203">
        <v>9</v>
      </c>
      <c r="C5147" s="208">
        <v>313</v>
      </c>
      <c r="D5147" s="471">
        <v>27.3</v>
      </c>
      <c r="E5147" s="209">
        <v>17</v>
      </c>
      <c r="F5147" s="472">
        <v>24</v>
      </c>
      <c r="I5147" s="114"/>
    </row>
    <row r="5148" spans="1:9">
      <c r="A5148" s="470">
        <v>44411</v>
      </c>
      <c r="B5148" s="203">
        <v>10</v>
      </c>
      <c r="C5148" s="208">
        <v>328</v>
      </c>
      <c r="D5148" s="471">
        <v>27.3</v>
      </c>
      <c r="E5148" s="209">
        <v>17</v>
      </c>
      <c r="F5148" s="472">
        <v>23.3</v>
      </c>
      <c r="I5148" s="114"/>
    </row>
    <row r="5149" spans="1:9">
      <c r="A5149" s="470">
        <v>44411</v>
      </c>
      <c r="B5149" s="203">
        <v>11</v>
      </c>
      <c r="C5149" s="208">
        <v>343</v>
      </c>
      <c r="D5149" s="471">
        <v>27.4</v>
      </c>
      <c r="E5149" s="209">
        <v>17</v>
      </c>
      <c r="F5149" s="472">
        <v>22.7</v>
      </c>
      <c r="I5149" s="114"/>
    </row>
    <row r="5150" spans="1:9">
      <c r="A5150" s="470">
        <v>44411</v>
      </c>
      <c r="B5150" s="203">
        <v>12</v>
      </c>
      <c r="C5150" s="208">
        <v>358</v>
      </c>
      <c r="D5150" s="471">
        <v>27.5</v>
      </c>
      <c r="E5150" s="209">
        <v>17</v>
      </c>
      <c r="F5150" s="472">
        <v>22</v>
      </c>
      <c r="I5150" s="114"/>
    </row>
    <row r="5151" spans="1:9">
      <c r="A5151" s="470">
        <v>44411</v>
      </c>
      <c r="B5151" s="203">
        <v>13</v>
      </c>
      <c r="C5151" s="208">
        <v>13</v>
      </c>
      <c r="D5151" s="471">
        <v>27.5</v>
      </c>
      <c r="E5151" s="209">
        <v>17</v>
      </c>
      <c r="F5151" s="472">
        <v>21.3</v>
      </c>
      <c r="I5151" s="114"/>
    </row>
    <row r="5152" spans="1:9">
      <c r="A5152" s="470">
        <v>44411</v>
      </c>
      <c r="B5152" s="203">
        <v>14</v>
      </c>
      <c r="C5152" s="208">
        <v>28</v>
      </c>
      <c r="D5152" s="471">
        <v>27.6</v>
      </c>
      <c r="E5152" s="209">
        <v>17</v>
      </c>
      <c r="F5152" s="472">
        <v>20.7</v>
      </c>
      <c r="I5152" s="114"/>
    </row>
    <row r="5153" spans="1:9">
      <c r="A5153" s="470">
        <v>44411</v>
      </c>
      <c r="B5153" s="203">
        <v>15</v>
      </c>
      <c r="C5153" s="208">
        <v>43</v>
      </c>
      <c r="D5153" s="471">
        <v>27.6</v>
      </c>
      <c r="E5153" s="209">
        <v>17</v>
      </c>
      <c r="F5153" s="472">
        <v>20</v>
      </c>
      <c r="I5153" s="114"/>
    </row>
    <row r="5154" spans="1:9">
      <c r="A5154" s="470">
        <v>44411</v>
      </c>
      <c r="B5154" s="203">
        <v>16</v>
      </c>
      <c r="C5154" s="208">
        <v>58</v>
      </c>
      <c r="D5154" s="471">
        <v>27.7</v>
      </c>
      <c r="E5154" s="209">
        <v>17</v>
      </c>
      <c r="F5154" s="472">
        <v>19.399999999999999</v>
      </c>
      <c r="I5154" s="114"/>
    </row>
    <row r="5155" spans="1:9">
      <c r="A5155" s="470">
        <v>44411</v>
      </c>
      <c r="B5155" s="203">
        <v>17</v>
      </c>
      <c r="C5155" s="208">
        <v>73</v>
      </c>
      <c r="D5155" s="471">
        <v>27.7</v>
      </c>
      <c r="E5155" s="209">
        <v>17</v>
      </c>
      <c r="F5155" s="472">
        <v>18.7</v>
      </c>
      <c r="I5155" s="114"/>
    </row>
    <row r="5156" spans="1:9">
      <c r="A5156" s="470">
        <v>44411</v>
      </c>
      <c r="B5156" s="203">
        <v>18</v>
      </c>
      <c r="C5156" s="208">
        <v>88</v>
      </c>
      <c r="D5156" s="471">
        <v>27.8</v>
      </c>
      <c r="E5156" s="209">
        <v>17</v>
      </c>
      <c r="F5156" s="472">
        <v>18</v>
      </c>
      <c r="I5156" s="114"/>
    </row>
    <row r="5157" spans="1:9">
      <c r="A5157" s="470">
        <v>44411</v>
      </c>
      <c r="B5157" s="203">
        <v>19</v>
      </c>
      <c r="C5157" s="208">
        <v>103</v>
      </c>
      <c r="D5157" s="471">
        <v>27.8</v>
      </c>
      <c r="E5157" s="209">
        <v>17</v>
      </c>
      <c r="F5157" s="472">
        <v>17.399999999999999</v>
      </c>
      <c r="I5157" s="114"/>
    </row>
    <row r="5158" spans="1:9">
      <c r="A5158" s="470">
        <v>44411</v>
      </c>
      <c r="B5158" s="203">
        <v>20</v>
      </c>
      <c r="C5158" s="208">
        <v>118</v>
      </c>
      <c r="D5158" s="471">
        <v>27.9</v>
      </c>
      <c r="E5158" s="209">
        <v>17</v>
      </c>
      <c r="F5158" s="472">
        <v>16.7</v>
      </c>
      <c r="I5158" s="114"/>
    </row>
    <row r="5159" spans="1:9">
      <c r="A5159" s="470">
        <v>44411</v>
      </c>
      <c r="B5159" s="203">
        <v>21</v>
      </c>
      <c r="C5159" s="208">
        <v>133</v>
      </c>
      <c r="D5159" s="471">
        <v>27.9</v>
      </c>
      <c r="E5159" s="209">
        <v>17</v>
      </c>
      <c r="F5159" s="472">
        <v>16.100000000000001</v>
      </c>
      <c r="I5159" s="114"/>
    </row>
    <row r="5160" spans="1:9">
      <c r="A5160" s="470">
        <v>44411</v>
      </c>
      <c r="B5160" s="203">
        <v>22</v>
      </c>
      <c r="C5160" s="208">
        <v>148</v>
      </c>
      <c r="D5160" s="471">
        <v>28</v>
      </c>
      <c r="E5160" s="209">
        <v>17</v>
      </c>
      <c r="F5160" s="472">
        <v>15.4</v>
      </c>
      <c r="I5160" s="114"/>
    </row>
    <row r="5161" spans="1:9">
      <c r="A5161" s="470">
        <v>44411</v>
      </c>
      <c r="B5161" s="203">
        <v>23</v>
      </c>
      <c r="C5161" s="208">
        <v>163</v>
      </c>
      <c r="D5161" s="471">
        <v>28.1</v>
      </c>
      <c r="E5161" s="209">
        <v>17</v>
      </c>
      <c r="F5161" s="472">
        <v>14.7</v>
      </c>
      <c r="I5161" s="114"/>
    </row>
    <row r="5162" spans="1:9">
      <c r="A5162" s="470">
        <v>44412</v>
      </c>
      <c r="B5162" s="203">
        <v>0</v>
      </c>
      <c r="C5162" s="208">
        <v>178</v>
      </c>
      <c r="D5162" s="471">
        <v>28.1</v>
      </c>
      <c r="E5162" s="209">
        <v>17</v>
      </c>
      <c r="F5162" s="472">
        <v>14.1</v>
      </c>
      <c r="I5162" s="114"/>
    </row>
    <row r="5163" spans="1:9">
      <c r="A5163" s="470">
        <v>44412</v>
      </c>
      <c r="B5163" s="203">
        <v>1</v>
      </c>
      <c r="C5163" s="208">
        <v>193</v>
      </c>
      <c r="D5163" s="471">
        <v>28.2</v>
      </c>
      <c r="E5163" s="209">
        <v>17</v>
      </c>
      <c r="F5163" s="472">
        <v>13.4</v>
      </c>
      <c r="I5163" s="114"/>
    </row>
    <row r="5164" spans="1:9">
      <c r="A5164" s="470">
        <v>44412</v>
      </c>
      <c r="B5164" s="203">
        <v>2</v>
      </c>
      <c r="C5164" s="208">
        <v>208</v>
      </c>
      <c r="D5164" s="471">
        <v>28.2</v>
      </c>
      <c r="E5164" s="209">
        <v>17</v>
      </c>
      <c r="F5164" s="472">
        <v>12.7</v>
      </c>
      <c r="I5164" s="114"/>
    </row>
    <row r="5165" spans="1:9">
      <c r="A5165" s="470">
        <v>44412</v>
      </c>
      <c r="B5165" s="203">
        <v>3</v>
      </c>
      <c r="C5165" s="208">
        <v>223</v>
      </c>
      <c r="D5165" s="471">
        <v>28.3</v>
      </c>
      <c r="E5165" s="209">
        <v>17</v>
      </c>
      <c r="F5165" s="472">
        <v>12.1</v>
      </c>
      <c r="I5165" s="114"/>
    </row>
    <row r="5166" spans="1:9">
      <c r="A5166" s="470">
        <v>44412</v>
      </c>
      <c r="B5166" s="203">
        <v>4</v>
      </c>
      <c r="C5166" s="208">
        <v>238</v>
      </c>
      <c r="D5166" s="471">
        <v>28.3</v>
      </c>
      <c r="E5166" s="209">
        <v>17</v>
      </c>
      <c r="F5166" s="472">
        <v>11.4</v>
      </c>
      <c r="I5166" s="114"/>
    </row>
    <row r="5167" spans="1:9">
      <c r="A5167" s="470">
        <v>44412</v>
      </c>
      <c r="B5167" s="203">
        <v>5</v>
      </c>
      <c r="C5167" s="208">
        <v>253</v>
      </c>
      <c r="D5167" s="471">
        <v>28.4</v>
      </c>
      <c r="E5167" s="209">
        <v>17</v>
      </c>
      <c r="F5167" s="472">
        <v>10.7</v>
      </c>
      <c r="I5167" s="114"/>
    </row>
    <row r="5168" spans="1:9">
      <c r="A5168" s="470">
        <v>44412</v>
      </c>
      <c r="B5168" s="203">
        <v>6</v>
      </c>
      <c r="C5168" s="208">
        <v>268</v>
      </c>
      <c r="D5168" s="471">
        <v>28.5</v>
      </c>
      <c r="E5168" s="209">
        <v>17</v>
      </c>
      <c r="F5168" s="472">
        <v>10.1</v>
      </c>
      <c r="I5168" s="114"/>
    </row>
    <row r="5169" spans="1:9">
      <c r="A5169" s="470">
        <v>44412</v>
      </c>
      <c r="B5169" s="203">
        <v>7</v>
      </c>
      <c r="C5169" s="208">
        <v>283</v>
      </c>
      <c r="D5169" s="471">
        <v>28.5</v>
      </c>
      <c r="E5169" s="209">
        <v>17</v>
      </c>
      <c r="F5169" s="472">
        <v>9.4</v>
      </c>
      <c r="I5169" s="114"/>
    </row>
    <row r="5170" spans="1:9">
      <c r="A5170" s="470">
        <v>44412</v>
      </c>
      <c r="B5170" s="203">
        <v>8</v>
      </c>
      <c r="C5170" s="208">
        <v>298</v>
      </c>
      <c r="D5170" s="471">
        <v>28.6</v>
      </c>
      <c r="E5170" s="209">
        <v>17</v>
      </c>
      <c r="F5170" s="472">
        <v>8.6999999999999993</v>
      </c>
      <c r="I5170" s="114"/>
    </row>
    <row r="5171" spans="1:9">
      <c r="A5171" s="470">
        <v>44412</v>
      </c>
      <c r="B5171" s="203">
        <v>9</v>
      </c>
      <c r="C5171" s="208">
        <v>313</v>
      </c>
      <c r="D5171" s="471">
        <v>28.6</v>
      </c>
      <c r="E5171" s="209">
        <v>17</v>
      </c>
      <c r="F5171" s="472">
        <v>8.1</v>
      </c>
      <c r="I5171" s="114"/>
    </row>
    <row r="5172" spans="1:9">
      <c r="A5172" s="470">
        <v>44412</v>
      </c>
      <c r="B5172" s="203">
        <v>10</v>
      </c>
      <c r="C5172" s="208">
        <v>328</v>
      </c>
      <c r="D5172" s="471">
        <v>28.7</v>
      </c>
      <c r="E5172" s="209">
        <v>17</v>
      </c>
      <c r="F5172" s="472">
        <v>7.4</v>
      </c>
      <c r="I5172" s="114"/>
    </row>
    <row r="5173" spans="1:9">
      <c r="A5173" s="470">
        <v>44412</v>
      </c>
      <c r="B5173" s="203">
        <v>11</v>
      </c>
      <c r="C5173" s="208">
        <v>343</v>
      </c>
      <c r="D5173" s="471">
        <v>28.7</v>
      </c>
      <c r="E5173" s="209">
        <v>17</v>
      </c>
      <c r="F5173" s="472">
        <v>6.7</v>
      </c>
      <c r="I5173" s="114"/>
    </row>
    <row r="5174" spans="1:9">
      <c r="A5174" s="470">
        <v>44412</v>
      </c>
      <c r="B5174" s="203">
        <v>12</v>
      </c>
      <c r="C5174" s="208">
        <v>358</v>
      </c>
      <c r="D5174" s="471">
        <v>28.8</v>
      </c>
      <c r="E5174" s="209">
        <v>17</v>
      </c>
      <c r="F5174" s="472">
        <v>6</v>
      </c>
      <c r="I5174" s="114"/>
    </row>
    <row r="5175" spans="1:9">
      <c r="A5175" s="470">
        <v>44412</v>
      </c>
      <c r="B5175" s="203">
        <v>13</v>
      </c>
      <c r="C5175" s="208">
        <v>13</v>
      </c>
      <c r="D5175" s="471">
        <v>28.9</v>
      </c>
      <c r="E5175" s="209">
        <v>17</v>
      </c>
      <c r="F5175" s="472">
        <v>5.4</v>
      </c>
      <c r="I5175" s="114"/>
    </row>
    <row r="5176" spans="1:9">
      <c r="A5176" s="470">
        <v>44412</v>
      </c>
      <c r="B5176" s="203">
        <v>14</v>
      </c>
      <c r="C5176" s="208">
        <v>28</v>
      </c>
      <c r="D5176" s="471">
        <v>28.9</v>
      </c>
      <c r="E5176" s="209">
        <v>17</v>
      </c>
      <c r="F5176" s="472">
        <v>4.7</v>
      </c>
      <c r="I5176" s="114"/>
    </row>
    <row r="5177" spans="1:9">
      <c r="A5177" s="470">
        <v>44412</v>
      </c>
      <c r="B5177" s="203">
        <v>15</v>
      </c>
      <c r="C5177" s="208">
        <v>43</v>
      </c>
      <c r="D5177" s="471">
        <v>29</v>
      </c>
      <c r="E5177" s="209">
        <v>17</v>
      </c>
      <c r="F5177" s="472">
        <v>4</v>
      </c>
      <c r="I5177" s="114"/>
    </row>
    <row r="5178" spans="1:9">
      <c r="A5178" s="470">
        <v>44412</v>
      </c>
      <c r="B5178" s="203">
        <v>16</v>
      </c>
      <c r="C5178" s="208">
        <v>58</v>
      </c>
      <c r="D5178" s="471">
        <v>29</v>
      </c>
      <c r="E5178" s="209">
        <v>17</v>
      </c>
      <c r="F5178" s="472">
        <v>3.4</v>
      </c>
      <c r="I5178" s="114"/>
    </row>
    <row r="5179" spans="1:9">
      <c r="A5179" s="470">
        <v>44412</v>
      </c>
      <c r="B5179" s="203">
        <v>17</v>
      </c>
      <c r="C5179" s="208">
        <v>73</v>
      </c>
      <c r="D5179" s="471">
        <v>29.1</v>
      </c>
      <c r="E5179" s="209">
        <v>17</v>
      </c>
      <c r="F5179" s="472">
        <v>2.7</v>
      </c>
      <c r="I5179" s="114"/>
    </row>
    <row r="5180" spans="1:9">
      <c r="A5180" s="470">
        <v>44412</v>
      </c>
      <c r="B5180" s="203">
        <v>18</v>
      </c>
      <c r="C5180" s="208">
        <v>88</v>
      </c>
      <c r="D5180" s="471">
        <v>29.2</v>
      </c>
      <c r="E5180" s="209">
        <v>17</v>
      </c>
      <c r="F5180" s="472">
        <v>2</v>
      </c>
      <c r="I5180" s="114"/>
    </row>
    <row r="5181" spans="1:9">
      <c r="A5181" s="470">
        <v>44412</v>
      </c>
      <c r="B5181" s="203">
        <v>19</v>
      </c>
      <c r="C5181" s="208">
        <v>103</v>
      </c>
      <c r="D5181" s="471">
        <v>29.2</v>
      </c>
      <c r="E5181" s="209">
        <v>17</v>
      </c>
      <c r="F5181" s="472">
        <v>1.3</v>
      </c>
      <c r="I5181" s="114"/>
    </row>
    <row r="5182" spans="1:9">
      <c r="A5182" s="470">
        <v>44412</v>
      </c>
      <c r="B5182" s="203">
        <v>20</v>
      </c>
      <c r="C5182" s="208">
        <v>118</v>
      </c>
      <c r="D5182" s="471">
        <v>29.3</v>
      </c>
      <c r="E5182" s="209">
        <v>17</v>
      </c>
      <c r="F5182" s="472">
        <v>0.7</v>
      </c>
      <c r="I5182" s="114"/>
    </row>
    <row r="5183" spans="1:9">
      <c r="A5183" s="470">
        <v>44412</v>
      </c>
      <c r="B5183" s="203">
        <v>21</v>
      </c>
      <c r="C5183" s="208">
        <v>133</v>
      </c>
      <c r="D5183" s="471">
        <v>29.3</v>
      </c>
      <c r="E5183" s="209">
        <v>16</v>
      </c>
      <c r="F5183" s="472">
        <v>60</v>
      </c>
      <c r="I5183" s="114"/>
    </row>
    <row r="5184" spans="1:9">
      <c r="A5184" s="470">
        <v>44412</v>
      </c>
      <c r="B5184" s="203">
        <v>22</v>
      </c>
      <c r="C5184" s="208">
        <v>148</v>
      </c>
      <c r="D5184" s="471">
        <v>29.4</v>
      </c>
      <c r="E5184" s="209">
        <v>16</v>
      </c>
      <c r="F5184" s="472">
        <v>59.3</v>
      </c>
      <c r="I5184" s="114"/>
    </row>
    <row r="5185" spans="1:9">
      <c r="A5185" s="470">
        <v>44412</v>
      </c>
      <c r="B5185" s="203">
        <v>23</v>
      </c>
      <c r="C5185" s="208">
        <v>163</v>
      </c>
      <c r="D5185" s="471">
        <v>29.5</v>
      </c>
      <c r="E5185" s="209">
        <v>16</v>
      </c>
      <c r="F5185" s="472">
        <v>58.6</v>
      </c>
      <c r="I5185" s="114"/>
    </row>
    <row r="5186" spans="1:9">
      <c r="A5186" s="470">
        <v>44413</v>
      </c>
      <c r="B5186" s="203">
        <v>0</v>
      </c>
      <c r="C5186" s="208">
        <v>178</v>
      </c>
      <c r="D5186" s="471">
        <v>29.5</v>
      </c>
      <c r="E5186" s="209">
        <v>16</v>
      </c>
      <c r="F5186" s="472">
        <v>58</v>
      </c>
      <c r="I5186" s="114"/>
    </row>
    <row r="5187" spans="1:9">
      <c r="A5187" s="470">
        <v>44413</v>
      </c>
      <c r="B5187" s="203">
        <v>1</v>
      </c>
      <c r="C5187" s="208">
        <v>193</v>
      </c>
      <c r="D5187" s="471">
        <v>29.6</v>
      </c>
      <c r="E5187" s="209">
        <v>16</v>
      </c>
      <c r="F5187" s="472">
        <v>57.3</v>
      </c>
      <c r="I5187" s="114"/>
    </row>
    <row r="5188" spans="1:9">
      <c r="A5188" s="470">
        <v>44413</v>
      </c>
      <c r="B5188" s="203">
        <v>2</v>
      </c>
      <c r="C5188" s="208">
        <v>208</v>
      </c>
      <c r="D5188" s="471">
        <v>29.7</v>
      </c>
      <c r="E5188" s="209">
        <v>16</v>
      </c>
      <c r="F5188" s="472">
        <v>56.6</v>
      </c>
      <c r="I5188" s="114"/>
    </row>
    <row r="5189" spans="1:9">
      <c r="A5189" s="470">
        <v>44413</v>
      </c>
      <c r="B5189" s="203">
        <v>3</v>
      </c>
      <c r="C5189" s="208">
        <v>223</v>
      </c>
      <c r="D5189" s="471">
        <v>29.7</v>
      </c>
      <c r="E5189" s="209">
        <v>16</v>
      </c>
      <c r="F5189" s="472">
        <v>55.9</v>
      </c>
      <c r="I5189" s="114"/>
    </row>
    <row r="5190" spans="1:9">
      <c r="A5190" s="470">
        <v>44413</v>
      </c>
      <c r="B5190" s="203">
        <v>4</v>
      </c>
      <c r="C5190" s="208">
        <v>238</v>
      </c>
      <c r="D5190" s="471">
        <v>29.8</v>
      </c>
      <c r="E5190" s="209">
        <v>16</v>
      </c>
      <c r="F5190" s="472">
        <v>55.2</v>
      </c>
      <c r="I5190" s="114"/>
    </row>
    <row r="5191" spans="1:9">
      <c r="A5191" s="470">
        <v>44413</v>
      </c>
      <c r="B5191" s="203">
        <v>5</v>
      </c>
      <c r="C5191" s="208">
        <v>253</v>
      </c>
      <c r="D5191" s="471">
        <v>29.9</v>
      </c>
      <c r="E5191" s="209">
        <v>16</v>
      </c>
      <c r="F5191" s="472">
        <v>54.6</v>
      </c>
      <c r="I5191" s="114"/>
    </row>
    <row r="5192" spans="1:9">
      <c r="A5192" s="470">
        <v>44413</v>
      </c>
      <c r="B5192" s="203">
        <v>6</v>
      </c>
      <c r="C5192" s="208">
        <v>268</v>
      </c>
      <c r="D5192" s="471">
        <v>29.9</v>
      </c>
      <c r="E5192" s="209">
        <v>16</v>
      </c>
      <c r="F5192" s="472">
        <v>53.9</v>
      </c>
      <c r="I5192" s="114"/>
    </row>
    <row r="5193" spans="1:9">
      <c r="A5193" s="470">
        <v>44413</v>
      </c>
      <c r="B5193" s="203">
        <v>7</v>
      </c>
      <c r="C5193" s="208">
        <v>283</v>
      </c>
      <c r="D5193" s="471">
        <v>30</v>
      </c>
      <c r="E5193" s="209">
        <v>16</v>
      </c>
      <c r="F5193" s="472">
        <v>53.2</v>
      </c>
      <c r="I5193" s="114"/>
    </row>
    <row r="5194" spans="1:9">
      <c r="A5194" s="470">
        <v>44413</v>
      </c>
      <c r="B5194" s="203">
        <v>8</v>
      </c>
      <c r="C5194" s="208">
        <v>298</v>
      </c>
      <c r="D5194" s="471">
        <v>30</v>
      </c>
      <c r="E5194" s="209">
        <v>16</v>
      </c>
      <c r="F5194" s="472">
        <v>52.5</v>
      </c>
      <c r="I5194" s="114"/>
    </row>
    <row r="5195" spans="1:9">
      <c r="A5195" s="470">
        <v>44413</v>
      </c>
      <c r="B5195" s="203">
        <v>9</v>
      </c>
      <c r="C5195" s="208">
        <v>313</v>
      </c>
      <c r="D5195" s="471">
        <v>30.1</v>
      </c>
      <c r="E5195" s="209">
        <v>16</v>
      </c>
      <c r="F5195" s="472">
        <v>51.8</v>
      </c>
      <c r="I5195" s="114"/>
    </row>
    <row r="5196" spans="1:9">
      <c r="A5196" s="470">
        <v>44413</v>
      </c>
      <c r="B5196" s="203">
        <v>10</v>
      </c>
      <c r="C5196" s="208">
        <v>328</v>
      </c>
      <c r="D5196" s="471">
        <v>30.2</v>
      </c>
      <c r="E5196" s="209">
        <v>16</v>
      </c>
      <c r="F5196" s="472">
        <v>51.2</v>
      </c>
      <c r="I5196" s="114"/>
    </row>
    <row r="5197" spans="1:9">
      <c r="A5197" s="470">
        <v>44413</v>
      </c>
      <c r="B5197" s="203">
        <v>11</v>
      </c>
      <c r="C5197" s="208">
        <v>343</v>
      </c>
      <c r="D5197" s="471">
        <v>30.2</v>
      </c>
      <c r="E5197" s="209">
        <v>16</v>
      </c>
      <c r="F5197" s="472">
        <v>50.5</v>
      </c>
      <c r="I5197" s="114"/>
    </row>
    <row r="5198" spans="1:9">
      <c r="A5198" s="470">
        <v>44413</v>
      </c>
      <c r="B5198" s="203">
        <v>12</v>
      </c>
      <c r="C5198" s="208">
        <v>358</v>
      </c>
      <c r="D5198" s="471">
        <v>30.3</v>
      </c>
      <c r="E5198" s="209">
        <v>16</v>
      </c>
      <c r="F5198" s="472">
        <v>49.8</v>
      </c>
      <c r="I5198" s="114"/>
    </row>
    <row r="5199" spans="1:9">
      <c r="A5199" s="470">
        <v>44413</v>
      </c>
      <c r="B5199" s="203">
        <v>13</v>
      </c>
      <c r="C5199" s="208">
        <v>13</v>
      </c>
      <c r="D5199" s="471">
        <v>30.4</v>
      </c>
      <c r="E5199" s="209">
        <v>16</v>
      </c>
      <c r="F5199" s="472">
        <v>49.1</v>
      </c>
      <c r="I5199" s="114"/>
    </row>
    <row r="5200" spans="1:9">
      <c r="A5200" s="470">
        <v>44413</v>
      </c>
      <c r="B5200" s="203">
        <v>14</v>
      </c>
      <c r="C5200" s="208">
        <v>28</v>
      </c>
      <c r="D5200" s="471">
        <v>30.4</v>
      </c>
      <c r="E5200" s="209">
        <v>16</v>
      </c>
      <c r="F5200" s="472">
        <v>48.4</v>
      </c>
      <c r="I5200" s="114"/>
    </row>
    <row r="5201" spans="1:9">
      <c r="A5201" s="470">
        <v>44413</v>
      </c>
      <c r="B5201" s="203">
        <v>15</v>
      </c>
      <c r="C5201" s="208">
        <v>43</v>
      </c>
      <c r="D5201" s="471">
        <v>30.5</v>
      </c>
      <c r="E5201" s="209">
        <v>16</v>
      </c>
      <c r="F5201" s="472">
        <v>47.8</v>
      </c>
      <c r="I5201" s="114"/>
    </row>
    <row r="5202" spans="1:9">
      <c r="A5202" s="470">
        <v>44413</v>
      </c>
      <c r="B5202" s="203">
        <v>16</v>
      </c>
      <c r="C5202" s="208">
        <v>58</v>
      </c>
      <c r="D5202" s="471">
        <v>30.6</v>
      </c>
      <c r="E5202" s="209">
        <v>16</v>
      </c>
      <c r="F5202" s="472">
        <v>47.1</v>
      </c>
      <c r="I5202" s="114"/>
    </row>
    <row r="5203" spans="1:9">
      <c r="A5203" s="470">
        <v>44413</v>
      </c>
      <c r="B5203" s="203">
        <v>17</v>
      </c>
      <c r="C5203" s="208">
        <v>73</v>
      </c>
      <c r="D5203" s="471">
        <v>30.6</v>
      </c>
      <c r="E5203" s="209">
        <v>16</v>
      </c>
      <c r="F5203" s="472">
        <v>46.4</v>
      </c>
      <c r="I5203" s="114"/>
    </row>
    <row r="5204" spans="1:9">
      <c r="A5204" s="470">
        <v>44413</v>
      </c>
      <c r="B5204" s="203">
        <v>18</v>
      </c>
      <c r="C5204" s="208">
        <v>88</v>
      </c>
      <c r="D5204" s="471">
        <v>30.7</v>
      </c>
      <c r="E5204" s="209">
        <v>16</v>
      </c>
      <c r="F5204" s="472">
        <v>45.7</v>
      </c>
      <c r="I5204" s="114"/>
    </row>
    <row r="5205" spans="1:9">
      <c r="A5205" s="470">
        <v>44413</v>
      </c>
      <c r="B5205" s="203">
        <v>19</v>
      </c>
      <c r="C5205" s="208">
        <v>103</v>
      </c>
      <c r="D5205" s="471">
        <v>30.8</v>
      </c>
      <c r="E5205" s="209">
        <v>16</v>
      </c>
      <c r="F5205" s="472">
        <v>45</v>
      </c>
      <c r="I5205" s="114"/>
    </row>
    <row r="5206" spans="1:9">
      <c r="A5206" s="470">
        <v>44413</v>
      </c>
      <c r="B5206" s="203">
        <v>20</v>
      </c>
      <c r="C5206" s="208">
        <v>118</v>
      </c>
      <c r="D5206" s="471">
        <v>30.8</v>
      </c>
      <c r="E5206" s="209">
        <v>16</v>
      </c>
      <c r="F5206" s="472">
        <v>44.3</v>
      </c>
      <c r="I5206" s="114"/>
    </row>
    <row r="5207" spans="1:9">
      <c r="A5207" s="470">
        <v>44413</v>
      </c>
      <c r="B5207" s="203">
        <v>21</v>
      </c>
      <c r="C5207" s="208">
        <v>133</v>
      </c>
      <c r="D5207" s="471">
        <v>30.9</v>
      </c>
      <c r="E5207" s="209">
        <v>16</v>
      </c>
      <c r="F5207" s="472">
        <v>43.6</v>
      </c>
      <c r="I5207" s="114"/>
    </row>
    <row r="5208" spans="1:9">
      <c r="A5208" s="470">
        <v>44413</v>
      </c>
      <c r="B5208" s="203">
        <v>22</v>
      </c>
      <c r="C5208" s="208">
        <v>148</v>
      </c>
      <c r="D5208" s="471">
        <v>31</v>
      </c>
      <c r="E5208" s="209">
        <v>16</v>
      </c>
      <c r="F5208" s="472">
        <v>43</v>
      </c>
      <c r="I5208" s="114"/>
    </row>
    <row r="5209" spans="1:9">
      <c r="A5209" s="470">
        <v>44413</v>
      </c>
      <c r="B5209" s="203">
        <v>23</v>
      </c>
      <c r="C5209" s="208">
        <v>163</v>
      </c>
      <c r="D5209" s="471">
        <v>31</v>
      </c>
      <c r="E5209" s="209">
        <v>16</v>
      </c>
      <c r="F5209" s="472">
        <v>42.3</v>
      </c>
      <c r="I5209" s="114"/>
    </row>
    <row r="5210" spans="1:9">
      <c r="A5210" s="470">
        <v>44414</v>
      </c>
      <c r="B5210" s="203">
        <v>0</v>
      </c>
      <c r="C5210" s="208">
        <v>178</v>
      </c>
      <c r="D5210" s="471">
        <v>31.1</v>
      </c>
      <c r="E5210" s="209">
        <v>16</v>
      </c>
      <c r="F5210" s="472">
        <v>41.6</v>
      </c>
      <c r="I5210" s="114"/>
    </row>
    <row r="5211" spans="1:9">
      <c r="A5211" s="470">
        <v>44414</v>
      </c>
      <c r="B5211" s="203">
        <v>1</v>
      </c>
      <c r="C5211" s="208">
        <v>193</v>
      </c>
      <c r="D5211" s="471">
        <v>31.2</v>
      </c>
      <c r="E5211" s="209">
        <v>16</v>
      </c>
      <c r="F5211" s="472">
        <v>40.9</v>
      </c>
      <c r="I5211" s="114"/>
    </row>
    <row r="5212" spans="1:9">
      <c r="A5212" s="470">
        <v>44414</v>
      </c>
      <c r="B5212" s="203">
        <v>2</v>
      </c>
      <c r="C5212" s="208">
        <v>208</v>
      </c>
      <c r="D5212" s="471">
        <v>31.2</v>
      </c>
      <c r="E5212" s="209">
        <v>16</v>
      </c>
      <c r="F5212" s="472">
        <v>40.200000000000003</v>
      </c>
      <c r="I5212" s="114"/>
    </row>
    <row r="5213" spans="1:9">
      <c r="A5213" s="470">
        <v>44414</v>
      </c>
      <c r="B5213" s="203">
        <v>3</v>
      </c>
      <c r="C5213" s="208">
        <v>223</v>
      </c>
      <c r="D5213" s="471">
        <v>31.3</v>
      </c>
      <c r="E5213" s="209">
        <v>16</v>
      </c>
      <c r="F5213" s="472">
        <v>39.5</v>
      </c>
      <c r="I5213" s="114"/>
    </row>
    <row r="5214" spans="1:9">
      <c r="A5214" s="470">
        <v>44414</v>
      </c>
      <c r="B5214" s="203">
        <v>4</v>
      </c>
      <c r="C5214" s="208">
        <v>238</v>
      </c>
      <c r="D5214" s="471">
        <v>31.4</v>
      </c>
      <c r="E5214" s="209">
        <v>16</v>
      </c>
      <c r="F5214" s="472">
        <v>38.799999999999997</v>
      </c>
      <c r="I5214" s="114"/>
    </row>
    <row r="5215" spans="1:9">
      <c r="A5215" s="470">
        <v>44414</v>
      </c>
      <c r="B5215" s="203">
        <v>5</v>
      </c>
      <c r="C5215" s="208">
        <v>253</v>
      </c>
      <c r="D5215" s="471">
        <v>31.5</v>
      </c>
      <c r="E5215" s="209">
        <v>16</v>
      </c>
      <c r="F5215" s="472">
        <v>38.1</v>
      </c>
      <c r="I5215" s="114"/>
    </row>
    <row r="5216" spans="1:9">
      <c r="A5216" s="470">
        <v>44414</v>
      </c>
      <c r="B5216" s="203">
        <v>6</v>
      </c>
      <c r="C5216" s="208">
        <v>268</v>
      </c>
      <c r="D5216" s="471">
        <v>31.5</v>
      </c>
      <c r="E5216" s="209">
        <v>16</v>
      </c>
      <c r="F5216" s="472">
        <v>37.4</v>
      </c>
      <c r="I5216" s="114"/>
    </row>
    <row r="5217" spans="1:9">
      <c r="A5217" s="470">
        <v>44414</v>
      </c>
      <c r="B5217" s="203">
        <v>7</v>
      </c>
      <c r="C5217" s="208">
        <v>283</v>
      </c>
      <c r="D5217" s="471">
        <v>31.6</v>
      </c>
      <c r="E5217" s="209">
        <v>16</v>
      </c>
      <c r="F5217" s="472">
        <v>36.799999999999997</v>
      </c>
      <c r="I5217" s="114"/>
    </row>
    <row r="5218" spans="1:9">
      <c r="A5218" s="470">
        <v>44414</v>
      </c>
      <c r="B5218" s="203">
        <v>8</v>
      </c>
      <c r="C5218" s="208">
        <v>298</v>
      </c>
      <c r="D5218" s="471">
        <v>31.7</v>
      </c>
      <c r="E5218" s="209">
        <v>16</v>
      </c>
      <c r="F5218" s="472">
        <v>36.1</v>
      </c>
      <c r="I5218" s="114"/>
    </row>
    <row r="5219" spans="1:9">
      <c r="A5219" s="470">
        <v>44414</v>
      </c>
      <c r="B5219" s="203">
        <v>9</v>
      </c>
      <c r="C5219" s="208">
        <v>313</v>
      </c>
      <c r="D5219" s="471">
        <v>31.7</v>
      </c>
      <c r="E5219" s="209">
        <v>16</v>
      </c>
      <c r="F5219" s="472">
        <v>35.4</v>
      </c>
      <c r="I5219" s="114"/>
    </row>
    <row r="5220" spans="1:9">
      <c r="A5220" s="470">
        <v>44414</v>
      </c>
      <c r="B5220" s="203">
        <v>10</v>
      </c>
      <c r="C5220" s="208">
        <v>328</v>
      </c>
      <c r="D5220" s="471">
        <v>31.8</v>
      </c>
      <c r="E5220" s="209">
        <v>16</v>
      </c>
      <c r="F5220" s="472">
        <v>34.700000000000003</v>
      </c>
      <c r="I5220" s="114"/>
    </row>
    <row r="5221" spans="1:9">
      <c r="A5221" s="470">
        <v>44414</v>
      </c>
      <c r="B5221" s="203">
        <v>11</v>
      </c>
      <c r="C5221" s="208">
        <v>343</v>
      </c>
      <c r="D5221" s="471">
        <v>31.9</v>
      </c>
      <c r="E5221" s="209">
        <v>16</v>
      </c>
      <c r="F5221" s="472">
        <v>34</v>
      </c>
      <c r="I5221" s="114"/>
    </row>
    <row r="5222" spans="1:9">
      <c r="A5222" s="470">
        <v>44414</v>
      </c>
      <c r="B5222" s="203">
        <v>12</v>
      </c>
      <c r="C5222" s="208">
        <v>358</v>
      </c>
      <c r="D5222" s="471">
        <v>31.9</v>
      </c>
      <c r="E5222" s="209">
        <v>16</v>
      </c>
      <c r="F5222" s="472">
        <v>33.299999999999997</v>
      </c>
      <c r="I5222" s="114"/>
    </row>
    <row r="5223" spans="1:9">
      <c r="A5223" s="470">
        <v>44414</v>
      </c>
      <c r="B5223" s="203">
        <v>13</v>
      </c>
      <c r="C5223" s="208">
        <v>13</v>
      </c>
      <c r="D5223" s="471">
        <v>32</v>
      </c>
      <c r="E5223" s="209">
        <v>16</v>
      </c>
      <c r="F5223" s="472">
        <v>32.6</v>
      </c>
      <c r="I5223" s="114"/>
    </row>
    <row r="5224" spans="1:9">
      <c r="A5224" s="470">
        <v>44414</v>
      </c>
      <c r="B5224" s="203">
        <v>14</v>
      </c>
      <c r="C5224" s="208">
        <v>28</v>
      </c>
      <c r="D5224" s="471">
        <v>32.1</v>
      </c>
      <c r="E5224" s="209">
        <v>16</v>
      </c>
      <c r="F5224" s="472">
        <v>31.9</v>
      </c>
      <c r="I5224" s="114"/>
    </row>
    <row r="5225" spans="1:9">
      <c r="A5225" s="470">
        <v>44414</v>
      </c>
      <c r="B5225" s="203">
        <v>15</v>
      </c>
      <c r="C5225" s="208">
        <v>43</v>
      </c>
      <c r="D5225" s="471">
        <v>32.200000000000003</v>
      </c>
      <c r="E5225" s="209">
        <v>16</v>
      </c>
      <c r="F5225" s="472">
        <v>31.2</v>
      </c>
      <c r="I5225" s="114"/>
    </row>
    <row r="5226" spans="1:9">
      <c r="A5226" s="470">
        <v>44414</v>
      </c>
      <c r="B5226" s="203">
        <v>16</v>
      </c>
      <c r="C5226" s="208">
        <v>58</v>
      </c>
      <c r="D5226" s="471">
        <v>32.200000000000003</v>
      </c>
      <c r="E5226" s="209">
        <v>16</v>
      </c>
      <c r="F5226" s="472">
        <v>30.5</v>
      </c>
      <c r="I5226" s="114"/>
    </row>
    <row r="5227" spans="1:9">
      <c r="A5227" s="470">
        <v>44414</v>
      </c>
      <c r="B5227" s="203">
        <v>17</v>
      </c>
      <c r="C5227" s="208">
        <v>73</v>
      </c>
      <c r="D5227" s="471">
        <v>32.299999999999997</v>
      </c>
      <c r="E5227" s="209">
        <v>16</v>
      </c>
      <c r="F5227" s="472">
        <v>29.8</v>
      </c>
      <c r="I5227" s="114"/>
    </row>
    <row r="5228" spans="1:9">
      <c r="A5228" s="470">
        <v>44414</v>
      </c>
      <c r="B5228" s="203">
        <v>18</v>
      </c>
      <c r="C5228" s="208">
        <v>88</v>
      </c>
      <c r="D5228" s="471">
        <v>32.4</v>
      </c>
      <c r="E5228" s="209">
        <v>16</v>
      </c>
      <c r="F5228" s="472">
        <v>29.1</v>
      </c>
      <c r="I5228" s="114"/>
    </row>
    <row r="5229" spans="1:9">
      <c r="A5229" s="470">
        <v>44414</v>
      </c>
      <c r="B5229" s="203">
        <v>19</v>
      </c>
      <c r="C5229" s="208">
        <v>103</v>
      </c>
      <c r="D5229" s="471">
        <v>32.5</v>
      </c>
      <c r="E5229" s="209">
        <v>16</v>
      </c>
      <c r="F5229" s="472">
        <v>28.4</v>
      </c>
      <c r="I5229" s="114"/>
    </row>
    <row r="5230" spans="1:9">
      <c r="A5230" s="470">
        <v>44414</v>
      </c>
      <c r="B5230" s="203">
        <v>20</v>
      </c>
      <c r="C5230" s="208">
        <v>118</v>
      </c>
      <c r="D5230" s="471">
        <v>32.5</v>
      </c>
      <c r="E5230" s="209">
        <v>16</v>
      </c>
      <c r="F5230" s="472">
        <v>27.7</v>
      </c>
      <c r="I5230" s="114"/>
    </row>
    <row r="5231" spans="1:9">
      <c r="A5231" s="470">
        <v>44414</v>
      </c>
      <c r="B5231" s="203">
        <v>21</v>
      </c>
      <c r="C5231" s="208">
        <v>133</v>
      </c>
      <c r="D5231" s="471">
        <v>32.6</v>
      </c>
      <c r="E5231" s="209">
        <v>16</v>
      </c>
      <c r="F5231" s="472">
        <v>27</v>
      </c>
      <c r="I5231" s="114"/>
    </row>
    <row r="5232" spans="1:9">
      <c r="A5232" s="470">
        <v>44414</v>
      </c>
      <c r="B5232" s="203">
        <v>22</v>
      </c>
      <c r="C5232" s="208">
        <v>148</v>
      </c>
      <c r="D5232" s="471">
        <v>32.700000000000003</v>
      </c>
      <c r="E5232" s="209">
        <v>16</v>
      </c>
      <c r="F5232" s="472">
        <v>26.3</v>
      </c>
      <c r="I5232" s="114"/>
    </row>
    <row r="5233" spans="1:9">
      <c r="A5233" s="470">
        <v>44414</v>
      </c>
      <c r="B5233" s="203">
        <v>23</v>
      </c>
      <c r="C5233" s="208">
        <v>163</v>
      </c>
      <c r="D5233" s="471">
        <v>32.799999999999997</v>
      </c>
      <c r="E5233" s="209">
        <v>16</v>
      </c>
      <c r="F5233" s="472">
        <v>25.6</v>
      </c>
      <c r="I5233" s="114"/>
    </row>
    <row r="5234" spans="1:9">
      <c r="A5234" s="470">
        <v>44415</v>
      </c>
      <c r="B5234" s="203">
        <v>0</v>
      </c>
      <c r="C5234" s="208">
        <v>178</v>
      </c>
      <c r="D5234" s="471">
        <v>32.799999999999997</v>
      </c>
      <c r="E5234" s="209">
        <v>16</v>
      </c>
      <c r="F5234" s="472">
        <v>24.9</v>
      </c>
      <c r="I5234" s="114"/>
    </row>
    <row r="5235" spans="1:9">
      <c r="A5235" s="470">
        <v>44415</v>
      </c>
      <c r="B5235" s="203">
        <v>1</v>
      </c>
      <c r="C5235" s="208">
        <v>193</v>
      </c>
      <c r="D5235" s="471">
        <v>32.9</v>
      </c>
      <c r="E5235" s="209">
        <v>16</v>
      </c>
      <c r="F5235" s="472">
        <v>24.2</v>
      </c>
      <c r="I5235" s="114"/>
    </row>
    <row r="5236" spans="1:9">
      <c r="A5236" s="470">
        <v>44415</v>
      </c>
      <c r="B5236" s="203">
        <v>2</v>
      </c>
      <c r="C5236" s="208">
        <v>208</v>
      </c>
      <c r="D5236" s="471">
        <v>33</v>
      </c>
      <c r="E5236" s="209">
        <v>16</v>
      </c>
      <c r="F5236" s="472">
        <v>23.5</v>
      </c>
      <c r="I5236" s="114"/>
    </row>
    <row r="5237" spans="1:9">
      <c r="A5237" s="470">
        <v>44415</v>
      </c>
      <c r="B5237" s="203">
        <v>3</v>
      </c>
      <c r="C5237" s="208">
        <v>223</v>
      </c>
      <c r="D5237" s="471">
        <v>33.1</v>
      </c>
      <c r="E5237" s="209">
        <v>16</v>
      </c>
      <c r="F5237" s="472">
        <v>22.8</v>
      </c>
      <c r="I5237" s="114"/>
    </row>
    <row r="5238" spans="1:9">
      <c r="A5238" s="470">
        <v>44415</v>
      </c>
      <c r="B5238" s="203">
        <v>4</v>
      </c>
      <c r="C5238" s="208">
        <v>238</v>
      </c>
      <c r="D5238" s="471">
        <v>33.1</v>
      </c>
      <c r="E5238" s="209">
        <v>16</v>
      </c>
      <c r="F5238" s="472">
        <v>22.1</v>
      </c>
      <c r="I5238" s="114"/>
    </row>
    <row r="5239" spans="1:9">
      <c r="A5239" s="470">
        <v>44415</v>
      </c>
      <c r="B5239" s="203">
        <v>5</v>
      </c>
      <c r="C5239" s="208">
        <v>253</v>
      </c>
      <c r="D5239" s="471">
        <v>33.200000000000003</v>
      </c>
      <c r="E5239" s="209">
        <v>16</v>
      </c>
      <c r="F5239" s="472">
        <v>21.4</v>
      </c>
      <c r="I5239" s="114"/>
    </row>
    <row r="5240" spans="1:9">
      <c r="A5240" s="470">
        <v>44415</v>
      </c>
      <c r="B5240" s="203">
        <v>6</v>
      </c>
      <c r="C5240" s="208">
        <v>268</v>
      </c>
      <c r="D5240" s="471">
        <v>33.299999999999997</v>
      </c>
      <c r="E5240" s="209">
        <v>16</v>
      </c>
      <c r="F5240" s="472">
        <v>20.7</v>
      </c>
      <c r="I5240" s="114"/>
    </row>
    <row r="5241" spans="1:9">
      <c r="A5241" s="470">
        <v>44415</v>
      </c>
      <c r="B5241" s="203">
        <v>7</v>
      </c>
      <c r="C5241" s="208">
        <v>283</v>
      </c>
      <c r="D5241" s="471">
        <v>33.4</v>
      </c>
      <c r="E5241" s="209">
        <v>16</v>
      </c>
      <c r="F5241" s="472">
        <v>20</v>
      </c>
      <c r="I5241" s="114"/>
    </row>
    <row r="5242" spans="1:9">
      <c r="A5242" s="470">
        <v>44415</v>
      </c>
      <c r="B5242" s="203">
        <v>8</v>
      </c>
      <c r="C5242" s="208">
        <v>298</v>
      </c>
      <c r="D5242" s="471">
        <v>33.4</v>
      </c>
      <c r="E5242" s="209">
        <v>16</v>
      </c>
      <c r="F5242" s="472">
        <v>19.3</v>
      </c>
      <c r="I5242" s="114"/>
    </row>
    <row r="5243" spans="1:9">
      <c r="A5243" s="470">
        <v>44415</v>
      </c>
      <c r="B5243" s="203">
        <v>9</v>
      </c>
      <c r="C5243" s="208">
        <v>313</v>
      </c>
      <c r="D5243" s="471">
        <v>33.5</v>
      </c>
      <c r="E5243" s="209">
        <v>16</v>
      </c>
      <c r="F5243" s="472">
        <v>18.600000000000001</v>
      </c>
      <c r="I5243" s="114"/>
    </row>
    <row r="5244" spans="1:9">
      <c r="A5244" s="470">
        <v>44415</v>
      </c>
      <c r="B5244" s="203">
        <v>10</v>
      </c>
      <c r="C5244" s="208">
        <v>328</v>
      </c>
      <c r="D5244" s="471">
        <v>33.6</v>
      </c>
      <c r="E5244" s="209">
        <v>16</v>
      </c>
      <c r="F5244" s="472">
        <v>17.899999999999999</v>
      </c>
      <c r="I5244" s="114"/>
    </row>
    <row r="5245" spans="1:9">
      <c r="A5245" s="470">
        <v>44415</v>
      </c>
      <c r="B5245" s="203">
        <v>11</v>
      </c>
      <c r="C5245" s="208">
        <v>343</v>
      </c>
      <c r="D5245" s="471">
        <v>33.700000000000003</v>
      </c>
      <c r="E5245" s="209">
        <v>16</v>
      </c>
      <c r="F5245" s="472">
        <v>17.2</v>
      </c>
      <c r="I5245" s="114"/>
    </row>
    <row r="5246" spans="1:9">
      <c r="A5246" s="470">
        <v>44415</v>
      </c>
      <c r="B5246" s="203">
        <v>12</v>
      </c>
      <c r="C5246" s="208">
        <v>358</v>
      </c>
      <c r="D5246" s="471">
        <v>33.700000000000003</v>
      </c>
      <c r="E5246" s="209">
        <v>16</v>
      </c>
      <c r="F5246" s="472">
        <v>16.5</v>
      </c>
      <c r="I5246" s="114"/>
    </row>
    <row r="5247" spans="1:9">
      <c r="A5247" s="470">
        <v>44415</v>
      </c>
      <c r="B5247" s="203">
        <v>13</v>
      </c>
      <c r="C5247" s="208">
        <v>13</v>
      </c>
      <c r="D5247" s="471">
        <v>33.799999999999997</v>
      </c>
      <c r="E5247" s="209">
        <v>16</v>
      </c>
      <c r="F5247" s="472">
        <v>15.8</v>
      </c>
      <c r="I5247" s="114"/>
    </row>
    <row r="5248" spans="1:9">
      <c r="A5248" s="470">
        <v>44415</v>
      </c>
      <c r="B5248" s="203">
        <v>14</v>
      </c>
      <c r="C5248" s="208">
        <v>28</v>
      </c>
      <c r="D5248" s="471">
        <v>33.9</v>
      </c>
      <c r="E5248" s="209">
        <v>16</v>
      </c>
      <c r="F5248" s="472">
        <v>15.1</v>
      </c>
      <c r="I5248" s="114"/>
    </row>
    <row r="5249" spans="1:9">
      <c r="A5249" s="470">
        <v>44415</v>
      </c>
      <c r="B5249" s="203">
        <v>15</v>
      </c>
      <c r="C5249" s="208">
        <v>43</v>
      </c>
      <c r="D5249" s="471">
        <v>34</v>
      </c>
      <c r="E5249" s="209">
        <v>16</v>
      </c>
      <c r="F5249" s="472">
        <v>14.4</v>
      </c>
      <c r="I5249" s="114"/>
    </row>
    <row r="5250" spans="1:9">
      <c r="A5250" s="470">
        <v>44415</v>
      </c>
      <c r="B5250" s="203">
        <v>16</v>
      </c>
      <c r="C5250" s="208">
        <v>58</v>
      </c>
      <c r="D5250" s="471">
        <v>34.1</v>
      </c>
      <c r="E5250" s="209">
        <v>16</v>
      </c>
      <c r="F5250" s="472">
        <v>13.7</v>
      </c>
      <c r="I5250" s="114"/>
    </row>
    <row r="5251" spans="1:9">
      <c r="A5251" s="470">
        <v>44415</v>
      </c>
      <c r="B5251" s="203">
        <v>17</v>
      </c>
      <c r="C5251" s="208">
        <v>73</v>
      </c>
      <c r="D5251" s="471">
        <v>34.1</v>
      </c>
      <c r="E5251" s="209">
        <v>16</v>
      </c>
      <c r="F5251" s="472">
        <v>13</v>
      </c>
      <c r="I5251" s="114"/>
    </row>
    <row r="5252" spans="1:9">
      <c r="A5252" s="470">
        <v>44415</v>
      </c>
      <c r="B5252" s="203">
        <v>18</v>
      </c>
      <c r="C5252" s="208">
        <v>88</v>
      </c>
      <c r="D5252" s="471">
        <v>34.200000000000003</v>
      </c>
      <c r="E5252" s="209">
        <v>16</v>
      </c>
      <c r="F5252" s="472">
        <v>12.3</v>
      </c>
      <c r="I5252" s="114"/>
    </row>
    <row r="5253" spans="1:9">
      <c r="A5253" s="470">
        <v>44415</v>
      </c>
      <c r="B5253" s="203">
        <v>19</v>
      </c>
      <c r="C5253" s="208">
        <v>103</v>
      </c>
      <c r="D5253" s="471">
        <v>34.299999999999997</v>
      </c>
      <c r="E5253" s="209">
        <v>16</v>
      </c>
      <c r="F5253" s="472">
        <v>11.6</v>
      </c>
      <c r="I5253" s="114"/>
    </row>
    <row r="5254" spans="1:9">
      <c r="A5254" s="470">
        <v>44415</v>
      </c>
      <c r="B5254" s="203">
        <v>20</v>
      </c>
      <c r="C5254" s="208">
        <v>118</v>
      </c>
      <c r="D5254" s="471">
        <v>34.4</v>
      </c>
      <c r="E5254" s="209">
        <v>16</v>
      </c>
      <c r="F5254" s="472">
        <v>10.9</v>
      </c>
      <c r="I5254" s="114"/>
    </row>
    <row r="5255" spans="1:9">
      <c r="A5255" s="470">
        <v>44415</v>
      </c>
      <c r="B5255" s="203">
        <v>21</v>
      </c>
      <c r="C5255" s="208">
        <v>133</v>
      </c>
      <c r="D5255" s="471">
        <v>34.4</v>
      </c>
      <c r="E5255" s="209">
        <v>16</v>
      </c>
      <c r="F5255" s="472">
        <v>10.199999999999999</v>
      </c>
      <c r="I5255" s="114"/>
    </row>
    <row r="5256" spans="1:9">
      <c r="A5256" s="470">
        <v>44415</v>
      </c>
      <c r="B5256" s="203">
        <v>22</v>
      </c>
      <c r="C5256" s="208">
        <v>148</v>
      </c>
      <c r="D5256" s="471">
        <v>34.5</v>
      </c>
      <c r="E5256" s="209">
        <v>16</v>
      </c>
      <c r="F5256" s="472">
        <v>9.4</v>
      </c>
      <c r="I5256" s="114"/>
    </row>
    <row r="5257" spans="1:9">
      <c r="A5257" s="470">
        <v>44415</v>
      </c>
      <c r="B5257" s="203">
        <v>23</v>
      </c>
      <c r="C5257" s="208">
        <v>163</v>
      </c>
      <c r="D5257" s="471">
        <v>34.6</v>
      </c>
      <c r="E5257" s="209">
        <v>16</v>
      </c>
      <c r="F5257" s="472">
        <v>8.6999999999999993</v>
      </c>
      <c r="I5257" s="114"/>
    </row>
    <row r="5258" spans="1:9">
      <c r="A5258" s="470">
        <v>44416</v>
      </c>
      <c r="B5258" s="203">
        <v>0</v>
      </c>
      <c r="C5258" s="208">
        <v>178</v>
      </c>
      <c r="D5258" s="471">
        <v>34.700000000000003</v>
      </c>
      <c r="E5258" s="209">
        <v>16</v>
      </c>
      <c r="F5258" s="472">
        <v>8</v>
      </c>
      <c r="I5258" s="114"/>
    </row>
    <row r="5259" spans="1:9">
      <c r="A5259" s="470">
        <v>44416</v>
      </c>
      <c r="B5259" s="203">
        <v>1</v>
      </c>
      <c r="C5259" s="208">
        <v>193</v>
      </c>
      <c r="D5259" s="471">
        <v>34.799999999999997</v>
      </c>
      <c r="E5259" s="209">
        <v>16</v>
      </c>
      <c r="F5259" s="472">
        <v>7.3</v>
      </c>
      <c r="I5259" s="114"/>
    </row>
    <row r="5260" spans="1:9">
      <c r="A5260" s="470">
        <v>44416</v>
      </c>
      <c r="B5260" s="203">
        <v>2</v>
      </c>
      <c r="C5260" s="208">
        <v>208</v>
      </c>
      <c r="D5260" s="471">
        <v>34.9</v>
      </c>
      <c r="E5260" s="209">
        <v>16</v>
      </c>
      <c r="F5260" s="472">
        <v>6.6</v>
      </c>
      <c r="I5260" s="114"/>
    </row>
    <row r="5261" spans="1:9">
      <c r="A5261" s="470">
        <v>44416</v>
      </c>
      <c r="B5261" s="203">
        <v>3</v>
      </c>
      <c r="C5261" s="208">
        <v>223</v>
      </c>
      <c r="D5261" s="471">
        <v>34.9</v>
      </c>
      <c r="E5261" s="209">
        <v>16</v>
      </c>
      <c r="F5261" s="472">
        <v>5.9</v>
      </c>
      <c r="I5261" s="114"/>
    </row>
    <row r="5262" spans="1:9">
      <c r="A5262" s="470">
        <v>44416</v>
      </c>
      <c r="B5262" s="203">
        <v>4</v>
      </c>
      <c r="C5262" s="208">
        <v>238</v>
      </c>
      <c r="D5262" s="471">
        <v>35</v>
      </c>
      <c r="E5262" s="209">
        <v>16</v>
      </c>
      <c r="F5262" s="472">
        <v>5.2</v>
      </c>
      <c r="I5262" s="114"/>
    </row>
    <row r="5263" spans="1:9">
      <c r="A5263" s="470">
        <v>44416</v>
      </c>
      <c r="B5263" s="203">
        <v>5</v>
      </c>
      <c r="C5263" s="208">
        <v>253</v>
      </c>
      <c r="D5263" s="471">
        <v>35.1</v>
      </c>
      <c r="E5263" s="209">
        <v>16</v>
      </c>
      <c r="F5263" s="472">
        <v>4.5</v>
      </c>
      <c r="I5263" s="114"/>
    </row>
    <row r="5264" spans="1:9">
      <c r="A5264" s="470">
        <v>44416</v>
      </c>
      <c r="B5264" s="203">
        <v>6</v>
      </c>
      <c r="C5264" s="208">
        <v>268</v>
      </c>
      <c r="D5264" s="471">
        <v>35.200000000000003</v>
      </c>
      <c r="E5264" s="209">
        <v>16</v>
      </c>
      <c r="F5264" s="472">
        <v>3.8</v>
      </c>
      <c r="I5264" s="114"/>
    </row>
    <row r="5265" spans="1:9">
      <c r="A5265" s="470">
        <v>44416</v>
      </c>
      <c r="B5265" s="203">
        <v>7</v>
      </c>
      <c r="C5265" s="208">
        <v>283</v>
      </c>
      <c r="D5265" s="471">
        <v>35.299999999999997</v>
      </c>
      <c r="E5265" s="209">
        <v>16</v>
      </c>
      <c r="F5265" s="472">
        <v>3</v>
      </c>
      <c r="I5265" s="114"/>
    </row>
    <row r="5266" spans="1:9">
      <c r="A5266" s="470">
        <v>44416</v>
      </c>
      <c r="B5266" s="203">
        <v>8</v>
      </c>
      <c r="C5266" s="208">
        <v>298</v>
      </c>
      <c r="D5266" s="471">
        <v>35.299999999999997</v>
      </c>
      <c r="E5266" s="209">
        <v>16</v>
      </c>
      <c r="F5266" s="472">
        <v>2.2999999999999998</v>
      </c>
      <c r="I5266" s="114"/>
    </row>
    <row r="5267" spans="1:9">
      <c r="A5267" s="470">
        <v>44416</v>
      </c>
      <c r="B5267" s="203">
        <v>9</v>
      </c>
      <c r="C5267" s="208">
        <v>313</v>
      </c>
      <c r="D5267" s="471">
        <v>35.4</v>
      </c>
      <c r="E5267" s="209">
        <v>16</v>
      </c>
      <c r="F5267" s="472">
        <v>1.6</v>
      </c>
      <c r="I5267" s="114"/>
    </row>
    <row r="5268" spans="1:9">
      <c r="A5268" s="470">
        <v>44416</v>
      </c>
      <c r="B5268" s="203">
        <v>10</v>
      </c>
      <c r="C5268" s="208">
        <v>328</v>
      </c>
      <c r="D5268" s="471">
        <v>35.5</v>
      </c>
      <c r="E5268" s="209">
        <v>16</v>
      </c>
      <c r="F5268" s="472">
        <v>0.9</v>
      </c>
      <c r="I5268" s="114"/>
    </row>
    <row r="5269" spans="1:9">
      <c r="A5269" s="470">
        <v>44416</v>
      </c>
      <c r="B5269" s="203">
        <v>11</v>
      </c>
      <c r="C5269" s="208">
        <v>343</v>
      </c>
      <c r="D5269" s="471">
        <v>35.6</v>
      </c>
      <c r="E5269" s="209">
        <v>16</v>
      </c>
      <c r="F5269" s="472">
        <v>0.2</v>
      </c>
      <c r="I5269" s="114"/>
    </row>
    <row r="5270" spans="1:9">
      <c r="A5270" s="470">
        <v>44416</v>
      </c>
      <c r="B5270" s="203">
        <v>12</v>
      </c>
      <c r="C5270" s="208">
        <v>358</v>
      </c>
      <c r="D5270" s="471">
        <v>35.700000000000003</v>
      </c>
      <c r="E5270" s="209">
        <v>15</v>
      </c>
      <c r="F5270" s="472">
        <v>59.5</v>
      </c>
      <c r="I5270" s="114"/>
    </row>
    <row r="5271" spans="1:9">
      <c r="A5271" s="470">
        <v>44416</v>
      </c>
      <c r="B5271" s="203">
        <v>13</v>
      </c>
      <c r="C5271" s="208">
        <v>13</v>
      </c>
      <c r="D5271" s="471">
        <v>35.799999999999997</v>
      </c>
      <c r="E5271" s="209">
        <v>15</v>
      </c>
      <c r="F5271" s="472">
        <v>58.8</v>
      </c>
      <c r="I5271" s="114"/>
    </row>
    <row r="5272" spans="1:9">
      <c r="A5272" s="470">
        <v>44416</v>
      </c>
      <c r="B5272" s="203">
        <v>14</v>
      </c>
      <c r="C5272" s="208">
        <v>28</v>
      </c>
      <c r="D5272" s="471">
        <v>35.799999999999997</v>
      </c>
      <c r="E5272" s="209">
        <v>15</v>
      </c>
      <c r="F5272" s="472">
        <v>58</v>
      </c>
      <c r="I5272" s="114"/>
    </row>
    <row r="5273" spans="1:9">
      <c r="A5273" s="470">
        <v>44416</v>
      </c>
      <c r="B5273" s="203">
        <v>15</v>
      </c>
      <c r="C5273" s="208">
        <v>43</v>
      </c>
      <c r="D5273" s="471">
        <v>35.9</v>
      </c>
      <c r="E5273" s="209">
        <v>15</v>
      </c>
      <c r="F5273" s="472">
        <v>57.3</v>
      </c>
      <c r="I5273" s="114"/>
    </row>
    <row r="5274" spans="1:9">
      <c r="A5274" s="470">
        <v>44416</v>
      </c>
      <c r="B5274" s="203">
        <v>16</v>
      </c>
      <c r="C5274" s="208">
        <v>58</v>
      </c>
      <c r="D5274" s="471">
        <v>36</v>
      </c>
      <c r="E5274" s="209">
        <v>15</v>
      </c>
      <c r="F5274" s="472">
        <v>56.6</v>
      </c>
      <c r="I5274" s="114"/>
    </row>
    <row r="5275" spans="1:9">
      <c r="A5275" s="470">
        <v>44416</v>
      </c>
      <c r="B5275" s="203">
        <v>17</v>
      </c>
      <c r="C5275" s="208">
        <v>73</v>
      </c>
      <c r="D5275" s="471">
        <v>36.1</v>
      </c>
      <c r="E5275" s="209">
        <v>15</v>
      </c>
      <c r="F5275" s="472">
        <v>55.9</v>
      </c>
      <c r="I5275" s="114"/>
    </row>
    <row r="5276" spans="1:9">
      <c r="A5276" s="470">
        <v>44416</v>
      </c>
      <c r="B5276" s="203">
        <v>18</v>
      </c>
      <c r="C5276" s="208">
        <v>88</v>
      </c>
      <c r="D5276" s="471">
        <v>36.200000000000003</v>
      </c>
      <c r="E5276" s="209">
        <v>15</v>
      </c>
      <c r="F5276" s="472">
        <v>55.2</v>
      </c>
      <c r="I5276" s="114"/>
    </row>
    <row r="5277" spans="1:9">
      <c r="A5277" s="470">
        <v>44416</v>
      </c>
      <c r="B5277" s="203">
        <v>19</v>
      </c>
      <c r="C5277" s="208">
        <v>103</v>
      </c>
      <c r="D5277" s="471">
        <v>36.299999999999997</v>
      </c>
      <c r="E5277" s="209">
        <v>15</v>
      </c>
      <c r="F5277" s="472">
        <v>54.5</v>
      </c>
      <c r="I5277" s="114"/>
    </row>
    <row r="5278" spans="1:9">
      <c r="A5278" s="470">
        <v>44416</v>
      </c>
      <c r="B5278" s="203">
        <v>20</v>
      </c>
      <c r="C5278" s="208">
        <v>118</v>
      </c>
      <c r="D5278" s="471">
        <v>36.4</v>
      </c>
      <c r="E5278" s="209">
        <v>15</v>
      </c>
      <c r="F5278" s="472">
        <v>53.7</v>
      </c>
      <c r="I5278" s="114"/>
    </row>
    <row r="5279" spans="1:9">
      <c r="A5279" s="470">
        <v>44416</v>
      </c>
      <c r="B5279" s="203">
        <v>21</v>
      </c>
      <c r="C5279" s="208">
        <v>133</v>
      </c>
      <c r="D5279" s="471">
        <v>36.4</v>
      </c>
      <c r="E5279" s="209">
        <v>15</v>
      </c>
      <c r="F5279" s="472">
        <v>53</v>
      </c>
      <c r="I5279" s="114"/>
    </row>
    <row r="5280" spans="1:9">
      <c r="A5280" s="470">
        <v>44416</v>
      </c>
      <c r="B5280" s="203">
        <v>22</v>
      </c>
      <c r="C5280" s="208">
        <v>148</v>
      </c>
      <c r="D5280" s="471">
        <v>36.5</v>
      </c>
      <c r="E5280" s="209">
        <v>15</v>
      </c>
      <c r="F5280" s="472">
        <v>52.3</v>
      </c>
      <c r="I5280" s="114"/>
    </row>
    <row r="5281" spans="1:9">
      <c r="A5281" s="470">
        <v>44416</v>
      </c>
      <c r="B5281" s="203">
        <v>23</v>
      </c>
      <c r="C5281" s="208">
        <v>163</v>
      </c>
      <c r="D5281" s="471">
        <v>36.6</v>
      </c>
      <c r="E5281" s="209">
        <v>15</v>
      </c>
      <c r="F5281" s="472">
        <v>51.6</v>
      </c>
      <c r="I5281" s="114"/>
    </row>
    <row r="5282" spans="1:9">
      <c r="A5282" s="470">
        <v>44417</v>
      </c>
      <c r="B5282" s="203">
        <v>0</v>
      </c>
      <c r="C5282" s="208">
        <v>178</v>
      </c>
      <c r="D5282" s="471">
        <v>36.700000000000003</v>
      </c>
      <c r="E5282" s="209">
        <v>15</v>
      </c>
      <c r="F5282" s="472">
        <v>50.9</v>
      </c>
      <c r="I5282" s="114"/>
    </row>
    <row r="5283" spans="1:9">
      <c r="A5283" s="470">
        <v>44417</v>
      </c>
      <c r="B5283" s="203">
        <v>1</v>
      </c>
      <c r="C5283" s="208">
        <v>193</v>
      </c>
      <c r="D5283" s="471">
        <v>36.799999999999997</v>
      </c>
      <c r="E5283" s="209">
        <v>15</v>
      </c>
      <c r="F5283" s="472">
        <v>50.1</v>
      </c>
      <c r="I5283" s="114"/>
    </row>
    <row r="5284" spans="1:9">
      <c r="A5284" s="470">
        <v>44417</v>
      </c>
      <c r="B5284" s="203">
        <v>2</v>
      </c>
      <c r="C5284" s="208">
        <v>208</v>
      </c>
      <c r="D5284" s="471">
        <v>36.9</v>
      </c>
      <c r="E5284" s="209">
        <v>15</v>
      </c>
      <c r="F5284" s="472">
        <v>49.4</v>
      </c>
      <c r="I5284" s="114"/>
    </row>
    <row r="5285" spans="1:9">
      <c r="A5285" s="470">
        <v>44417</v>
      </c>
      <c r="B5285" s="203">
        <v>3</v>
      </c>
      <c r="C5285" s="208">
        <v>223</v>
      </c>
      <c r="D5285" s="471">
        <v>37</v>
      </c>
      <c r="E5285" s="209">
        <v>15</v>
      </c>
      <c r="F5285" s="472">
        <v>48.7</v>
      </c>
      <c r="I5285" s="114"/>
    </row>
    <row r="5286" spans="1:9">
      <c r="A5286" s="470">
        <v>44417</v>
      </c>
      <c r="B5286" s="203">
        <v>4</v>
      </c>
      <c r="C5286" s="208">
        <v>238</v>
      </c>
      <c r="D5286" s="471">
        <v>37.1</v>
      </c>
      <c r="E5286" s="209">
        <v>15</v>
      </c>
      <c r="F5286" s="472">
        <v>48</v>
      </c>
      <c r="I5286" s="114"/>
    </row>
    <row r="5287" spans="1:9">
      <c r="A5287" s="470">
        <v>44417</v>
      </c>
      <c r="B5287" s="203">
        <v>5</v>
      </c>
      <c r="C5287" s="208">
        <v>253</v>
      </c>
      <c r="D5287" s="471">
        <v>37.1</v>
      </c>
      <c r="E5287" s="209">
        <v>15</v>
      </c>
      <c r="F5287" s="472">
        <v>47.2</v>
      </c>
      <c r="I5287" s="114"/>
    </row>
    <row r="5288" spans="1:9">
      <c r="A5288" s="470">
        <v>44417</v>
      </c>
      <c r="B5288" s="203">
        <v>6</v>
      </c>
      <c r="C5288" s="208">
        <v>268</v>
      </c>
      <c r="D5288" s="471">
        <v>37.200000000000003</v>
      </c>
      <c r="E5288" s="209">
        <v>15</v>
      </c>
      <c r="F5288" s="472">
        <v>46.5</v>
      </c>
      <c r="I5288" s="114"/>
    </row>
    <row r="5289" spans="1:9">
      <c r="A5289" s="470">
        <v>44417</v>
      </c>
      <c r="B5289" s="203">
        <v>7</v>
      </c>
      <c r="C5289" s="208">
        <v>283</v>
      </c>
      <c r="D5289" s="471">
        <v>37.299999999999997</v>
      </c>
      <c r="E5289" s="209">
        <v>15</v>
      </c>
      <c r="F5289" s="472">
        <v>45.8</v>
      </c>
      <c r="I5289" s="114"/>
    </row>
    <row r="5290" spans="1:9">
      <c r="A5290" s="470">
        <v>44417</v>
      </c>
      <c r="B5290" s="203">
        <v>8</v>
      </c>
      <c r="C5290" s="208">
        <v>298</v>
      </c>
      <c r="D5290" s="471">
        <v>37.4</v>
      </c>
      <c r="E5290" s="209">
        <v>15</v>
      </c>
      <c r="F5290" s="472">
        <v>45.1</v>
      </c>
      <c r="I5290" s="114"/>
    </row>
    <row r="5291" spans="1:9">
      <c r="A5291" s="470">
        <v>44417</v>
      </c>
      <c r="B5291" s="203">
        <v>9</v>
      </c>
      <c r="C5291" s="208">
        <v>313</v>
      </c>
      <c r="D5291" s="471">
        <v>37.5</v>
      </c>
      <c r="E5291" s="209">
        <v>15</v>
      </c>
      <c r="F5291" s="472">
        <v>44.3</v>
      </c>
      <c r="I5291" s="114"/>
    </row>
    <row r="5292" spans="1:9">
      <c r="A5292" s="470">
        <v>44417</v>
      </c>
      <c r="B5292" s="203">
        <v>10</v>
      </c>
      <c r="C5292" s="208">
        <v>328</v>
      </c>
      <c r="D5292" s="471">
        <v>37.6</v>
      </c>
      <c r="E5292" s="209">
        <v>15</v>
      </c>
      <c r="F5292" s="472">
        <v>43.6</v>
      </c>
      <c r="I5292" s="114"/>
    </row>
    <row r="5293" spans="1:9">
      <c r="A5293" s="470">
        <v>44417</v>
      </c>
      <c r="B5293" s="203">
        <v>11</v>
      </c>
      <c r="C5293" s="208">
        <v>343</v>
      </c>
      <c r="D5293" s="471">
        <v>37.700000000000003</v>
      </c>
      <c r="E5293" s="209">
        <v>15</v>
      </c>
      <c r="F5293" s="472">
        <v>42.9</v>
      </c>
      <c r="I5293" s="114"/>
    </row>
    <row r="5294" spans="1:9">
      <c r="A5294" s="470">
        <v>44417</v>
      </c>
      <c r="B5294" s="203">
        <v>12</v>
      </c>
      <c r="C5294" s="208">
        <v>358</v>
      </c>
      <c r="D5294" s="471">
        <v>37.799999999999997</v>
      </c>
      <c r="E5294" s="209">
        <v>15</v>
      </c>
      <c r="F5294" s="472">
        <v>42.2</v>
      </c>
      <c r="I5294" s="114"/>
    </row>
    <row r="5295" spans="1:9">
      <c r="A5295" s="470">
        <v>44417</v>
      </c>
      <c r="B5295" s="203">
        <v>13</v>
      </c>
      <c r="C5295" s="208">
        <v>13</v>
      </c>
      <c r="D5295" s="471">
        <v>37.9</v>
      </c>
      <c r="E5295" s="209">
        <v>15</v>
      </c>
      <c r="F5295" s="472">
        <v>41.4</v>
      </c>
      <c r="I5295" s="114"/>
    </row>
    <row r="5296" spans="1:9">
      <c r="A5296" s="470">
        <v>44417</v>
      </c>
      <c r="B5296" s="203">
        <v>14</v>
      </c>
      <c r="C5296" s="208">
        <v>28</v>
      </c>
      <c r="D5296" s="471">
        <v>37.9</v>
      </c>
      <c r="E5296" s="209">
        <v>15</v>
      </c>
      <c r="F5296" s="472">
        <v>40.700000000000003</v>
      </c>
      <c r="I5296" s="114"/>
    </row>
    <row r="5297" spans="1:9">
      <c r="A5297" s="470">
        <v>44417</v>
      </c>
      <c r="B5297" s="203">
        <v>15</v>
      </c>
      <c r="C5297" s="208">
        <v>43</v>
      </c>
      <c r="D5297" s="471">
        <v>38</v>
      </c>
      <c r="E5297" s="209">
        <v>15</v>
      </c>
      <c r="F5297" s="472">
        <v>40</v>
      </c>
      <c r="I5297" s="114"/>
    </row>
    <row r="5298" spans="1:9">
      <c r="A5298" s="470">
        <v>44417</v>
      </c>
      <c r="B5298" s="203">
        <v>16</v>
      </c>
      <c r="C5298" s="208">
        <v>58</v>
      </c>
      <c r="D5298" s="471">
        <v>38.1</v>
      </c>
      <c r="E5298" s="209">
        <v>15</v>
      </c>
      <c r="F5298" s="472">
        <v>39.299999999999997</v>
      </c>
      <c r="I5298" s="114"/>
    </row>
    <row r="5299" spans="1:9">
      <c r="A5299" s="470">
        <v>44417</v>
      </c>
      <c r="B5299" s="203">
        <v>17</v>
      </c>
      <c r="C5299" s="208">
        <v>73</v>
      </c>
      <c r="D5299" s="471">
        <v>38.200000000000003</v>
      </c>
      <c r="E5299" s="209">
        <v>15</v>
      </c>
      <c r="F5299" s="472">
        <v>38.5</v>
      </c>
      <c r="I5299" s="114"/>
    </row>
    <row r="5300" spans="1:9">
      <c r="A5300" s="470">
        <v>44417</v>
      </c>
      <c r="B5300" s="203">
        <v>18</v>
      </c>
      <c r="C5300" s="208">
        <v>88</v>
      </c>
      <c r="D5300" s="471">
        <v>38.299999999999997</v>
      </c>
      <c r="E5300" s="209">
        <v>15</v>
      </c>
      <c r="F5300" s="472">
        <v>37.799999999999997</v>
      </c>
      <c r="I5300" s="114"/>
    </row>
    <row r="5301" spans="1:9">
      <c r="A5301" s="470">
        <v>44417</v>
      </c>
      <c r="B5301" s="203">
        <v>19</v>
      </c>
      <c r="C5301" s="208">
        <v>103</v>
      </c>
      <c r="D5301" s="471">
        <v>38.4</v>
      </c>
      <c r="E5301" s="209">
        <v>15</v>
      </c>
      <c r="F5301" s="472">
        <v>37.1</v>
      </c>
      <c r="I5301" s="114"/>
    </row>
    <row r="5302" spans="1:9">
      <c r="A5302" s="470">
        <v>44417</v>
      </c>
      <c r="B5302" s="203">
        <v>20</v>
      </c>
      <c r="C5302" s="208">
        <v>118</v>
      </c>
      <c r="D5302" s="471">
        <v>38.5</v>
      </c>
      <c r="E5302" s="209">
        <v>15</v>
      </c>
      <c r="F5302" s="472">
        <v>36.299999999999997</v>
      </c>
      <c r="I5302" s="114"/>
    </row>
    <row r="5303" spans="1:9">
      <c r="A5303" s="470">
        <v>44417</v>
      </c>
      <c r="B5303" s="203">
        <v>21</v>
      </c>
      <c r="C5303" s="208">
        <v>133</v>
      </c>
      <c r="D5303" s="471">
        <v>38.6</v>
      </c>
      <c r="E5303" s="209">
        <v>15</v>
      </c>
      <c r="F5303" s="472">
        <v>35.6</v>
      </c>
      <c r="I5303" s="114"/>
    </row>
    <row r="5304" spans="1:9">
      <c r="A5304" s="470">
        <v>44417</v>
      </c>
      <c r="B5304" s="203">
        <v>22</v>
      </c>
      <c r="C5304" s="208">
        <v>148</v>
      </c>
      <c r="D5304" s="471">
        <v>38.700000000000003</v>
      </c>
      <c r="E5304" s="209">
        <v>15</v>
      </c>
      <c r="F5304" s="472">
        <v>34.9</v>
      </c>
      <c r="I5304" s="114"/>
    </row>
    <row r="5305" spans="1:9">
      <c r="A5305" s="470">
        <v>44417</v>
      </c>
      <c r="B5305" s="203">
        <v>23</v>
      </c>
      <c r="C5305" s="208">
        <v>163</v>
      </c>
      <c r="D5305" s="471">
        <v>38.799999999999997</v>
      </c>
      <c r="E5305" s="209">
        <v>15</v>
      </c>
      <c r="F5305" s="472">
        <v>34.200000000000003</v>
      </c>
      <c r="I5305" s="114"/>
    </row>
    <row r="5306" spans="1:9">
      <c r="A5306" s="470">
        <v>44418</v>
      </c>
      <c r="B5306" s="203">
        <v>0</v>
      </c>
      <c r="C5306" s="208">
        <v>178</v>
      </c>
      <c r="D5306" s="471">
        <v>38.9</v>
      </c>
      <c r="E5306" s="209">
        <v>15</v>
      </c>
      <c r="F5306" s="472">
        <v>33.4</v>
      </c>
      <c r="I5306" s="114"/>
    </row>
    <row r="5307" spans="1:9">
      <c r="A5307" s="470">
        <v>44418</v>
      </c>
      <c r="B5307" s="203">
        <v>1</v>
      </c>
      <c r="C5307" s="208">
        <v>193</v>
      </c>
      <c r="D5307" s="471">
        <v>39</v>
      </c>
      <c r="E5307" s="209">
        <v>15</v>
      </c>
      <c r="F5307" s="472">
        <v>32.700000000000003</v>
      </c>
      <c r="I5307" s="114"/>
    </row>
    <row r="5308" spans="1:9">
      <c r="A5308" s="470">
        <v>44418</v>
      </c>
      <c r="B5308" s="203">
        <v>2</v>
      </c>
      <c r="C5308" s="208">
        <v>208</v>
      </c>
      <c r="D5308" s="471">
        <v>39</v>
      </c>
      <c r="E5308" s="209">
        <v>15</v>
      </c>
      <c r="F5308" s="472">
        <v>32</v>
      </c>
      <c r="I5308" s="114"/>
    </row>
    <row r="5309" spans="1:9">
      <c r="A5309" s="470">
        <v>44418</v>
      </c>
      <c r="B5309" s="203">
        <v>3</v>
      </c>
      <c r="C5309" s="208">
        <v>223</v>
      </c>
      <c r="D5309" s="471">
        <v>39.1</v>
      </c>
      <c r="E5309" s="209">
        <v>15</v>
      </c>
      <c r="F5309" s="472">
        <v>31.2</v>
      </c>
      <c r="I5309" s="114"/>
    </row>
    <row r="5310" spans="1:9">
      <c r="A5310" s="470">
        <v>44418</v>
      </c>
      <c r="B5310" s="203">
        <v>4</v>
      </c>
      <c r="C5310" s="208">
        <v>238</v>
      </c>
      <c r="D5310" s="471">
        <v>39.200000000000003</v>
      </c>
      <c r="E5310" s="209">
        <v>15</v>
      </c>
      <c r="F5310" s="472">
        <v>30.5</v>
      </c>
      <c r="I5310" s="114"/>
    </row>
    <row r="5311" spans="1:9">
      <c r="A5311" s="470">
        <v>44418</v>
      </c>
      <c r="B5311" s="203">
        <v>5</v>
      </c>
      <c r="C5311" s="208">
        <v>253</v>
      </c>
      <c r="D5311" s="471">
        <v>39.299999999999997</v>
      </c>
      <c r="E5311" s="209">
        <v>15</v>
      </c>
      <c r="F5311" s="472">
        <v>29.8</v>
      </c>
      <c r="I5311" s="114"/>
    </row>
    <row r="5312" spans="1:9">
      <c r="A5312" s="470">
        <v>44418</v>
      </c>
      <c r="B5312" s="203">
        <v>6</v>
      </c>
      <c r="C5312" s="208">
        <v>268</v>
      </c>
      <c r="D5312" s="471">
        <v>39.4</v>
      </c>
      <c r="E5312" s="209">
        <v>15</v>
      </c>
      <c r="F5312" s="472">
        <v>29</v>
      </c>
      <c r="I5312" s="114"/>
    </row>
    <row r="5313" spans="1:9">
      <c r="A5313" s="470">
        <v>44418</v>
      </c>
      <c r="B5313" s="203">
        <v>7</v>
      </c>
      <c r="C5313" s="208">
        <v>283</v>
      </c>
      <c r="D5313" s="471">
        <v>39.5</v>
      </c>
      <c r="E5313" s="209">
        <v>15</v>
      </c>
      <c r="F5313" s="472">
        <v>28.3</v>
      </c>
      <c r="I5313" s="114"/>
    </row>
    <row r="5314" spans="1:9">
      <c r="A5314" s="470">
        <v>44418</v>
      </c>
      <c r="B5314" s="203">
        <v>8</v>
      </c>
      <c r="C5314" s="208">
        <v>298</v>
      </c>
      <c r="D5314" s="471">
        <v>39.6</v>
      </c>
      <c r="E5314" s="209">
        <v>15</v>
      </c>
      <c r="F5314" s="472">
        <v>27.6</v>
      </c>
      <c r="I5314" s="114"/>
    </row>
    <row r="5315" spans="1:9">
      <c r="A5315" s="470">
        <v>44418</v>
      </c>
      <c r="B5315" s="203">
        <v>9</v>
      </c>
      <c r="C5315" s="208">
        <v>313</v>
      </c>
      <c r="D5315" s="471">
        <v>39.700000000000003</v>
      </c>
      <c r="E5315" s="209">
        <v>15</v>
      </c>
      <c r="F5315" s="472">
        <v>26.8</v>
      </c>
      <c r="I5315" s="114"/>
    </row>
    <row r="5316" spans="1:9">
      <c r="A5316" s="470">
        <v>44418</v>
      </c>
      <c r="B5316" s="203">
        <v>10</v>
      </c>
      <c r="C5316" s="208">
        <v>328</v>
      </c>
      <c r="D5316" s="471">
        <v>39.799999999999997</v>
      </c>
      <c r="E5316" s="209">
        <v>15</v>
      </c>
      <c r="F5316" s="472">
        <v>26.1</v>
      </c>
      <c r="I5316" s="114"/>
    </row>
    <row r="5317" spans="1:9">
      <c r="A5317" s="470">
        <v>44418</v>
      </c>
      <c r="B5317" s="203">
        <v>11</v>
      </c>
      <c r="C5317" s="208">
        <v>343</v>
      </c>
      <c r="D5317" s="471">
        <v>39.9</v>
      </c>
      <c r="E5317" s="209">
        <v>15</v>
      </c>
      <c r="F5317" s="472">
        <v>25.4</v>
      </c>
      <c r="I5317" s="114"/>
    </row>
    <row r="5318" spans="1:9">
      <c r="A5318" s="470">
        <v>44418</v>
      </c>
      <c r="B5318" s="203">
        <v>12</v>
      </c>
      <c r="C5318" s="208">
        <v>358</v>
      </c>
      <c r="D5318" s="471">
        <v>40</v>
      </c>
      <c r="E5318" s="209">
        <v>15</v>
      </c>
      <c r="F5318" s="472">
        <v>24.6</v>
      </c>
      <c r="I5318" s="114"/>
    </row>
    <row r="5319" spans="1:9">
      <c r="A5319" s="470">
        <v>44418</v>
      </c>
      <c r="B5319" s="203">
        <v>13</v>
      </c>
      <c r="C5319" s="208">
        <v>13</v>
      </c>
      <c r="D5319" s="471">
        <v>40.1</v>
      </c>
      <c r="E5319" s="209">
        <v>15</v>
      </c>
      <c r="F5319" s="472">
        <v>23.9</v>
      </c>
      <c r="I5319" s="114"/>
    </row>
    <row r="5320" spans="1:9">
      <c r="A5320" s="470">
        <v>44418</v>
      </c>
      <c r="B5320" s="203">
        <v>14</v>
      </c>
      <c r="C5320" s="208">
        <v>28</v>
      </c>
      <c r="D5320" s="471">
        <v>40.200000000000003</v>
      </c>
      <c r="E5320" s="209">
        <v>15</v>
      </c>
      <c r="F5320" s="472">
        <v>23.1</v>
      </c>
      <c r="I5320" s="114"/>
    </row>
    <row r="5321" spans="1:9">
      <c r="A5321" s="470">
        <v>44418</v>
      </c>
      <c r="B5321" s="203">
        <v>15</v>
      </c>
      <c r="C5321" s="208">
        <v>43</v>
      </c>
      <c r="D5321" s="471">
        <v>40.299999999999997</v>
      </c>
      <c r="E5321" s="209">
        <v>15</v>
      </c>
      <c r="F5321" s="472">
        <v>22.4</v>
      </c>
      <c r="I5321" s="114"/>
    </row>
    <row r="5322" spans="1:9">
      <c r="A5322" s="470">
        <v>44418</v>
      </c>
      <c r="B5322" s="203">
        <v>16</v>
      </c>
      <c r="C5322" s="208">
        <v>58</v>
      </c>
      <c r="D5322" s="471">
        <v>40.4</v>
      </c>
      <c r="E5322" s="209">
        <v>15</v>
      </c>
      <c r="F5322" s="472">
        <v>21.7</v>
      </c>
      <c r="I5322" s="114"/>
    </row>
    <row r="5323" spans="1:9">
      <c r="A5323" s="470">
        <v>44418</v>
      </c>
      <c r="B5323" s="203">
        <v>17</v>
      </c>
      <c r="C5323" s="208">
        <v>73</v>
      </c>
      <c r="D5323" s="471">
        <v>40.5</v>
      </c>
      <c r="E5323" s="209">
        <v>15</v>
      </c>
      <c r="F5323" s="472">
        <v>20.9</v>
      </c>
      <c r="I5323" s="114"/>
    </row>
    <row r="5324" spans="1:9">
      <c r="A5324" s="470">
        <v>44418</v>
      </c>
      <c r="B5324" s="203">
        <v>18</v>
      </c>
      <c r="C5324" s="208">
        <v>88</v>
      </c>
      <c r="D5324" s="471">
        <v>40.6</v>
      </c>
      <c r="E5324" s="209">
        <v>15</v>
      </c>
      <c r="F5324" s="472">
        <v>20.2</v>
      </c>
      <c r="I5324" s="114"/>
    </row>
    <row r="5325" spans="1:9">
      <c r="A5325" s="470">
        <v>44418</v>
      </c>
      <c r="B5325" s="203">
        <v>19</v>
      </c>
      <c r="C5325" s="208">
        <v>103</v>
      </c>
      <c r="D5325" s="471">
        <v>40.700000000000003</v>
      </c>
      <c r="E5325" s="209">
        <v>15</v>
      </c>
      <c r="F5325" s="472">
        <v>19.5</v>
      </c>
      <c r="I5325" s="114"/>
    </row>
    <row r="5326" spans="1:9">
      <c r="A5326" s="470">
        <v>44418</v>
      </c>
      <c r="B5326" s="203">
        <v>20</v>
      </c>
      <c r="C5326" s="208">
        <v>118</v>
      </c>
      <c r="D5326" s="471">
        <v>40.799999999999997</v>
      </c>
      <c r="E5326" s="209">
        <v>15</v>
      </c>
      <c r="F5326" s="472">
        <v>18.7</v>
      </c>
      <c r="I5326" s="114"/>
    </row>
    <row r="5327" spans="1:9">
      <c r="A5327" s="470">
        <v>44418</v>
      </c>
      <c r="B5327" s="203">
        <v>21</v>
      </c>
      <c r="C5327" s="208">
        <v>133</v>
      </c>
      <c r="D5327" s="471">
        <v>40.9</v>
      </c>
      <c r="E5327" s="209">
        <v>15</v>
      </c>
      <c r="F5327" s="472">
        <v>18</v>
      </c>
      <c r="I5327" s="114"/>
    </row>
    <row r="5328" spans="1:9">
      <c r="A5328" s="470">
        <v>44418</v>
      </c>
      <c r="B5328" s="203">
        <v>22</v>
      </c>
      <c r="C5328" s="208">
        <v>148</v>
      </c>
      <c r="D5328" s="471">
        <v>41</v>
      </c>
      <c r="E5328" s="209">
        <v>15</v>
      </c>
      <c r="F5328" s="472">
        <v>17.2</v>
      </c>
      <c r="I5328" s="114"/>
    </row>
    <row r="5329" spans="1:9">
      <c r="A5329" s="470">
        <v>44418</v>
      </c>
      <c r="B5329" s="203">
        <v>23</v>
      </c>
      <c r="C5329" s="208">
        <v>163</v>
      </c>
      <c r="D5329" s="471">
        <v>41.1</v>
      </c>
      <c r="E5329" s="209">
        <v>15</v>
      </c>
      <c r="F5329" s="472">
        <v>16.5</v>
      </c>
      <c r="I5329" s="114"/>
    </row>
    <row r="5330" spans="1:9">
      <c r="A5330" s="470">
        <v>44419</v>
      </c>
      <c r="B5330" s="203">
        <v>0</v>
      </c>
      <c r="C5330" s="208">
        <v>178</v>
      </c>
      <c r="D5330" s="471">
        <v>41.2</v>
      </c>
      <c r="E5330" s="209">
        <v>15</v>
      </c>
      <c r="F5330" s="472">
        <v>15.8</v>
      </c>
      <c r="I5330" s="114"/>
    </row>
    <row r="5331" spans="1:9">
      <c r="A5331" s="470">
        <v>44419</v>
      </c>
      <c r="B5331" s="203">
        <v>1</v>
      </c>
      <c r="C5331" s="208">
        <v>193</v>
      </c>
      <c r="D5331" s="471">
        <v>41.3</v>
      </c>
      <c r="E5331" s="209">
        <v>15</v>
      </c>
      <c r="F5331" s="472">
        <v>15</v>
      </c>
      <c r="I5331" s="114"/>
    </row>
    <row r="5332" spans="1:9">
      <c r="A5332" s="470">
        <v>44419</v>
      </c>
      <c r="B5332" s="203">
        <v>2</v>
      </c>
      <c r="C5332" s="208">
        <v>208</v>
      </c>
      <c r="D5332" s="471">
        <v>41.4</v>
      </c>
      <c r="E5332" s="209">
        <v>15</v>
      </c>
      <c r="F5332" s="472">
        <v>14.3</v>
      </c>
      <c r="I5332" s="114"/>
    </row>
    <row r="5333" spans="1:9">
      <c r="A5333" s="470">
        <v>44419</v>
      </c>
      <c r="B5333" s="203">
        <v>3</v>
      </c>
      <c r="C5333" s="208">
        <v>223</v>
      </c>
      <c r="D5333" s="471">
        <v>41.5</v>
      </c>
      <c r="E5333" s="209">
        <v>15</v>
      </c>
      <c r="F5333" s="472">
        <v>13.5</v>
      </c>
      <c r="I5333" s="114"/>
    </row>
    <row r="5334" spans="1:9">
      <c r="A5334" s="470">
        <v>44419</v>
      </c>
      <c r="B5334" s="203">
        <v>4</v>
      </c>
      <c r="C5334" s="208">
        <v>238</v>
      </c>
      <c r="D5334" s="471">
        <v>41.6</v>
      </c>
      <c r="E5334" s="209">
        <v>15</v>
      </c>
      <c r="F5334" s="472">
        <v>12.8</v>
      </c>
      <c r="I5334" s="114"/>
    </row>
    <row r="5335" spans="1:9">
      <c r="A5335" s="470">
        <v>44419</v>
      </c>
      <c r="B5335" s="203">
        <v>5</v>
      </c>
      <c r="C5335" s="208">
        <v>253</v>
      </c>
      <c r="D5335" s="471">
        <v>41.7</v>
      </c>
      <c r="E5335" s="209">
        <v>15</v>
      </c>
      <c r="F5335" s="472">
        <v>12</v>
      </c>
      <c r="I5335" s="114"/>
    </row>
    <row r="5336" spans="1:9">
      <c r="A5336" s="470">
        <v>44419</v>
      </c>
      <c r="B5336" s="203">
        <v>6</v>
      </c>
      <c r="C5336" s="208">
        <v>268</v>
      </c>
      <c r="D5336" s="471">
        <v>41.8</v>
      </c>
      <c r="E5336" s="209">
        <v>15</v>
      </c>
      <c r="F5336" s="472">
        <v>11.3</v>
      </c>
      <c r="I5336" s="114"/>
    </row>
    <row r="5337" spans="1:9">
      <c r="A5337" s="470">
        <v>44419</v>
      </c>
      <c r="B5337" s="203">
        <v>7</v>
      </c>
      <c r="C5337" s="208">
        <v>283</v>
      </c>
      <c r="D5337" s="471">
        <v>41.9</v>
      </c>
      <c r="E5337" s="209">
        <v>15</v>
      </c>
      <c r="F5337" s="472">
        <v>10.6</v>
      </c>
      <c r="I5337" s="114"/>
    </row>
    <row r="5338" spans="1:9">
      <c r="A5338" s="470">
        <v>44419</v>
      </c>
      <c r="B5338" s="203">
        <v>8</v>
      </c>
      <c r="C5338" s="208">
        <v>298</v>
      </c>
      <c r="D5338" s="471">
        <v>42</v>
      </c>
      <c r="E5338" s="209">
        <v>15</v>
      </c>
      <c r="F5338" s="472">
        <v>9.8000000000000007</v>
      </c>
      <c r="I5338" s="114"/>
    </row>
    <row r="5339" spans="1:9">
      <c r="A5339" s="470">
        <v>44419</v>
      </c>
      <c r="B5339" s="203">
        <v>9</v>
      </c>
      <c r="C5339" s="208">
        <v>313</v>
      </c>
      <c r="D5339" s="471">
        <v>42.1</v>
      </c>
      <c r="E5339" s="209">
        <v>15</v>
      </c>
      <c r="F5339" s="472">
        <v>9.1</v>
      </c>
      <c r="I5339" s="114"/>
    </row>
    <row r="5340" spans="1:9">
      <c r="A5340" s="470">
        <v>44419</v>
      </c>
      <c r="B5340" s="203">
        <v>10</v>
      </c>
      <c r="C5340" s="208">
        <v>328</v>
      </c>
      <c r="D5340" s="471">
        <v>42.2</v>
      </c>
      <c r="E5340" s="209">
        <v>15</v>
      </c>
      <c r="F5340" s="472">
        <v>8.3000000000000007</v>
      </c>
      <c r="I5340" s="114"/>
    </row>
    <row r="5341" spans="1:9">
      <c r="A5341" s="470">
        <v>44419</v>
      </c>
      <c r="B5341" s="203">
        <v>11</v>
      </c>
      <c r="C5341" s="208">
        <v>343</v>
      </c>
      <c r="D5341" s="471">
        <v>42.3</v>
      </c>
      <c r="E5341" s="209">
        <v>15</v>
      </c>
      <c r="F5341" s="472">
        <v>7.6</v>
      </c>
      <c r="I5341" s="114"/>
    </row>
    <row r="5342" spans="1:9">
      <c r="A5342" s="470">
        <v>44419</v>
      </c>
      <c r="B5342" s="203">
        <v>12</v>
      </c>
      <c r="C5342" s="208">
        <v>358</v>
      </c>
      <c r="D5342" s="471">
        <v>42.4</v>
      </c>
      <c r="E5342" s="209">
        <v>15</v>
      </c>
      <c r="F5342" s="472">
        <v>6.8</v>
      </c>
      <c r="I5342" s="114"/>
    </row>
    <row r="5343" spans="1:9">
      <c r="A5343" s="470">
        <v>44419</v>
      </c>
      <c r="B5343" s="203">
        <v>13</v>
      </c>
      <c r="C5343" s="208">
        <v>13</v>
      </c>
      <c r="D5343" s="471">
        <v>42.5</v>
      </c>
      <c r="E5343" s="209">
        <v>15</v>
      </c>
      <c r="F5343" s="472">
        <v>6.1</v>
      </c>
      <c r="I5343" s="114"/>
    </row>
    <row r="5344" spans="1:9">
      <c r="A5344" s="470">
        <v>44419</v>
      </c>
      <c r="B5344" s="203">
        <v>14</v>
      </c>
      <c r="C5344" s="208">
        <v>28</v>
      </c>
      <c r="D5344" s="471">
        <v>42.6</v>
      </c>
      <c r="E5344" s="209">
        <v>15</v>
      </c>
      <c r="F5344" s="472">
        <v>5.3</v>
      </c>
      <c r="I5344" s="114"/>
    </row>
    <row r="5345" spans="1:9">
      <c r="A5345" s="470">
        <v>44419</v>
      </c>
      <c r="B5345" s="203">
        <v>15</v>
      </c>
      <c r="C5345" s="208">
        <v>43</v>
      </c>
      <c r="D5345" s="471">
        <v>42.7</v>
      </c>
      <c r="E5345" s="209">
        <v>15</v>
      </c>
      <c r="F5345" s="472">
        <v>4.5999999999999996</v>
      </c>
      <c r="I5345" s="114"/>
    </row>
    <row r="5346" spans="1:9">
      <c r="A5346" s="470">
        <v>44419</v>
      </c>
      <c r="B5346" s="203">
        <v>16</v>
      </c>
      <c r="C5346" s="208">
        <v>58</v>
      </c>
      <c r="D5346" s="471">
        <v>42.8</v>
      </c>
      <c r="E5346" s="209">
        <v>15</v>
      </c>
      <c r="F5346" s="472">
        <v>3.8</v>
      </c>
      <c r="I5346" s="114"/>
    </row>
    <row r="5347" spans="1:9">
      <c r="A5347" s="470">
        <v>44419</v>
      </c>
      <c r="B5347" s="203">
        <v>17</v>
      </c>
      <c r="C5347" s="208">
        <v>73</v>
      </c>
      <c r="D5347" s="471">
        <v>42.9</v>
      </c>
      <c r="E5347" s="209">
        <v>15</v>
      </c>
      <c r="F5347" s="472">
        <v>3.1</v>
      </c>
      <c r="I5347" s="114"/>
    </row>
    <row r="5348" spans="1:9">
      <c r="A5348" s="470">
        <v>44419</v>
      </c>
      <c r="B5348" s="203">
        <v>18</v>
      </c>
      <c r="C5348" s="208">
        <v>88</v>
      </c>
      <c r="D5348" s="471">
        <v>43</v>
      </c>
      <c r="E5348" s="209">
        <v>15</v>
      </c>
      <c r="F5348" s="472">
        <v>2.2999999999999998</v>
      </c>
      <c r="I5348" s="114"/>
    </row>
    <row r="5349" spans="1:9">
      <c r="A5349" s="470">
        <v>44419</v>
      </c>
      <c r="B5349" s="203">
        <v>19</v>
      </c>
      <c r="C5349" s="208">
        <v>103</v>
      </c>
      <c r="D5349" s="471">
        <v>43.1</v>
      </c>
      <c r="E5349" s="209">
        <v>15</v>
      </c>
      <c r="F5349" s="472">
        <v>1.6</v>
      </c>
      <c r="I5349" s="114"/>
    </row>
    <row r="5350" spans="1:9">
      <c r="A5350" s="470">
        <v>44419</v>
      </c>
      <c r="B5350" s="203">
        <v>20</v>
      </c>
      <c r="C5350" s="208">
        <v>118</v>
      </c>
      <c r="D5350" s="471">
        <v>43.2</v>
      </c>
      <c r="E5350" s="209">
        <v>15</v>
      </c>
      <c r="F5350" s="472">
        <v>0.8</v>
      </c>
      <c r="I5350" s="114"/>
    </row>
    <row r="5351" spans="1:9">
      <c r="A5351" s="470">
        <v>44419</v>
      </c>
      <c r="B5351" s="203">
        <v>21</v>
      </c>
      <c r="C5351" s="208">
        <v>133</v>
      </c>
      <c r="D5351" s="471">
        <v>43.3</v>
      </c>
      <c r="E5351" s="209">
        <v>15</v>
      </c>
      <c r="F5351" s="472">
        <v>0.1</v>
      </c>
      <c r="I5351" s="114"/>
    </row>
    <row r="5352" spans="1:9">
      <c r="A5352" s="470">
        <v>44419</v>
      </c>
      <c r="B5352" s="203">
        <v>22</v>
      </c>
      <c r="C5352" s="208">
        <v>148</v>
      </c>
      <c r="D5352" s="471">
        <v>43.4</v>
      </c>
      <c r="E5352" s="209">
        <v>14</v>
      </c>
      <c r="F5352" s="472">
        <v>59.3</v>
      </c>
      <c r="I5352" s="114"/>
    </row>
    <row r="5353" spans="1:9">
      <c r="A5353" s="470">
        <v>44419</v>
      </c>
      <c r="B5353" s="203">
        <v>23</v>
      </c>
      <c r="C5353" s="208">
        <v>163</v>
      </c>
      <c r="D5353" s="471">
        <v>43.5</v>
      </c>
      <c r="E5353" s="209">
        <v>14</v>
      </c>
      <c r="F5353" s="472">
        <v>58.6</v>
      </c>
      <c r="I5353" s="114"/>
    </row>
    <row r="5354" spans="1:9">
      <c r="A5354" s="470">
        <v>44420</v>
      </c>
      <c r="B5354" s="203">
        <v>0</v>
      </c>
      <c r="C5354" s="208">
        <v>178</v>
      </c>
      <c r="D5354" s="471">
        <v>43.6</v>
      </c>
      <c r="E5354" s="209">
        <v>14</v>
      </c>
      <c r="F5354" s="472">
        <v>57.8</v>
      </c>
      <c r="I5354" s="114"/>
    </row>
    <row r="5355" spans="1:9">
      <c r="A5355" s="470">
        <v>44420</v>
      </c>
      <c r="B5355" s="203">
        <v>1</v>
      </c>
      <c r="C5355" s="208">
        <v>193</v>
      </c>
      <c r="D5355" s="471">
        <v>43.7</v>
      </c>
      <c r="E5355" s="209">
        <v>14</v>
      </c>
      <c r="F5355" s="472">
        <v>57.1</v>
      </c>
      <c r="I5355" s="114"/>
    </row>
    <row r="5356" spans="1:9">
      <c r="A5356" s="470">
        <v>44420</v>
      </c>
      <c r="B5356" s="203">
        <v>2</v>
      </c>
      <c r="C5356" s="208">
        <v>208</v>
      </c>
      <c r="D5356" s="471">
        <v>43.8</v>
      </c>
      <c r="E5356" s="209">
        <v>14</v>
      </c>
      <c r="F5356" s="472">
        <v>56.3</v>
      </c>
      <c r="I5356" s="114"/>
    </row>
    <row r="5357" spans="1:9">
      <c r="A5357" s="470">
        <v>44420</v>
      </c>
      <c r="B5357" s="203">
        <v>3</v>
      </c>
      <c r="C5357" s="208">
        <v>223</v>
      </c>
      <c r="D5357" s="471">
        <v>43.9</v>
      </c>
      <c r="E5357" s="209">
        <v>14</v>
      </c>
      <c r="F5357" s="472">
        <v>55.6</v>
      </c>
      <c r="I5357" s="114"/>
    </row>
    <row r="5358" spans="1:9">
      <c r="A5358" s="470">
        <v>44420</v>
      </c>
      <c r="B5358" s="203">
        <v>4</v>
      </c>
      <c r="C5358" s="208">
        <v>238</v>
      </c>
      <c r="D5358" s="471">
        <v>44</v>
      </c>
      <c r="E5358" s="209">
        <v>14</v>
      </c>
      <c r="F5358" s="472">
        <v>54.8</v>
      </c>
      <c r="I5358" s="114"/>
    </row>
    <row r="5359" spans="1:9">
      <c r="A5359" s="470">
        <v>44420</v>
      </c>
      <c r="B5359" s="203">
        <v>5</v>
      </c>
      <c r="C5359" s="208">
        <v>253</v>
      </c>
      <c r="D5359" s="471">
        <v>44.1</v>
      </c>
      <c r="E5359" s="209">
        <v>14</v>
      </c>
      <c r="F5359" s="472">
        <v>54.1</v>
      </c>
      <c r="I5359" s="114"/>
    </row>
    <row r="5360" spans="1:9">
      <c r="A5360" s="470">
        <v>44420</v>
      </c>
      <c r="B5360" s="203">
        <v>6</v>
      </c>
      <c r="C5360" s="208">
        <v>268</v>
      </c>
      <c r="D5360" s="471">
        <v>44.2</v>
      </c>
      <c r="E5360" s="209">
        <v>14</v>
      </c>
      <c r="F5360" s="472">
        <v>53.3</v>
      </c>
      <c r="I5360" s="114"/>
    </row>
    <row r="5361" spans="1:9">
      <c r="A5361" s="470">
        <v>44420</v>
      </c>
      <c r="B5361" s="203">
        <v>7</v>
      </c>
      <c r="C5361" s="208">
        <v>283</v>
      </c>
      <c r="D5361" s="471">
        <v>44.3</v>
      </c>
      <c r="E5361" s="209">
        <v>14</v>
      </c>
      <c r="F5361" s="472">
        <v>52.6</v>
      </c>
      <c r="I5361" s="114"/>
    </row>
    <row r="5362" spans="1:9">
      <c r="A5362" s="470">
        <v>44420</v>
      </c>
      <c r="B5362" s="203">
        <v>8</v>
      </c>
      <c r="C5362" s="208">
        <v>298</v>
      </c>
      <c r="D5362" s="471">
        <v>44.5</v>
      </c>
      <c r="E5362" s="209">
        <v>14</v>
      </c>
      <c r="F5362" s="472">
        <v>51.8</v>
      </c>
      <c r="I5362" s="114"/>
    </row>
    <row r="5363" spans="1:9">
      <c r="A5363" s="470">
        <v>44420</v>
      </c>
      <c r="B5363" s="203">
        <v>9</v>
      </c>
      <c r="C5363" s="208">
        <v>313</v>
      </c>
      <c r="D5363" s="471">
        <v>44.6</v>
      </c>
      <c r="E5363" s="209">
        <v>14</v>
      </c>
      <c r="F5363" s="472">
        <v>51.1</v>
      </c>
      <c r="I5363" s="114"/>
    </row>
    <row r="5364" spans="1:9">
      <c r="A5364" s="470">
        <v>44420</v>
      </c>
      <c r="B5364" s="203">
        <v>10</v>
      </c>
      <c r="C5364" s="208">
        <v>328</v>
      </c>
      <c r="D5364" s="471">
        <v>44.7</v>
      </c>
      <c r="E5364" s="209">
        <v>14</v>
      </c>
      <c r="F5364" s="472">
        <v>50.3</v>
      </c>
      <c r="I5364" s="114"/>
    </row>
    <row r="5365" spans="1:9">
      <c r="A5365" s="470">
        <v>44420</v>
      </c>
      <c r="B5365" s="203">
        <v>11</v>
      </c>
      <c r="C5365" s="208">
        <v>343</v>
      </c>
      <c r="D5365" s="471">
        <v>44.8</v>
      </c>
      <c r="E5365" s="209">
        <v>14</v>
      </c>
      <c r="F5365" s="472">
        <v>49.5</v>
      </c>
      <c r="I5365" s="114"/>
    </row>
    <row r="5366" spans="1:9">
      <c r="A5366" s="470">
        <v>44420</v>
      </c>
      <c r="B5366" s="203">
        <v>12</v>
      </c>
      <c r="C5366" s="208">
        <v>358</v>
      </c>
      <c r="D5366" s="471">
        <v>44.9</v>
      </c>
      <c r="E5366" s="209">
        <v>14</v>
      </c>
      <c r="F5366" s="472">
        <v>48.8</v>
      </c>
      <c r="I5366" s="114"/>
    </row>
    <row r="5367" spans="1:9">
      <c r="A5367" s="470">
        <v>44420</v>
      </c>
      <c r="B5367" s="203">
        <v>13</v>
      </c>
      <c r="C5367" s="208">
        <v>13</v>
      </c>
      <c r="D5367" s="471">
        <v>45</v>
      </c>
      <c r="E5367" s="209">
        <v>14</v>
      </c>
      <c r="F5367" s="472">
        <v>48</v>
      </c>
      <c r="I5367" s="114"/>
    </row>
    <row r="5368" spans="1:9">
      <c r="A5368" s="470">
        <v>44420</v>
      </c>
      <c r="B5368" s="203">
        <v>14</v>
      </c>
      <c r="C5368" s="208">
        <v>28</v>
      </c>
      <c r="D5368" s="471">
        <v>45.1</v>
      </c>
      <c r="E5368" s="209">
        <v>14</v>
      </c>
      <c r="F5368" s="472">
        <v>47.3</v>
      </c>
      <c r="I5368" s="114"/>
    </row>
    <row r="5369" spans="1:9">
      <c r="A5369" s="470">
        <v>44420</v>
      </c>
      <c r="B5369" s="203">
        <v>15</v>
      </c>
      <c r="C5369" s="208">
        <v>43</v>
      </c>
      <c r="D5369" s="471">
        <v>45.2</v>
      </c>
      <c r="E5369" s="209">
        <v>14</v>
      </c>
      <c r="F5369" s="472">
        <v>46.5</v>
      </c>
      <c r="I5369" s="114"/>
    </row>
    <row r="5370" spans="1:9">
      <c r="A5370" s="470">
        <v>44420</v>
      </c>
      <c r="B5370" s="203">
        <v>16</v>
      </c>
      <c r="C5370" s="208">
        <v>58</v>
      </c>
      <c r="D5370" s="471">
        <v>45.3</v>
      </c>
      <c r="E5370" s="209">
        <v>14</v>
      </c>
      <c r="F5370" s="472">
        <v>45.8</v>
      </c>
      <c r="I5370" s="114"/>
    </row>
    <row r="5371" spans="1:9">
      <c r="A5371" s="470">
        <v>44420</v>
      </c>
      <c r="B5371" s="203">
        <v>17</v>
      </c>
      <c r="C5371" s="208">
        <v>73</v>
      </c>
      <c r="D5371" s="471">
        <v>45.4</v>
      </c>
      <c r="E5371" s="209">
        <v>14</v>
      </c>
      <c r="F5371" s="472">
        <v>45</v>
      </c>
      <c r="I5371" s="114"/>
    </row>
    <row r="5372" spans="1:9">
      <c r="A5372" s="470">
        <v>44420</v>
      </c>
      <c r="B5372" s="203">
        <v>18</v>
      </c>
      <c r="C5372" s="208">
        <v>88</v>
      </c>
      <c r="D5372" s="471">
        <v>45.5</v>
      </c>
      <c r="E5372" s="209">
        <v>14</v>
      </c>
      <c r="F5372" s="472">
        <v>44.2</v>
      </c>
      <c r="I5372" s="114"/>
    </row>
    <row r="5373" spans="1:9">
      <c r="A5373" s="470">
        <v>44420</v>
      </c>
      <c r="B5373" s="203">
        <v>19</v>
      </c>
      <c r="C5373" s="208">
        <v>103</v>
      </c>
      <c r="D5373" s="471">
        <v>45.6</v>
      </c>
      <c r="E5373" s="209">
        <v>14</v>
      </c>
      <c r="F5373" s="472">
        <v>43.5</v>
      </c>
      <c r="I5373" s="114"/>
    </row>
    <row r="5374" spans="1:9">
      <c r="A5374" s="470">
        <v>44420</v>
      </c>
      <c r="B5374" s="203">
        <v>20</v>
      </c>
      <c r="C5374" s="208">
        <v>118</v>
      </c>
      <c r="D5374" s="471">
        <v>45.8</v>
      </c>
      <c r="E5374" s="209">
        <v>14</v>
      </c>
      <c r="F5374" s="472">
        <v>42.7</v>
      </c>
      <c r="I5374" s="114"/>
    </row>
    <row r="5375" spans="1:9">
      <c r="A5375" s="470">
        <v>44420</v>
      </c>
      <c r="B5375" s="203">
        <v>21</v>
      </c>
      <c r="C5375" s="208">
        <v>133</v>
      </c>
      <c r="D5375" s="471">
        <v>45.9</v>
      </c>
      <c r="E5375" s="209">
        <v>14</v>
      </c>
      <c r="F5375" s="472">
        <v>42</v>
      </c>
      <c r="I5375" s="114"/>
    </row>
    <row r="5376" spans="1:9">
      <c r="A5376" s="470">
        <v>44420</v>
      </c>
      <c r="B5376" s="203">
        <v>22</v>
      </c>
      <c r="C5376" s="208">
        <v>148</v>
      </c>
      <c r="D5376" s="471">
        <v>46</v>
      </c>
      <c r="E5376" s="209">
        <v>14</v>
      </c>
      <c r="F5376" s="472">
        <v>41.2</v>
      </c>
      <c r="I5376" s="114"/>
    </row>
    <row r="5377" spans="1:9">
      <c r="A5377" s="470">
        <v>44420</v>
      </c>
      <c r="B5377" s="203">
        <v>23</v>
      </c>
      <c r="C5377" s="208">
        <v>163</v>
      </c>
      <c r="D5377" s="471">
        <v>46.1</v>
      </c>
      <c r="E5377" s="209">
        <v>14</v>
      </c>
      <c r="F5377" s="472">
        <v>40.4</v>
      </c>
      <c r="I5377" s="114"/>
    </row>
    <row r="5378" spans="1:9">
      <c r="A5378" s="470">
        <v>44421</v>
      </c>
      <c r="B5378" s="203">
        <v>0</v>
      </c>
      <c r="C5378" s="208">
        <v>178</v>
      </c>
      <c r="D5378" s="471">
        <v>46.2</v>
      </c>
      <c r="E5378" s="209">
        <v>14</v>
      </c>
      <c r="F5378" s="472">
        <v>39.700000000000003</v>
      </c>
      <c r="I5378" s="114"/>
    </row>
    <row r="5379" spans="1:9">
      <c r="A5379" s="470">
        <v>44421</v>
      </c>
      <c r="B5379" s="203">
        <v>1</v>
      </c>
      <c r="C5379" s="208">
        <v>193</v>
      </c>
      <c r="D5379" s="471">
        <v>46.3</v>
      </c>
      <c r="E5379" s="209">
        <v>14</v>
      </c>
      <c r="F5379" s="472">
        <v>38.9</v>
      </c>
      <c r="I5379" s="114"/>
    </row>
    <row r="5380" spans="1:9">
      <c r="A5380" s="470">
        <v>44421</v>
      </c>
      <c r="B5380" s="203">
        <v>2</v>
      </c>
      <c r="C5380" s="208">
        <v>208</v>
      </c>
      <c r="D5380" s="471">
        <v>46.4</v>
      </c>
      <c r="E5380" s="209">
        <v>14</v>
      </c>
      <c r="F5380" s="472">
        <v>38.200000000000003</v>
      </c>
      <c r="I5380" s="114"/>
    </row>
    <row r="5381" spans="1:9">
      <c r="A5381" s="470">
        <v>44421</v>
      </c>
      <c r="B5381" s="203">
        <v>3</v>
      </c>
      <c r="C5381" s="208">
        <v>223</v>
      </c>
      <c r="D5381" s="471">
        <v>46.5</v>
      </c>
      <c r="E5381" s="209">
        <v>14</v>
      </c>
      <c r="F5381" s="472">
        <v>37.4</v>
      </c>
      <c r="I5381" s="114"/>
    </row>
    <row r="5382" spans="1:9">
      <c r="A5382" s="470">
        <v>44421</v>
      </c>
      <c r="B5382" s="203">
        <v>4</v>
      </c>
      <c r="C5382" s="208">
        <v>238</v>
      </c>
      <c r="D5382" s="471">
        <v>46.6</v>
      </c>
      <c r="E5382" s="209">
        <v>14</v>
      </c>
      <c r="F5382" s="472">
        <v>36.6</v>
      </c>
      <c r="I5382" s="114"/>
    </row>
    <row r="5383" spans="1:9">
      <c r="A5383" s="470">
        <v>44421</v>
      </c>
      <c r="B5383" s="203">
        <v>5</v>
      </c>
      <c r="C5383" s="208">
        <v>253</v>
      </c>
      <c r="D5383" s="471">
        <v>46.8</v>
      </c>
      <c r="E5383" s="209">
        <v>14</v>
      </c>
      <c r="F5383" s="472">
        <v>35.9</v>
      </c>
      <c r="I5383" s="114"/>
    </row>
    <row r="5384" spans="1:9">
      <c r="A5384" s="470">
        <v>44421</v>
      </c>
      <c r="B5384" s="203">
        <v>6</v>
      </c>
      <c r="C5384" s="208">
        <v>268</v>
      </c>
      <c r="D5384" s="471">
        <v>46.9</v>
      </c>
      <c r="E5384" s="209">
        <v>14</v>
      </c>
      <c r="F5384" s="472">
        <v>35.1</v>
      </c>
      <c r="I5384" s="114"/>
    </row>
    <row r="5385" spans="1:9">
      <c r="A5385" s="470">
        <v>44421</v>
      </c>
      <c r="B5385" s="203">
        <v>7</v>
      </c>
      <c r="C5385" s="208">
        <v>283</v>
      </c>
      <c r="D5385" s="471">
        <v>47</v>
      </c>
      <c r="E5385" s="209">
        <v>14</v>
      </c>
      <c r="F5385" s="472">
        <v>34.299999999999997</v>
      </c>
      <c r="I5385" s="114"/>
    </row>
    <row r="5386" spans="1:9">
      <c r="A5386" s="470">
        <v>44421</v>
      </c>
      <c r="B5386" s="203">
        <v>8</v>
      </c>
      <c r="C5386" s="208">
        <v>298</v>
      </c>
      <c r="D5386" s="471">
        <v>47.1</v>
      </c>
      <c r="E5386" s="209">
        <v>14</v>
      </c>
      <c r="F5386" s="472">
        <v>33.6</v>
      </c>
      <c r="I5386" s="114"/>
    </row>
    <row r="5387" spans="1:9">
      <c r="A5387" s="470">
        <v>44421</v>
      </c>
      <c r="B5387" s="203">
        <v>9</v>
      </c>
      <c r="C5387" s="208">
        <v>313</v>
      </c>
      <c r="D5387" s="471">
        <v>47.2</v>
      </c>
      <c r="E5387" s="209">
        <v>14</v>
      </c>
      <c r="F5387" s="472">
        <v>32.799999999999997</v>
      </c>
      <c r="I5387" s="114"/>
    </row>
    <row r="5388" spans="1:9">
      <c r="A5388" s="470">
        <v>44421</v>
      </c>
      <c r="B5388" s="203">
        <v>10</v>
      </c>
      <c r="C5388" s="208">
        <v>328</v>
      </c>
      <c r="D5388" s="471">
        <v>47.3</v>
      </c>
      <c r="E5388" s="209">
        <v>14</v>
      </c>
      <c r="F5388" s="472">
        <v>32</v>
      </c>
      <c r="I5388" s="114"/>
    </row>
    <row r="5389" spans="1:9">
      <c r="A5389" s="470">
        <v>44421</v>
      </c>
      <c r="B5389" s="203">
        <v>11</v>
      </c>
      <c r="C5389" s="208">
        <v>343</v>
      </c>
      <c r="D5389" s="471">
        <v>47.4</v>
      </c>
      <c r="E5389" s="209">
        <v>14</v>
      </c>
      <c r="F5389" s="472">
        <v>31.3</v>
      </c>
      <c r="I5389" s="114"/>
    </row>
    <row r="5390" spans="1:9">
      <c r="A5390" s="470">
        <v>44421</v>
      </c>
      <c r="B5390" s="203">
        <v>12</v>
      </c>
      <c r="C5390" s="208">
        <v>358</v>
      </c>
      <c r="D5390" s="471">
        <v>47.5</v>
      </c>
      <c r="E5390" s="209">
        <v>14</v>
      </c>
      <c r="F5390" s="472">
        <v>30.5</v>
      </c>
      <c r="I5390" s="114"/>
    </row>
    <row r="5391" spans="1:9">
      <c r="A5391" s="470">
        <v>44421</v>
      </c>
      <c r="B5391" s="203">
        <v>13</v>
      </c>
      <c r="C5391" s="208">
        <v>13</v>
      </c>
      <c r="D5391" s="471">
        <v>47.7</v>
      </c>
      <c r="E5391" s="209">
        <v>14</v>
      </c>
      <c r="F5391" s="472">
        <v>29.7</v>
      </c>
      <c r="I5391" s="114"/>
    </row>
    <row r="5392" spans="1:9">
      <c r="A5392" s="470">
        <v>44421</v>
      </c>
      <c r="B5392" s="203">
        <v>14</v>
      </c>
      <c r="C5392" s="208">
        <v>28</v>
      </c>
      <c r="D5392" s="471">
        <v>47.8</v>
      </c>
      <c r="E5392" s="209">
        <v>14</v>
      </c>
      <c r="F5392" s="472">
        <v>29</v>
      </c>
      <c r="I5392" s="114"/>
    </row>
    <row r="5393" spans="1:9">
      <c r="A5393" s="470">
        <v>44421</v>
      </c>
      <c r="B5393" s="203">
        <v>15</v>
      </c>
      <c r="C5393" s="208">
        <v>43</v>
      </c>
      <c r="D5393" s="471">
        <v>47.9</v>
      </c>
      <c r="E5393" s="209">
        <v>14</v>
      </c>
      <c r="F5393" s="472">
        <v>28.2</v>
      </c>
      <c r="I5393" s="114"/>
    </row>
    <row r="5394" spans="1:9">
      <c r="A5394" s="470">
        <v>44421</v>
      </c>
      <c r="B5394" s="203">
        <v>16</v>
      </c>
      <c r="C5394" s="208">
        <v>58</v>
      </c>
      <c r="D5394" s="471">
        <v>48</v>
      </c>
      <c r="E5394" s="209">
        <v>14</v>
      </c>
      <c r="F5394" s="472">
        <v>27.4</v>
      </c>
      <c r="I5394" s="114"/>
    </row>
    <row r="5395" spans="1:9">
      <c r="A5395" s="470">
        <v>44421</v>
      </c>
      <c r="B5395" s="203">
        <v>17</v>
      </c>
      <c r="C5395" s="208">
        <v>73</v>
      </c>
      <c r="D5395" s="471">
        <v>48.1</v>
      </c>
      <c r="E5395" s="209">
        <v>14</v>
      </c>
      <c r="F5395" s="472">
        <v>26.7</v>
      </c>
      <c r="I5395" s="114"/>
    </row>
    <row r="5396" spans="1:9">
      <c r="A5396" s="470">
        <v>44421</v>
      </c>
      <c r="B5396" s="203">
        <v>18</v>
      </c>
      <c r="C5396" s="208">
        <v>88</v>
      </c>
      <c r="D5396" s="471">
        <v>48.2</v>
      </c>
      <c r="E5396" s="209">
        <v>14</v>
      </c>
      <c r="F5396" s="472">
        <v>25.9</v>
      </c>
      <c r="I5396" s="114"/>
    </row>
    <row r="5397" spans="1:9">
      <c r="A5397" s="470">
        <v>44421</v>
      </c>
      <c r="B5397" s="203">
        <v>19</v>
      </c>
      <c r="C5397" s="208">
        <v>103</v>
      </c>
      <c r="D5397" s="471">
        <v>48.3</v>
      </c>
      <c r="E5397" s="209">
        <v>14</v>
      </c>
      <c r="F5397" s="472">
        <v>25.1</v>
      </c>
      <c r="I5397" s="114"/>
    </row>
    <row r="5398" spans="1:9">
      <c r="A5398" s="470">
        <v>44421</v>
      </c>
      <c r="B5398" s="203">
        <v>20</v>
      </c>
      <c r="C5398" s="208">
        <v>118</v>
      </c>
      <c r="D5398" s="471">
        <v>48.5</v>
      </c>
      <c r="E5398" s="209">
        <v>14</v>
      </c>
      <c r="F5398" s="472">
        <v>24.4</v>
      </c>
      <c r="I5398" s="114"/>
    </row>
    <row r="5399" spans="1:9">
      <c r="A5399" s="470">
        <v>44421</v>
      </c>
      <c r="B5399" s="203">
        <v>21</v>
      </c>
      <c r="C5399" s="208">
        <v>133</v>
      </c>
      <c r="D5399" s="471">
        <v>48.6</v>
      </c>
      <c r="E5399" s="209">
        <v>14</v>
      </c>
      <c r="F5399" s="472">
        <v>23.6</v>
      </c>
      <c r="I5399" s="114"/>
    </row>
    <row r="5400" spans="1:9">
      <c r="A5400" s="470">
        <v>44421</v>
      </c>
      <c r="B5400" s="203">
        <v>22</v>
      </c>
      <c r="C5400" s="208">
        <v>148</v>
      </c>
      <c r="D5400" s="471">
        <v>48.7</v>
      </c>
      <c r="E5400" s="209">
        <v>14</v>
      </c>
      <c r="F5400" s="472">
        <v>22.8</v>
      </c>
      <c r="I5400" s="114"/>
    </row>
    <row r="5401" spans="1:9">
      <c r="A5401" s="470">
        <v>44421</v>
      </c>
      <c r="B5401" s="203">
        <v>23</v>
      </c>
      <c r="C5401" s="208">
        <v>163</v>
      </c>
      <c r="D5401" s="471">
        <v>48.8</v>
      </c>
      <c r="E5401" s="209">
        <v>14</v>
      </c>
      <c r="F5401" s="472">
        <v>22.1</v>
      </c>
      <c r="I5401" s="114"/>
    </row>
    <row r="5402" spans="1:9">
      <c r="A5402" s="470">
        <v>44422</v>
      </c>
      <c r="B5402" s="203">
        <v>0</v>
      </c>
      <c r="C5402" s="208">
        <v>178</v>
      </c>
      <c r="D5402" s="471">
        <v>48.9</v>
      </c>
      <c r="E5402" s="209">
        <v>14</v>
      </c>
      <c r="F5402" s="472">
        <v>21.3</v>
      </c>
      <c r="I5402" s="114"/>
    </row>
    <row r="5403" spans="1:9">
      <c r="A5403" s="470">
        <v>44422</v>
      </c>
      <c r="B5403" s="203">
        <v>1</v>
      </c>
      <c r="C5403" s="208">
        <v>193</v>
      </c>
      <c r="D5403" s="471">
        <v>49</v>
      </c>
      <c r="E5403" s="209">
        <v>14</v>
      </c>
      <c r="F5403" s="472">
        <v>20.5</v>
      </c>
      <c r="I5403" s="114"/>
    </row>
    <row r="5404" spans="1:9">
      <c r="A5404" s="470">
        <v>44422</v>
      </c>
      <c r="B5404" s="203">
        <v>2</v>
      </c>
      <c r="C5404" s="208">
        <v>208</v>
      </c>
      <c r="D5404" s="471">
        <v>49.2</v>
      </c>
      <c r="E5404" s="209">
        <v>14</v>
      </c>
      <c r="F5404" s="472">
        <v>19.7</v>
      </c>
      <c r="I5404" s="114"/>
    </row>
    <row r="5405" spans="1:9">
      <c r="A5405" s="470">
        <v>44422</v>
      </c>
      <c r="B5405" s="203">
        <v>3</v>
      </c>
      <c r="C5405" s="208">
        <v>223</v>
      </c>
      <c r="D5405" s="471">
        <v>49.3</v>
      </c>
      <c r="E5405" s="209">
        <v>14</v>
      </c>
      <c r="F5405" s="472">
        <v>19</v>
      </c>
      <c r="I5405" s="114"/>
    </row>
    <row r="5406" spans="1:9">
      <c r="A5406" s="470">
        <v>44422</v>
      </c>
      <c r="B5406" s="203">
        <v>4</v>
      </c>
      <c r="C5406" s="208">
        <v>238</v>
      </c>
      <c r="D5406" s="471">
        <v>49.4</v>
      </c>
      <c r="E5406" s="209">
        <v>14</v>
      </c>
      <c r="F5406" s="472">
        <v>18.2</v>
      </c>
      <c r="I5406" s="114"/>
    </row>
    <row r="5407" spans="1:9">
      <c r="A5407" s="470">
        <v>44422</v>
      </c>
      <c r="B5407" s="203">
        <v>5</v>
      </c>
      <c r="C5407" s="208">
        <v>253</v>
      </c>
      <c r="D5407" s="471">
        <v>49.5</v>
      </c>
      <c r="E5407" s="209">
        <v>14</v>
      </c>
      <c r="F5407" s="472">
        <v>17.399999999999999</v>
      </c>
      <c r="I5407" s="114"/>
    </row>
    <row r="5408" spans="1:9">
      <c r="A5408" s="470">
        <v>44422</v>
      </c>
      <c r="B5408" s="203">
        <v>6</v>
      </c>
      <c r="C5408" s="208">
        <v>268</v>
      </c>
      <c r="D5408" s="471">
        <v>49.6</v>
      </c>
      <c r="E5408" s="209">
        <v>14</v>
      </c>
      <c r="F5408" s="472">
        <v>16.7</v>
      </c>
      <c r="I5408" s="114"/>
    </row>
    <row r="5409" spans="1:9">
      <c r="A5409" s="470">
        <v>44422</v>
      </c>
      <c r="B5409" s="203">
        <v>7</v>
      </c>
      <c r="C5409" s="208">
        <v>283</v>
      </c>
      <c r="D5409" s="471">
        <v>49.8</v>
      </c>
      <c r="E5409" s="209">
        <v>14</v>
      </c>
      <c r="F5409" s="472">
        <v>15.9</v>
      </c>
      <c r="I5409" s="114"/>
    </row>
    <row r="5410" spans="1:9">
      <c r="A5410" s="470">
        <v>44422</v>
      </c>
      <c r="B5410" s="203">
        <v>8</v>
      </c>
      <c r="C5410" s="208">
        <v>298</v>
      </c>
      <c r="D5410" s="471">
        <v>49.9</v>
      </c>
      <c r="E5410" s="209">
        <v>14</v>
      </c>
      <c r="F5410" s="472">
        <v>15.1</v>
      </c>
      <c r="I5410" s="114"/>
    </row>
    <row r="5411" spans="1:9">
      <c r="A5411" s="470">
        <v>44422</v>
      </c>
      <c r="B5411" s="203">
        <v>9</v>
      </c>
      <c r="C5411" s="208">
        <v>313</v>
      </c>
      <c r="D5411" s="471">
        <v>50</v>
      </c>
      <c r="E5411" s="209">
        <v>14</v>
      </c>
      <c r="F5411" s="472">
        <v>14.3</v>
      </c>
      <c r="I5411" s="114"/>
    </row>
    <row r="5412" spans="1:9">
      <c r="A5412" s="470">
        <v>44422</v>
      </c>
      <c r="B5412" s="203">
        <v>10</v>
      </c>
      <c r="C5412" s="208">
        <v>328</v>
      </c>
      <c r="D5412" s="471">
        <v>50.1</v>
      </c>
      <c r="E5412" s="209">
        <v>14</v>
      </c>
      <c r="F5412" s="472">
        <v>13.6</v>
      </c>
      <c r="I5412" s="114"/>
    </row>
    <row r="5413" spans="1:9">
      <c r="A5413" s="470">
        <v>44422</v>
      </c>
      <c r="B5413" s="203">
        <v>11</v>
      </c>
      <c r="C5413" s="208">
        <v>343</v>
      </c>
      <c r="D5413" s="471">
        <v>50.2</v>
      </c>
      <c r="E5413" s="209">
        <v>14</v>
      </c>
      <c r="F5413" s="472">
        <v>12.8</v>
      </c>
      <c r="I5413" s="114"/>
    </row>
    <row r="5414" spans="1:9">
      <c r="A5414" s="470">
        <v>44422</v>
      </c>
      <c r="B5414" s="203">
        <v>12</v>
      </c>
      <c r="C5414" s="208">
        <v>358</v>
      </c>
      <c r="D5414" s="471">
        <v>50.3</v>
      </c>
      <c r="E5414" s="209">
        <v>14</v>
      </c>
      <c r="F5414" s="472">
        <v>12</v>
      </c>
      <c r="I5414" s="114"/>
    </row>
    <row r="5415" spans="1:9">
      <c r="A5415" s="470">
        <v>44422</v>
      </c>
      <c r="B5415" s="203">
        <v>13</v>
      </c>
      <c r="C5415" s="208">
        <v>13</v>
      </c>
      <c r="D5415" s="471">
        <v>50.5</v>
      </c>
      <c r="E5415" s="209">
        <v>14</v>
      </c>
      <c r="F5415" s="472">
        <v>11.2</v>
      </c>
      <c r="I5415" s="114"/>
    </row>
    <row r="5416" spans="1:9">
      <c r="A5416" s="470">
        <v>44422</v>
      </c>
      <c r="B5416" s="203">
        <v>14</v>
      </c>
      <c r="C5416" s="208">
        <v>28</v>
      </c>
      <c r="D5416" s="471">
        <v>50.6</v>
      </c>
      <c r="E5416" s="209">
        <v>14</v>
      </c>
      <c r="F5416" s="472">
        <v>10.5</v>
      </c>
      <c r="I5416" s="114"/>
    </row>
    <row r="5417" spans="1:9">
      <c r="A5417" s="470">
        <v>44422</v>
      </c>
      <c r="B5417" s="203">
        <v>15</v>
      </c>
      <c r="C5417" s="208">
        <v>43</v>
      </c>
      <c r="D5417" s="471">
        <v>50.7</v>
      </c>
      <c r="E5417" s="209">
        <v>14</v>
      </c>
      <c r="F5417" s="472">
        <v>9.6999999999999993</v>
      </c>
      <c r="I5417" s="114"/>
    </row>
    <row r="5418" spans="1:9">
      <c r="A5418" s="470">
        <v>44422</v>
      </c>
      <c r="B5418" s="203">
        <v>16</v>
      </c>
      <c r="C5418" s="208">
        <v>58</v>
      </c>
      <c r="D5418" s="471">
        <v>50.8</v>
      </c>
      <c r="E5418" s="209">
        <v>14</v>
      </c>
      <c r="F5418" s="472">
        <v>8.9</v>
      </c>
      <c r="I5418" s="114"/>
    </row>
    <row r="5419" spans="1:9">
      <c r="A5419" s="470">
        <v>44422</v>
      </c>
      <c r="B5419" s="203">
        <v>17</v>
      </c>
      <c r="C5419" s="208">
        <v>73</v>
      </c>
      <c r="D5419" s="471">
        <v>51</v>
      </c>
      <c r="E5419" s="209">
        <v>14</v>
      </c>
      <c r="F5419" s="472">
        <v>8.1</v>
      </c>
      <c r="I5419" s="114"/>
    </row>
    <row r="5420" spans="1:9">
      <c r="A5420" s="470">
        <v>44422</v>
      </c>
      <c r="B5420" s="203">
        <v>18</v>
      </c>
      <c r="C5420" s="208">
        <v>88</v>
      </c>
      <c r="D5420" s="471">
        <v>51.1</v>
      </c>
      <c r="E5420" s="209">
        <v>14</v>
      </c>
      <c r="F5420" s="472">
        <v>7.3</v>
      </c>
      <c r="I5420" s="114"/>
    </row>
    <row r="5421" spans="1:9">
      <c r="A5421" s="470">
        <v>44422</v>
      </c>
      <c r="B5421" s="203">
        <v>19</v>
      </c>
      <c r="C5421" s="208">
        <v>103</v>
      </c>
      <c r="D5421" s="471">
        <v>51.2</v>
      </c>
      <c r="E5421" s="209">
        <v>14</v>
      </c>
      <c r="F5421" s="472">
        <v>6.6</v>
      </c>
      <c r="I5421" s="114"/>
    </row>
    <row r="5422" spans="1:9">
      <c r="A5422" s="470">
        <v>44422</v>
      </c>
      <c r="B5422" s="203">
        <v>20</v>
      </c>
      <c r="C5422" s="208">
        <v>118</v>
      </c>
      <c r="D5422" s="471">
        <v>51.3</v>
      </c>
      <c r="E5422" s="209">
        <v>14</v>
      </c>
      <c r="F5422" s="472">
        <v>5.8</v>
      </c>
      <c r="I5422" s="114"/>
    </row>
    <row r="5423" spans="1:9">
      <c r="A5423" s="470">
        <v>44422</v>
      </c>
      <c r="B5423" s="203">
        <v>21</v>
      </c>
      <c r="C5423" s="208">
        <v>133</v>
      </c>
      <c r="D5423" s="471">
        <v>51.4</v>
      </c>
      <c r="E5423" s="209">
        <v>14</v>
      </c>
      <c r="F5423" s="472">
        <v>5</v>
      </c>
      <c r="I5423" s="114"/>
    </row>
    <row r="5424" spans="1:9">
      <c r="A5424" s="470">
        <v>44422</v>
      </c>
      <c r="B5424" s="203">
        <v>22</v>
      </c>
      <c r="C5424" s="208">
        <v>148</v>
      </c>
      <c r="D5424" s="471">
        <v>51.6</v>
      </c>
      <c r="E5424" s="209">
        <v>14</v>
      </c>
      <c r="F5424" s="472">
        <v>4.2</v>
      </c>
      <c r="I5424" s="114"/>
    </row>
    <row r="5425" spans="1:9">
      <c r="A5425" s="470">
        <v>44422</v>
      </c>
      <c r="B5425" s="203">
        <v>23</v>
      </c>
      <c r="C5425" s="208">
        <v>163</v>
      </c>
      <c r="D5425" s="471">
        <v>51.7</v>
      </c>
      <c r="E5425" s="209">
        <v>14</v>
      </c>
      <c r="F5425" s="472">
        <v>3.5</v>
      </c>
      <c r="I5425" s="114"/>
    </row>
    <row r="5426" spans="1:9">
      <c r="A5426" s="470">
        <v>44423</v>
      </c>
      <c r="B5426" s="203">
        <v>0</v>
      </c>
      <c r="C5426" s="208">
        <v>178</v>
      </c>
      <c r="D5426" s="471">
        <v>51.8</v>
      </c>
      <c r="E5426" s="209">
        <v>14</v>
      </c>
      <c r="F5426" s="472">
        <v>2.7</v>
      </c>
      <c r="I5426" s="114"/>
    </row>
    <row r="5427" spans="1:9">
      <c r="A5427" s="470">
        <v>44423</v>
      </c>
      <c r="B5427" s="203">
        <v>1</v>
      </c>
      <c r="C5427" s="208">
        <v>193</v>
      </c>
      <c r="D5427" s="471">
        <v>51.9</v>
      </c>
      <c r="E5427" s="209">
        <v>14</v>
      </c>
      <c r="F5427" s="472">
        <v>1.9</v>
      </c>
      <c r="I5427" s="114"/>
    </row>
    <row r="5428" spans="1:9">
      <c r="A5428" s="470">
        <v>44423</v>
      </c>
      <c r="B5428" s="203">
        <v>2</v>
      </c>
      <c r="C5428" s="208">
        <v>208</v>
      </c>
      <c r="D5428" s="471">
        <v>52</v>
      </c>
      <c r="E5428" s="209">
        <v>14</v>
      </c>
      <c r="F5428" s="472">
        <v>1.1000000000000001</v>
      </c>
      <c r="I5428" s="114"/>
    </row>
    <row r="5429" spans="1:9">
      <c r="A5429" s="470">
        <v>44423</v>
      </c>
      <c r="B5429" s="203">
        <v>3</v>
      </c>
      <c r="C5429" s="208">
        <v>223</v>
      </c>
      <c r="D5429" s="471">
        <v>52.2</v>
      </c>
      <c r="E5429" s="209">
        <v>14</v>
      </c>
      <c r="F5429" s="472">
        <v>0.3</v>
      </c>
      <c r="I5429" s="114"/>
    </row>
    <row r="5430" spans="1:9">
      <c r="A5430" s="470">
        <v>44423</v>
      </c>
      <c r="B5430" s="203">
        <v>4</v>
      </c>
      <c r="C5430" s="208">
        <v>238</v>
      </c>
      <c r="D5430" s="471">
        <v>52.3</v>
      </c>
      <c r="E5430" s="209">
        <v>13</v>
      </c>
      <c r="F5430" s="472">
        <v>59.6</v>
      </c>
      <c r="I5430" s="114"/>
    </row>
    <row r="5431" spans="1:9">
      <c r="A5431" s="470">
        <v>44423</v>
      </c>
      <c r="B5431" s="203">
        <v>5</v>
      </c>
      <c r="C5431" s="208">
        <v>253</v>
      </c>
      <c r="D5431" s="471">
        <v>52.4</v>
      </c>
      <c r="E5431" s="209">
        <v>13</v>
      </c>
      <c r="F5431" s="472">
        <v>58.8</v>
      </c>
      <c r="I5431" s="114"/>
    </row>
    <row r="5432" spans="1:9">
      <c r="A5432" s="470">
        <v>44423</v>
      </c>
      <c r="B5432" s="203">
        <v>6</v>
      </c>
      <c r="C5432" s="208">
        <v>268</v>
      </c>
      <c r="D5432" s="471">
        <v>52.5</v>
      </c>
      <c r="E5432" s="209">
        <v>13</v>
      </c>
      <c r="F5432" s="472">
        <v>58</v>
      </c>
      <c r="I5432" s="114"/>
    </row>
    <row r="5433" spans="1:9">
      <c r="A5433" s="470">
        <v>44423</v>
      </c>
      <c r="B5433" s="203">
        <v>7</v>
      </c>
      <c r="C5433" s="208">
        <v>283</v>
      </c>
      <c r="D5433" s="471">
        <v>52.7</v>
      </c>
      <c r="E5433" s="209">
        <v>13</v>
      </c>
      <c r="F5433" s="472">
        <v>57.2</v>
      </c>
      <c r="I5433" s="114"/>
    </row>
    <row r="5434" spans="1:9">
      <c r="A5434" s="470">
        <v>44423</v>
      </c>
      <c r="B5434" s="203">
        <v>8</v>
      </c>
      <c r="C5434" s="208">
        <v>298</v>
      </c>
      <c r="D5434" s="471">
        <v>52.8</v>
      </c>
      <c r="E5434" s="209">
        <v>13</v>
      </c>
      <c r="F5434" s="472">
        <v>56.4</v>
      </c>
      <c r="I5434" s="114"/>
    </row>
    <row r="5435" spans="1:9">
      <c r="A5435" s="470">
        <v>44423</v>
      </c>
      <c r="B5435" s="203">
        <v>9</v>
      </c>
      <c r="C5435" s="208">
        <v>313</v>
      </c>
      <c r="D5435" s="471">
        <v>52.9</v>
      </c>
      <c r="E5435" s="209">
        <v>13</v>
      </c>
      <c r="F5435" s="472">
        <v>55.6</v>
      </c>
      <c r="I5435" s="114"/>
    </row>
    <row r="5436" spans="1:9">
      <c r="A5436" s="470">
        <v>44423</v>
      </c>
      <c r="B5436" s="203">
        <v>10</v>
      </c>
      <c r="C5436" s="208">
        <v>328</v>
      </c>
      <c r="D5436" s="471">
        <v>53</v>
      </c>
      <c r="E5436" s="209">
        <v>13</v>
      </c>
      <c r="F5436" s="472">
        <v>54.9</v>
      </c>
      <c r="I5436" s="114"/>
    </row>
    <row r="5437" spans="1:9">
      <c r="A5437" s="470">
        <v>44423</v>
      </c>
      <c r="B5437" s="203">
        <v>11</v>
      </c>
      <c r="C5437" s="208">
        <v>343</v>
      </c>
      <c r="D5437" s="471">
        <v>53.2</v>
      </c>
      <c r="E5437" s="209">
        <v>13</v>
      </c>
      <c r="F5437" s="472">
        <v>54.1</v>
      </c>
      <c r="I5437" s="114"/>
    </row>
    <row r="5438" spans="1:9">
      <c r="A5438" s="470">
        <v>44423</v>
      </c>
      <c r="B5438" s="203">
        <v>12</v>
      </c>
      <c r="C5438" s="208">
        <v>358</v>
      </c>
      <c r="D5438" s="471">
        <v>53.3</v>
      </c>
      <c r="E5438" s="209">
        <v>13</v>
      </c>
      <c r="F5438" s="472">
        <v>53.3</v>
      </c>
      <c r="I5438" s="114"/>
    </row>
    <row r="5439" spans="1:9">
      <c r="A5439" s="470">
        <v>44423</v>
      </c>
      <c r="B5439" s="203">
        <v>13</v>
      </c>
      <c r="C5439" s="208">
        <v>13</v>
      </c>
      <c r="D5439" s="471">
        <v>53.4</v>
      </c>
      <c r="E5439" s="209">
        <v>13</v>
      </c>
      <c r="F5439" s="472">
        <v>52.5</v>
      </c>
      <c r="I5439" s="114"/>
    </row>
    <row r="5440" spans="1:9">
      <c r="A5440" s="470">
        <v>44423</v>
      </c>
      <c r="B5440" s="203">
        <v>14</v>
      </c>
      <c r="C5440" s="208">
        <v>28</v>
      </c>
      <c r="D5440" s="471">
        <v>53.5</v>
      </c>
      <c r="E5440" s="209">
        <v>13</v>
      </c>
      <c r="F5440" s="472">
        <v>51.7</v>
      </c>
      <c r="I5440" s="114"/>
    </row>
    <row r="5441" spans="1:9">
      <c r="A5441" s="470">
        <v>44423</v>
      </c>
      <c r="B5441" s="203">
        <v>15</v>
      </c>
      <c r="C5441" s="208">
        <v>43</v>
      </c>
      <c r="D5441" s="471">
        <v>53.7</v>
      </c>
      <c r="E5441" s="209">
        <v>13</v>
      </c>
      <c r="F5441" s="472">
        <v>50.9</v>
      </c>
      <c r="I5441" s="114"/>
    </row>
    <row r="5442" spans="1:9">
      <c r="A5442" s="470">
        <v>44423</v>
      </c>
      <c r="B5442" s="203">
        <v>16</v>
      </c>
      <c r="C5442" s="208">
        <v>58</v>
      </c>
      <c r="D5442" s="471">
        <v>53.8</v>
      </c>
      <c r="E5442" s="209">
        <v>13</v>
      </c>
      <c r="F5442" s="472">
        <v>50.1</v>
      </c>
      <c r="I5442" s="114"/>
    </row>
    <row r="5443" spans="1:9">
      <c r="A5443" s="470">
        <v>44423</v>
      </c>
      <c r="B5443" s="203">
        <v>17</v>
      </c>
      <c r="C5443" s="208">
        <v>73</v>
      </c>
      <c r="D5443" s="471">
        <v>53.9</v>
      </c>
      <c r="E5443" s="209">
        <v>13</v>
      </c>
      <c r="F5443" s="472">
        <v>49.4</v>
      </c>
      <c r="I5443" s="114"/>
    </row>
    <row r="5444" spans="1:9">
      <c r="A5444" s="470">
        <v>44423</v>
      </c>
      <c r="B5444" s="203">
        <v>18</v>
      </c>
      <c r="C5444" s="208">
        <v>88</v>
      </c>
      <c r="D5444" s="471">
        <v>54</v>
      </c>
      <c r="E5444" s="209">
        <v>13</v>
      </c>
      <c r="F5444" s="472">
        <v>48.6</v>
      </c>
      <c r="I5444" s="114"/>
    </row>
    <row r="5445" spans="1:9">
      <c r="A5445" s="470">
        <v>44423</v>
      </c>
      <c r="B5445" s="203">
        <v>19</v>
      </c>
      <c r="C5445" s="208">
        <v>103</v>
      </c>
      <c r="D5445" s="471">
        <v>54.2</v>
      </c>
      <c r="E5445" s="209">
        <v>13</v>
      </c>
      <c r="F5445" s="472">
        <v>47.8</v>
      </c>
      <c r="I5445" s="114"/>
    </row>
    <row r="5446" spans="1:9">
      <c r="A5446" s="470">
        <v>44423</v>
      </c>
      <c r="B5446" s="203">
        <v>20</v>
      </c>
      <c r="C5446" s="208">
        <v>118</v>
      </c>
      <c r="D5446" s="471">
        <v>54.3</v>
      </c>
      <c r="E5446" s="209">
        <v>13</v>
      </c>
      <c r="F5446" s="472">
        <v>47</v>
      </c>
      <c r="I5446" s="114"/>
    </row>
    <row r="5447" spans="1:9">
      <c r="A5447" s="470">
        <v>44423</v>
      </c>
      <c r="B5447" s="203">
        <v>21</v>
      </c>
      <c r="C5447" s="208">
        <v>133</v>
      </c>
      <c r="D5447" s="471">
        <v>54.4</v>
      </c>
      <c r="E5447" s="209">
        <v>13</v>
      </c>
      <c r="F5447" s="472">
        <v>46.2</v>
      </c>
      <c r="I5447" s="114"/>
    </row>
    <row r="5448" spans="1:9">
      <c r="A5448" s="470">
        <v>44423</v>
      </c>
      <c r="B5448" s="203">
        <v>22</v>
      </c>
      <c r="C5448" s="208">
        <v>148</v>
      </c>
      <c r="D5448" s="471">
        <v>54.6</v>
      </c>
      <c r="E5448" s="209">
        <v>13</v>
      </c>
      <c r="F5448" s="472">
        <v>45.4</v>
      </c>
      <c r="I5448" s="114"/>
    </row>
    <row r="5449" spans="1:9">
      <c r="A5449" s="470">
        <v>44423</v>
      </c>
      <c r="B5449" s="203">
        <v>23</v>
      </c>
      <c r="C5449" s="208">
        <v>163</v>
      </c>
      <c r="D5449" s="471">
        <v>54.7</v>
      </c>
      <c r="E5449" s="209">
        <v>13</v>
      </c>
      <c r="F5449" s="472">
        <v>44.6</v>
      </c>
      <c r="I5449" s="114"/>
    </row>
    <row r="5450" spans="1:9">
      <c r="A5450" s="470">
        <v>44424</v>
      </c>
      <c r="B5450" s="203">
        <v>0</v>
      </c>
      <c r="C5450" s="208">
        <v>178</v>
      </c>
      <c r="D5450" s="471">
        <v>54.8</v>
      </c>
      <c r="E5450" s="209">
        <v>13</v>
      </c>
      <c r="F5450" s="472">
        <v>43.8</v>
      </c>
      <c r="I5450" s="114"/>
    </row>
    <row r="5451" spans="1:9">
      <c r="A5451" s="470">
        <v>44424</v>
      </c>
      <c r="B5451" s="203">
        <v>1</v>
      </c>
      <c r="C5451" s="208">
        <v>193</v>
      </c>
      <c r="D5451" s="471">
        <v>54.9</v>
      </c>
      <c r="E5451" s="209">
        <v>13</v>
      </c>
      <c r="F5451" s="472">
        <v>43</v>
      </c>
      <c r="I5451" s="114"/>
    </row>
    <row r="5452" spans="1:9">
      <c r="A5452" s="470">
        <v>44424</v>
      </c>
      <c r="B5452" s="203">
        <v>2</v>
      </c>
      <c r="C5452" s="208">
        <v>208</v>
      </c>
      <c r="D5452" s="471">
        <v>55.1</v>
      </c>
      <c r="E5452" s="209">
        <v>13</v>
      </c>
      <c r="F5452" s="472">
        <v>42.3</v>
      </c>
      <c r="I5452" s="114"/>
    </row>
    <row r="5453" spans="1:9">
      <c r="A5453" s="470">
        <v>44424</v>
      </c>
      <c r="B5453" s="203">
        <v>3</v>
      </c>
      <c r="C5453" s="208">
        <v>223</v>
      </c>
      <c r="D5453" s="471">
        <v>55.2</v>
      </c>
      <c r="E5453" s="209">
        <v>13</v>
      </c>
      <c r="F5453" s="472">
        <v>41.5</v>
      </c>
      <c r="I5453" s="114"/>
    </row>
    <row r="5454" spans="1:9">
      <c r="A5454" s="470">
        <v>44424</v>
      </c>
      <c r="B5454" s="203">
        <v>4</v>
      </c>
      <c r="C5454" s="208">
        <v>238</v>
      </c>
      <c r="D5454" s="471">
        <v>55.3</v>
      </c>
      <c r="E5454" s="209">
        <v>13</v>
      </c>
      <c r="F5454" s="472">
        <v>40.700000000000003</v>
      </c>
      <c r="I5454" s="114"/>
    </row>
    <row r="5455" spans="1:9">
      <c r="A5455" s="470">
        <v>44424</v>
      </c>
      <c r="B5455" s="203">
        <v>5</v>
      </c>
      <c r="C5455" s="208">
        <v>253</v>
      </c>
      <c r="D5455" s="471">
        <v>55.5</v>
      </c>
      <c r="E5455" s="209">
        <v>13</v>
      </c>
      <c r="F5455" s="472">
        <v>39.9</v>
      </c>
      <c r="I5455" s="114"/>
    </row>
    <row r="5456" spans="1:9">
      <c r="A5456" s="470">
        <v>44424</v>
      </c>
      <c r="B5456" s="203">
        <v>6</v>
      </c>
      <c r="C5456" s="208">
        <v>268</v>
      </c>
      <c r="D5456" s="471">
        <v>55.6</v>
      </c>
      <c r="E5456" s="209">
        <v>13</v>
      </c>
      <c r="F5456" s="472">
        <v>39.1</v>
      </c>
      <c r="I5456" s="114"/>
    </row>
    <row r="5457" spans="1:9">
      <c r="A5457" s="470">
        <v>44424</v>
      </c>
      <c r="B5457" s="203">
        <v>7</v>
      </c>
      <c r="C5457" s="208">
        <v>283</v>
      </c>
      <c r="D5457" s="471">
        <v>55.7</v>
      </c>
      <c r="E5457" s="209">
        <v>13</v>
      </c>
      <c r="F5457" s="472">
        <v>38.299999999999997</v>
      </c>
      <c r="I5457" s="114"/>
    </row>
    <row r="5458" spans="1:9">
      <c r="A5458" s="470">
        <v>44424</v>
      </c>
      <c r="B5458" s="203">
        <v>8</v>
      </c>
      <c r="C5458" s="208">
        <v>298</v>
      </c>
      <c r="D5458" s="471">
        <v>55.8</v>
      </c>
      <c r="E5458" s="209">
        <v>13</v>
      </c>
      <c r="F5458" s="472">
        <v>37.5</v>
      </c>
      <c r="I5458" s="114"/>
    </row>
    <row r="5459" spans="1:9">
      <c r="A5459" s="470">
        <v>44424</v>
      </c>
      <c r="B5459" s="203">
        <v>9</v>
      </c>
      <c r="C5459" s="208">
        <v>313</v>
      </c>
      <c r="D5459" s="471">
        <v>56</v>
      </c>
      <c r="E5459" s="209">
        <v>13</v>
      </c>
      <c r="F5459" s="472">
        <v>36.700000000000003</v>
      </c>
      <c r="I5459" s="114"/>
    </row>
    <row r="5460" spans="1:9">
      <c r="A5460" s="470">
        <v>44424</v>
      </c>
      <c r="B5460" s="203">
        <v>10</v>
      </c>
      <c r="C5460" s="208">
        <v>328</v>
      </c>
      <c r="D5460" s="471">
        <v>56.1</v>
      </c>
      <c r="E5460" s="209">
        <v>13</v>
      </c>
      <c r="F5460" s="472">
        <v>35.9</v>
      </c>
      <c r="I5460" s="114"/>
    </row>
    <row r="5461" spans="1:9">
      <c r="A5461" s="470">
        <v>44424</v>
      </c>
      <c r="B5461" s="203">
        <v>11</v>
      </c>
      <c r="C5461" s="208">
        <v>343</v>
      </c>
      <c r="D5461" s="471">
        <v>56.2</v>
      </c>
      <c r="E5461" s="209">
        <v>13</v>
      </c>
      <c r="F5461" s="472">
        <v>35.1</v>
      </c>
      <c r="I5461" s="114"/>
    </row>
    <row r="5462" spans="1:9">
      <c r="A5462" s="470">
        <v>44424</v>
      </c>
      <c r="B5462" s="203">
        <v>12</v>
      </c>
      <c r="C5462" s="208">
        <v>358</v>
      </c>
      <c r="D5462" s="471">
        <v>56.4</v>
      </c>
      <c r="E5462" s="209">
        <v>13</v>
      </c>
      <c r="F5462" s="472">
        <v>34.299999999999997</v>
      </c>
      <c r="I5462" s="114"/>
    </row>
    <row r="5463" spans="1:9">
      <c r="A5463" s="470">
        <v>44424</v>
      </c>
      <c r="B5463" s="203">
        <v>13</v>
      </c>
      <c r="C5463" s="208">
        <v>13</v>
      </c>
      <c r="D5463" s="471">
        <v>56.5</v>
      </c>
      <c r="E5463" s="209">
        <v>13</v>
      </c>
      <c r="F5463" s="472">
        <v>33.5</v>
      </c>
      <c r="I5463" s="114"/>
    </row>
    <row r="5464" spans="1:9">
      <c r="A5464" s="470">
        <v>44424</v>
      </c>
      <c r="B5464" s="203">
        <v>14</v>
      </c>
      <c r="C5464" s="208">
        <v>28</v>
      </c>
      <c r="D5464" s="471">
        <v>56.6</v>
      </c>
      <c r="E5464" s="209">
        <v>13</v>
      </c>
      <c r="F5464" s="472">
        <v>32.700000000000003</v>
      </c>
      <c r="I5464" s="114"/>
    </row>
    <row r="5465" spans="1:9">
      <c r="A5465" s="470">
        <v>44424</v>
      </c>
      <c r="B5465" s="203">
        <v>15</v>
      </c>
      <c r="C5465" s="208">
        <v>43</v>
      </c>
      <c r="D5465" s="471">
        <v>56.8</v>
      </c>
      <c r="E5465" s="209">
        <v>13</v>
      </c>
      <c r="F5465" s="472">
        <v>32</v>
      </c>
      <c r="I5465" s="114"/>
    </row>
    <row r="5466" spans="1:9">
      <c r="A5466" s="470">
        <v>44424</v>
      </c>
      <c r="B5466" s="203">
        <v>16</v>
      </c>
      <c r="C5466" s="208">
        <v>58</v>
      </c>
      <c r="D5466" s="471">
        <v>56.9</v>
      </c>
      <c r="E5466" s="209">
        <v>13</v>
      </c>
      <c r="F5466" s="472">
        <v>31.2</v>
      </c>
      <c r="I5466" s="114"/>
    </row>
    <row r="5467" spans="1:9">
      <c r="A5467" s="470">
        <v>44424</v>
      </c>
      <c r="B5467" s="203">
        <v>17</v>
      </c>
      <c r="C5467" s="208">
        <v>73</v>
      </c>
      <c r="D5467" s="471">
        <v>57</v>
      </c>
      <c r="E5467" s="209">
        <v>13</v>
      </c>
      <c r="F5467" s="472">
        <v>30.4</v>
      </c>
      <c r="I5467" s="114"/>
    </row>
    <row r="5468" spans="1:9">
      <c r="A5468" s="470">
        <v>44424</v>
      </c>
      <c r="B5468" s="203">
        <v>18</v>
      </c>
      <c r="C5468" s="208">
        <v>88</v>
      </c>
      <c r="D5468" s="471">
        <v>57.2</v>
      </c>
      <c r="E5468" s="209">
        <v>13</v>
      </c>
      <c r="F5468" s="472">
        <v>29.6</v>
      </c>
      <c r="I5468" s="114"/>
    </row>
    <row r="5469" spans="1:9">
      <c r="A5469" s="470">
        <v>44424</v>
      </c>
      <c r="B5469" s="203">
        <v>19</v>
      </c>
      <c r="C5469" s="208">
        <v>103</v>
      </c>
      <c r="D5469" s="471">
        <v>57.3</v>
      </c>
      <c r="E5469" s="209">
        <v>13</v>
      </c>
      <c r="F5469" s="472">
        <v>28.8</v>
      </c>
      <c r="I5469" s="114"/>
    </row>
    <row r="5470" spans="1:9">
      <c r="A5470" s="470">
        <v>44424</v>
      </c>
      <c r="B5470" s="203">
        <v>20</v>
      </c>
      <c r="C5470" s="208">
        <v>118</v>
      </c>
      <c r="D5470" s="471">
        <v>57.4</v>
      </c>
      <c r="E5470" s="209">
        <v>13</v>
      </c>
      <c r="F5470" s="472">
        <v>28</v>
      </c>
      <c r="I5470" s="114"/>
    </row>
    <row r="5471" spans="1:9">
      <c r="A5471" s="470">
        <v>44424</v>
      </c>
      <c r="B5471" s="203">
        <v>21</v>
      </c>
      <c r="C5471" s="208">
        <v>133</v>
      </c>
      <c r="D5471" s="471">
        <v>57.6</v>
      </c>
      <c r="E5471" s="209">
        <v>13</v>
      </c>
      <c r="F5471" s="472">
        <v>27.2</v>
      </c>
      <c r="I5471" s="114"/>
    </row>
    <row r="5472" spans="1:9">
      <c r="A5472" s="470">
        <v>44424</v>
      </c>
      <c r="B5472" s="203">
        <v>22</v>
      </c>
      <c r="C5472" s="208">
        <v>148</v>
      </c>
      <c r="D5472" s="471">
        <v>57.7</v>
      </c>
      <c r="E5472" s="209">
        <v>13</v>
      </c>
      <c r="F5472" s="472">
        <v>26.4</v>
      </c>
      <c r="I5472" s="114"/>
    </row>
    <row r="5473" spans="1:9">
      <c r="A5473" s="470">
        <v>44424</v>
      </c>
      <c r="B5473" s="203">
        <v>23</v>
      </c>
      <c r="C5473" s="208">
        <v>163</v>
      </c>
      <c r="D5473" s="471">
        <v>57.8</v>
      </c>
      <c r="E5473" s="209">
        <v>13</v>
      </c>
      <c r="F5473" s="472">
        <v>25.6</v>
      </c>
      <c r="I5473" s="114"/>
    </row>
    <row r="5474" spans="1:9">
      <c r="A5474" s="470">
        <v>44425</v>
      </c>
      <c r="B5474" s="203">
        <v>0</v>
      </c>
      <c r="C5474" s="208">
        <v>178</v>
      </c>
      <c r="D5474" s="471">
        <v>58</v>
      </c>
      <c r="E5474" s="209">
        <v>13</v>
      </c>
      <c r="F5474" s="472">
        <v>24.8</v>
      </c>
      <c r="I5474" s="114"/>
    </row>
    <row r="5475" spans="1:9">
      <c r="A5475" s="470">
        <v>44425</v>
      </c>
      <c r="B5475" s="203">
        <v>1</v>
      </c>
      <c r="C5475" s="208">
        <v>193</v>
      </c>
      <c r="D5475" s="471">
        <v>58.1</v>
      </c>
      <c r="E5475" s="209">
        <v>13</v>
      </c>
      <c r="F5475" s="472">
        <v>24</v>
      </c>
      <c r="I5475" s="114"/>
    </row>
    <row r="5476" spans="1:9">
      <c r="A5476" s="470">
        <v>44425</v>
      </c>
      <c r="B5476" s="203">
        <v>2</v>
      </c>
      <c r="C5476" s="208">
        <v>208</v>
      </c>
      <c r="D5476" s="471">
        <v>58.2</v>
      </c>
      <c r="E5476" s="209">
        <v>13</v>
      </c>
      <c r="F5476" s="472">
        <v>23.2</v>
      </c>
      <c r="I5476" s="114"/>
    </row>
    <row r="5477" spans="1:9">
      <c r="A5477" s="470">
        <v>44425</v>
      </c>
      <c r="B5477" s="203">
        <v>3</v>
      </c>
      <c r="C5477" s="208">
        <v>223</v>
      </c>
      <c r="D5477" s="471">
        <v>58.4</v>
      </c>
      <c r="E5477" s="209">
        <v>13</v>
      </c>
      <c r="F5477" s="472">
        <v>22.4</v>
      </c>
      <c r="I5477" s="114"/>
    </row>
    <row r="5478" spans="1:9">
      <c r="A5478" s="470">
        <v>44425</v>
      </c>
      <c r="B5478" s="203">
        <v>4</v>
      </c>
      <c r="C5478" s="208">
        <v>238</v>
      </c>
      <c r="D5478" s="471">
        <v>58.5</v>
      </c>
      <c r="E5478" s="209">
        <v>13</v>
      </c>
      <c r="F5478" s="472">
        <v>21.6</v>
      </c>
      <c r="I5478" s="114"/>
    </row>
    <row r="5479" spans="1:9">
      <c r="A5479" s="470">
        <v>44425</v>
      </c>
      <c r="B5479" s="203">
        <v>5</v>
      </c>
      <c r="C5479" s="208">
        <v>253</v>
      </c>
      <c r="D5479" s="471">
        <v>58.6</v>
      </c>
      <c r="E5479" s="209">
        <v>13</v>
      </c>
      <c r="F5479" s="472">
        <v>20.8</v>
      </c>
      <c r="I5479" s="114"/>
    </row>
    <row r="5480" spans="1:9">
      <c r="A5480" s="470">
        <v>44425</v>
      </c>
      <c r="B5480" s="203">
        <v>6</v>
      </c>
      <c r="C5480" s="208">
        <v>268</v>
      </c>
      <c r="D5480" s="471">
        <v>58.8</v>
      </c>
      <c r="E5480" s="209">
        <v>13</v>
      </c>
      <c r="F5480" s="472">
        <v>20</v>
      </c>
      <c r="I5480" s="114"/>
    </row>
    <row r="5481" spans="1:9">
      <c r="A5481" s="470">
        <v>44425</v>
      </c>
      <c r="B5481" s="203">
        <v>7</v>
      </c>
      <c r="C5481" s="208">
        <v>283</v>
      </c>
      <c r="D5481" s="471">
        <v>58.9</v>
      </c>
      <c r="E5481" s="209">
        <v>13</v>
      </c>
      <c r="F5481" s="472">
        <v>19.2</v>
      </c>
      <c r="I5481" s="114"/>
    </row>
    <row r="5482" spans="1:9">
      <c r="A5482" s="470">
        <v>44425</v>
      </c>
      <c r="B5482" s="203">
        <v>8</v>
      </c>
      <c r="C5482" s="208">
        <v>298</v>
      </c>
      <c r="D5482" s="471">
        <v>59</v>
      </c>
      <c r="E5482" s="209">
        <v>13</v>
      </c>
      <c r="F5482" s="472">
        <v>18.399999999999999</v>
      </c>
      <c r="I5482" s="114"/>
    </row>
    <row r="5483" spans="1:9">
      <c r="A5483" s="470">
        <v>44425</v>
      </c>
      <c r="B5483" s="203">
        <v>9</v>
      </c>
      <c r="C5483" s="208">
        <v>313</v>
      </c>
      <c r="D5483" s="471">
        <v>59.2</v>
      </c>
      <c r="E5483" s="209">
        <v>13</v>
      </c>
      <c r="F5483" s="472">
        <v>17.600000000000001</v>
      </c>
      <c r="I5483" s="114"/>
    </row>
    <row r="5484" spans="1:9">
      <c r="A5484" s="470">
        <v>44425</v>
      </c>
      <c r="B5484" s="203">
        <v>10</v>
      </c>
      <c r="C5484" s="208">
        <v>328</v>
      </c>
      <c r="D5484" s="471">
        <v>59.3</v>
      </c>
      <c r="E5484" s="209">
        <v>13</v>
      </c>
      <c r="F5484" s="472">
        <v>16.8</v>
      </c>
      <c r="I5484" s="114"/>
    </row>
    <row r="5485" spans="1:9">
      <c r="A5485" s="470">
        <v>44425</v>
      </c>
      <c r="B5485" s="203">
        <v>11</v>
      </c>
      <c r="C5485" s="208">
        <v>343</v>
      </c>
      <c r="D5485" s="471">
        <v>59.4</v>
      </c>
      <c r="E5485" s="209">
        <v>13</v>
      </c>
      <c r="F5485" s="472">
        <v>16</v>
      </c>
      <c r="I5485" s="114"/>
    </row>
    <row r="5486" spans="1:9">
      <c r="A5486" s="470">
        <v>44425</v>
      </c>
      <c r="B5486" s="203">
        <v>12</v>
      </c>
      <c r="C5486" s="208">
        <v>358</v>
      </c>
      <c r="D5486" s="471">
        <v>59.6</v>
      </c>
      <c r="E5486" s="209">
        <v>13</v>
      </c>
      <c r="F5486" s="472">
        <v>15.2</v>
      </c>
      <c r="I5486" s="114"/>
    </row>
    <row r="5487" spans="1:9">
      <c r="A5487" s="470">
        <v>44425</v>
      </c>
      <c r="B5487" s="203">
        <v>13</v>
      </c>
      <c r="C5487" s="208">
        <v>13</v>
      </c>
      <c r="D5487" s="471">
        <v>59.7</v>
      </c>
      <c r="E5487" s="209">
        <v>13</v>
      </c>
      <c r="F5487" s="472">
        <v>14.4</v>
      </c>
      <c r="I5487" s="114"/>
    </row>
    <row r="5488" spans="1:9">
      <c r="A5488" s="470">
        <v>44425</v>
      </c>
      <c r="B5488" s="203">
        <v>14</v>
      </c>
      <c r="C5488" s="208">
        <v>28</v>
      </c>
      <c r="D5488" s="471">
        <v>59.9</v>
      </c>
      <c r="E5488" s="209">
        <v>13</v>
      </c>
      <c r="F5488" s="472">
        <v>13.6</v>
      </c>
      <c r="I5488" s="114"/>
    </row>
    <row r="5489" spans="1:9">
      <c r="A5489" s="470">
        <v>44425</v>
      </c>
      <c r="B5489" s="203">
        <v>15</v>
      </c>
      <c r="C5489" s="208">
        <v>43</v>
      </c>
      <c r="D5489" s="471">
        <v>60</v>
      </c>
      <c r="E5489" s="209">
        <v>13</v>
      </c>
      <c r="F5489" s="472">
        <v>12.8</v>
      </c>
      <c r="I5489" s="114"/>
    </row>
    <row r="5490" spans="1:9">
      <c r="A5490" s="470">
        <v>44425</v>
      </c>
      <c r="B5490" s="203">
        <v>16</v>
      </c>
      <c r="C5490" s="208">
        <v>59</v>
      </c>
      <c r="D5490" s="471">
        <v>0.1</v>
      </c>
      <c r="E5490" s="209">
        <v>13</v>
      </c>
      <c r="F5490" s="472">
        <v>12</v>
      </c>
      <c r="I5490" s="114"/>
    </row>
    <row r="5491" spans="1:9">
      <c r="A5491" s="470">
        <v>44425</v>
      </c>
      <c r="B5491" s="203">
        <v>17</v>
      </c>
      <c r="C5491" s="208">
        <v>74</v>
      </c>
      <c r="D5491" s="471">
        <v>0.3</v>
      </c>
      <c r="E5491" s="209">
        <v>13</v>
      </c>
      <c r="F5491" s="472">
        <v>11.2</v>
      </c>
      <c r="I5491" s="114"/>
    </row>
    <row r="5492" spans="1:9">
      <c r="A5492" s="470">
        <v>44425</v>
      </c>
      <c r="B5492" s="203">
        <v>18</v>
      </c>
      <c r="C5492" s="208">
        <v>89</v>
      </c>
      <c r="D5492" s="471">
        <v>0.4</v>
      </c>
      <c r="E5492" s="209">
        <v>13</v>
      </c>
      <c r="F5492" s="472">
        <v>10.4</v>
      </c>
      <c r="I5492" s="114"/>
    </row>
    <row r="5493" spans="1:9">
      <c r="A5493" s="470">
        <v>44425</v>
      </c>
      <c r="B5493" s="203">
        <v>19</v>
      </c>
      <c r="C5493" s="208">
        <v>104</v>
      </c>
      <c r="D5493" s="471">
        <v>0.5</v>
      </c>
      <c r="E5493" s="209">
        <v>13</v>
      </c>
      <c r="F5493" s="472">
        <v>9.5</v>
      </c>
      <c r="I5493" s="114"/>
    </row>
    <row r="5494" spans="1:9">
      <c r="A5494" s="470">
        <v>44425</v>
      </c>
      <c r="B5494" s="203">
        <v>20</v>
      </c>
      <c r="C5494" s="208">
        <v>119</v>
      </c>
      <c r="D5494" s="471">
        <v>0.7</v>
      </c>
      <c r="E5494" s="209">
        <v>13</v>
      </c>
      <c r="F5494" s="472">
        <v>8.6999999999999993</v>
      </c>
      <c r="I5494" s="114"/>
    </row>
    <row r="5495" spans="1:9">
      <c r="A5495" s="470">
        <v>44425</v>
      </c>
      <c r="B5495" s="203">
        <v>21</v>
      </c>
      <c r="C5495" s="208">
        <v>134</v>
      </c>
      <c r="D5495" s="471">
        <v>0.8</v>
      </c>
      <c r="E5495" s="209">
        <v>13</v>
      </c>
      <c r="F5495" s="472">
        <v>7.9</v>
      </c>
      <c r="I5495" s="114"/>
    </row>
    <row r="5496" spans="1:9">
      <c r="A5496" s="470">
        <v>44425</v>
      </c>
      <c r="B5496" s="203">
        <v>22</v>
      </c>
      <c r="C5496" s="208">
        <v>149</v>
      </c>
      <c r="D5496" s="471">
        <v>1</v>
      </c>
      <c r="E5496" s="209">
        <v>13</v>
      </c>
      <c r="F5496" s="472">
        <v>7.1</v>
      </c>
      <c r="I5496" s="114"/>
    </row>
    <row r="5497" spans="1:9">
      <c r="A5497" s="470">
        <v>44425</v>
      </c>
      <c r="B5497" s="203">
        <v>23</v>
      </c>
      <c r="C5497" s="208">
        <v>164</v>
      </c>
      <c r="D5497" s="471">
        <v>1.1000000000000001</v>
      </c>
      <c r="E5497" s="209">
        <v>13</v>
      </c>
      <c r="F5497" s="472">
        <v>6.3</v>
      </c>
      <c r="I5497" s="114"/>
    </row>
    <row r="5498" spans="1:9">
      <c r="A5498" s="470">
        <v>44426</v>
      </c>
      <c r="B5498" s="203">
        <v>0</v>
      </c>
      <c r="C5498" s="208">
        <v>179</v>
      </c>
      <c r="D5498" s="471">
        <v>1.2</v>
      </c>
      <c r="E5498" s="209">
        <v>13</v>
      </c>
      <c r="F5498" s="472">
        <v>5.5</v>
      </c>
      <c r="I5498" s="114"/>
    </row>
    <row r="5499" spans="1:9">
      <c r="A5499" s="470">
        <v>44426</v>
      </c>
      <c r="B5499" s="203">
        <v>1</v>
      </c>
      <c r="C5499" s="208">
        <v>194</v>
      </c>
      <c r="D5499" s="471">
        <v>1.4</v>
      </c>
      <c r="E5499" s="209">
        <v>13</v>
      </c>
      <c r="F5499" s="472">
        <v>4.7</v>
      </c>
      <c r="I5499" s="114"/>
    </row>
    <row r="5500" spans="1:9">
      <c r="A5500" s="470">
        <v>44426</v>
      </c>
      <c r="B5500" s="203">
        <v>2</v>
      </c>
      <c r="C5500" s="208">
        <v>209</v>
      </c>
      <c r="D5500" s="471">
        <v>1.5</v>
      </c>
      <c r="E5500" s="209">
        <v>13</v>
      </c>
      <c r="F5500" s="472">
        <v>3.9</v>
      </c>
      <c r="I5500" s="114"/>
    </row>
    <row r="5501" spans="1:9">
      <c r="A5501" s="470">
        <v>44426</v>
      </c>
      <c r="B5501" s="203">
        <v>3</v>
      </c>
      <c r="C5501" s="208">
        <v>224</v>
      </c>
      <c r="D5501" s="471">
        <v>1.7</v>
      </c>
      <c r="E5501" s="209">
        <v>13</v>
      </c>
      <c r="F5501" s="472">
        <v>3.1</v>
      </c>
      <c r="I5501" s="114"/>
    </row>
    <row r="5502" spans="1:9">
      <c r="A5502" s="470">
        <v>44426</v>
      </c>
      <c r="B5502" s="203">
        <v>4</v>
      </c>
      <c r="C5502" s="208">
        <v>239</v>
      </c>
      <c r="D5502" s="471">
        <v>1.8</v>
      </c>
      <c r="E5502" s="209">
        <v>13</v>
      </c>
      <c r="F5502" s="472">
        <v>2.2999999999999998</v>
      </c>
      <c r="I5502" s="114"/>
    </row>
    <row r="5503" spans="1:9">
      <c r="A5503" s="470">
        <v>44426</v>
      </c>
      <c r="B5503" s="203">
        <v>5</v>
      </c>
      <c r="C5503" s="208">
        <v>254</v>
      </c>
      <c r="D5503" s="471">
        <v>1.9</v>
      </c>
      <c r="E5503" s="209">
        <v>13</v>
      </c>
      <c r="F5503" s="472">
        <v>1.5</v>
      </c>
      <c r="I5503" s="114"/>
    </row>
    <row r="5504" spans="1:9">
      <c r="A5504" s="470">
        <v>44426</v>
      </c>
      <c r="B5504" s="203">
        <v>6</v>
      </c>
      <c r="C5504" s="208">
        <v>269</v>
      </c>
      <c r="D5504" s="471">
        <v>2.1</v>
      </c>
      <c r="E5504" s="209">
        <v>13</v>
      </c>
      <c r="F5504" s="472">
        <v>0.7</v>
      </c>
      <c r="I5504" s="114"/>
    </row>
    <row r="5505" spans="1:9">
      <c r="A5505" s="470">
        <v>44426</v>
      </c>
      <c r="B5505" s="203">
        <v>7</v>
      </c>
      <c r="C5505" s="208">
        <v>284</v>
      </c>
      <c r="D5505" s="471">
        <v>2.2000000000000002</v>
      </c>
      <c r="E5505" s="209">
        <v>12</v>
      </c>
      <c r="F5505" s="472">
        <v>59.9</v>
      </c>
      <c r="I5505" s="114"/>
    </row>
    <row r="5506" spans="1:9">
      <c r="A5506" s="470">
        <v>44426</v>
      </c>
      <c r="B5506" s="203">
        <v>8</v>
      </c>
      <c r="C5506" s="208">
        <v>299</v>
      </c>
      <c r="D5506" s="471">
        <v>2.4</v>
      </c>
      <c r="E5506" s="209">
        <v>12</v>
      </c>
      <c r="F5506" s="472">
        <v>59</v>
      </c>
      <c r="I5506" s="114"/>
    </row>
    <row r="5507" spans="1:9">
      <c r="A5507" s="470">
        <v>44426</v>
      </c>
      <c r="B5507" s="203">
        <v>9</v>
      </c>
      <c r="C5507" s="208">
        <v>314</v>
      </c>
      <c r="D5507" s="471">
        <v>2.5</v>
      </c>
      <c r="E5507" s="209">
        <v>12</v>
      </c>
      <c r="F5507" s="472">
        <v>58.2</v>
      </c>
      <c r="I5507" s="114"/>
    </row>
    <row r="5508" spans="1:9">
      <c r="A5508" s="470">
        <v>44426</v>
      </c>
      <c r="B5508" s="203">
        <v>10</v>
      </c>
      <c r="C5508" s="208">
        <v>329</v>
      </c>
      <c r="D5508" s="471">
        <v>2.6</v>
      </c>
      <c r="E5508" s="209">
        <v>12</v>
      </c>
      <c r="F5508" s="472">
        <v>57.4</v>
      </c>
      <c r="I5508" s="114"/>
    </row>
    <row r="5509" spans="1:9">
      <c r="A5509" s="470">
        <v>44426</v>
      </c>
      <c r="B5509" s="203">
        <v>11</v>
      </c>
      <c r="C5509" s="208">
        <v>344</v>
      </c>
      <c r="D5509" s="471">
        <v>2.8</v>
      </c>
      <c r="E5509" s="209">
        <v>12</v>
      </c>
      <c r="F5509" s="472">
        <v>56.6</v>
      </c>
      <c r="I5509" s="114"/>
    </row>
    <row r="5510" spans="1:9">
      <c r="A5510" s="470">
        <v>44426</v>
      </c>
      <c r="B5510" s="203">
        <v>12</v>
      </c>
      <c r="C5510" s="208">
        <v>359</v>
      </c>
      <c r="D5510" s="471">
        <v>2.9</v>
      </c>
      <c r="E5510" s="209">
        <v>12</v>
      </c>
      <c r="F5510" s="472">
        <v>55.8</v>
      </c>
      <c r="I5510" s="114"/>
    </row>
    <row r="5511" spans="1:9">
      <c r="A5511" s="470">
        <v>44426</v>
      </c>
      <c r="B5511" s="203">
        <v>13</v>
      </c>
      <c r="C5511" s="208">
        <v>14</v>
      </c>
      <c r="D5511" s="471">
        <v>3.1</v>
      </c>
      <c r="E5511" s="209">
        <v>12</v>
      </c>
      <c r="F5511" s="472">
        <v>55</v>
      </c>
      <c r="I5511" s="114"/>
    </row>
    <row r="5512" spans="1:9">
      <c r="A5512" s="470">
        <v>44426</v>
      </c>
      <c r="B5512" s="203">
        <v>14</v>
      </c>
      <c r="C5512" s="208">
        <v>29</v>
      </c>
      <c r="D5512" s="471">
        <v>3.2</v>
      </c>
      <c r="E5512" s="209">
        <v>12</v>
      </c>
      <c r="F5512" s="472">
        <v>54.2</v>
      </c>
      <c r="I5512" s="114"/>
    </row>
    <row r="5513" spans="1:9">
      <c r="A5513" s="470">
        <v>44426</v>
      </c>
      <c r="B5513" s="203">
        <v>15</v>
      </c>
      <c r="C5513" s="208">
        <v>44</v>
      </c>
      <c r="D5513" s="471">
        <v>3.4</v>
      </c>
      <c r="E5513" s="209">
        <v>12</v>
      </c>
      <c r="F5513" s="472">
        <v>53.4</v>
      </c>
      <c r="I5513" s="114"/>
    </row>
    <row r="5514" spans="1:9">
      <c r="A5514" s="470">
        <v>44426</v>
      </c>
      <c r="B5514" s="203">
        <v>16</v>
      </c>
      <c r="C5514" s="208">
        <v>59</v>
      </c>
      <c r="D5514" s="471">
        <v>3.5</v>
      </c>
      <c r="E5514" s="209">
        <v>12</v>
      </c>
      <c r="F5514" s="472">
        <v>52.6</v>
      </c>
      <c r="I5514" s="114"/>
    </row>
    <row r="5515" spans="1:9">
      <c r="A5515" s="470">
        <v>44426</v>
      </c>
      <c r="B5515" s="203">
        <v>17</v>
      </c>
      <c r="C5515" s="208">
        <v>74</v>
      </c>
      <c r="D5515" s="471">
        <v>3.6</v>
      </c>
      <c r="E5515" s="209">
        <v>12</v>
      </c>
      <c r="F5515" s="472">
        <v>51.7</v>
      </c>
      <c r="I5515" s="114"/>
    </row>
    <row r="5516" spans="1:9">
      <c r="A5516" s="470">
        <v>44426</v>
      </c>
      <c r="B5516" s="203">
        <v>18</v>
      </c>
      <c r="C5516" s="208">
        <v>89</v>
      </c>
      <c r="D5516" s="471">
        <v>3.8</v>
      </c>
      <c r="E5516" s="209">
        <v>12</v>
      </c>
      <c r="F5516" s="472">
        <v>50.9</v>
      </c>
      <c r="I5516" s="114"/>
    </row>
    <row r="5517" spans="1:9">
      <c r="A5517" s="470">
        <v>44426</v>
      </c>
      <c r="B5517" s="203">
        <v>19</v>
      </c>
      <c r="C5517" s="208">
        <v>104</v>
      </c>
      <c r="D5517" s="471">
        <v>3.9</v>
      </c>
      <c r="E5517" s="209">
        <v>12</v>
      </c>
      <c r="F5517" s="472">
        <v>50.1</v>
      </c>
      <c r="I5517" s="114"/>
    </row>
    <row r="5518" spans="1:9">
      <c r="A5518" s="470">
        <v>44426</v>
      </c>
      <c r="B5518" s="203">
        <v>20</v>
      </c>
      <c r="C5518" s="208">
        <v>119</v>
      </c>
      <c r="D5518" s="471">
        <v>4.0999999999999996</v>
      </c>
      <c r="E5518" s="209">
        <v>12</v>
      </c>
      <c r="F5518" s="472">
        <v>49.3</v>
      </c>
      <c r="I5518" s="114"/>
    </row>
    <row r="5519" spans="1:9">
      <c r="A5519" s="470">
        <v>44426</v>
      </c>
      <c r="B5519" s="203">
        <v>21</v>
      </c>
      <c r="C5519" s="208">
        <v>134</v>
      </c>
      <c r="D5519" s="471">
        <v>4.2</v>
      </c>
      <c r="E5519" s="209">
        <v>12</v>
      </c>
      <c r="F5519" s="472">
        <v>48.5</v>
      </c>
      <c r="I5519" s="114"/>
    </row>
    <row r="5520" spans="1:9">
      <c r="A5520" s="470">
        <v>44426</v>
      </c>
      <c r="B5520" s="203">
        <v>22</v>
      </c>
      <c r="C5520" s="208">
        <v>149</v>
      </c>
      <c r="D5520" s="471">
        <v>4.4000000000000004</v>
      </c>
      <c r="E5520" s="209">
        <v>12</v>
      </c>
      <c r="F5520" s="472">
        <v>47.7</v>
      </c>
      <c r="I5520" s="114"/>
    </row>
    <row r="5521" spans="1:9">
      <c r="A5521" s="470">
        <v>44426</v>
      </c>
      <c r="B5521" s="203">
        <v>23</v>
      </c>
      <c r="C5521" s="208">
        <v>164</v>
      </c>
      <c r="D5521" s="471">
        <v>4.5</v>
      </c>
      <c r="E5521" s="209">
        <v>12</v>
      </c>
      <c r="F5521" s="472">
        <v>46.9</v>
      </c>
      <c r="I5521" s="114"/>
    </row>
    <row r="5522" spans="1:9">
      <c r="A5522" s="470">
        <v>44427</v>
      </c>
      <c r="B5522" s="203">
        <v>0</v>
      </c>
      <c r="C5522" s="208">
        <v>179</v>
      </c>
      <c r="D5522" s="471">
        <v>4.5999999999999996</v>
      </c>
      <c r="E5522" s="209">
        <v>12</v>
      </c>
      <c r="F5522" s="472">
        <v>46</v>
      </c>
      <c r="I5522" s="114"/>
    </row>
    <row r="5523" spans="1:9">
      <c r="A5523" s="470">
        <v>44427</v>
      </c>
      <c r="B5523" s="203">
        <v>1</v>
      </c>
      <c r="C5523" s="208">
        <v>194</v>
      </c>
      <c r="D5523" s="471">
        <v>4.8</v>
      </c>
      <c r="E5523" s="209">
        <v>12</v>
      </c>
      <c r="F5523" s="472">
        <v>45.2</v>
      </c>
      <c r="I5523" s="114"/>
    </row>
    <row r="5524" spans="1:9">
      <c r="A5524" s="470">
        <v>44427</v>
      </c>
      <c r="B5524" s="203">
        <v>2</v>
      </c>
      <c r="C5524" s="208">
        <v>209</v>
      </c>
      <c r="D5524" s="471">
        <v>4.9000000000000004</v>
      </c>
      <c r="E5524" s="209">
        <v>12</v>
      </c>
      <c r="F5524" s="472">
        <v>44.4</v>
      </c>
      <c r="I5524" s="114"/>
    </row>
    <row r="5525" spans="1:9">
      <c r="A5525" s="470">
        <v>44427</v>
      </c>
      <c r="B5525" s="203">
        <v>3</v>
      </c>
      <c r="C5525" s="208">
        <v>224</v>
      </c>
      <c r="D5525" s="471">
        <v>5.0999999999999996</v>
      </c>
      <c r="E5525" s="209">
        <v>12</v>
      </c>
      <c r="F5525" s="472">
        <v>43.6</v>
      </c>
      <c r="I5525" s="114"/>
    </row>
    <row r="5526" spans="1:9">
      <c r="A5526" s="470">
        <v>44427</v>
      </c>
      <c r="B5526" s="203">
        <v>4</v>
      </c>
      <c r="C5526" s="208">
        <v>239</v>
      </c>
      <c r="D5526" s="471">
        <v>5.2</v>
      </c>
      <c r="E5526" s="209">
        <v>12</v>
      </c>
      <c r="F5526" s="472">
        <v>42.8</v>
      </c>
      <c r="I5526" s="114"/>
    </row>
    <row r="5527" spans="1:9">
      <c r="A5527" s="470">
        <v>44427</v>
      </c>
      <c r="B5527" s="203">
        <v>5</v>
      </c>
      <c r="C5527" s="208">
        <v>254</v>
      </c>
      <c r="D5527" s="471">
        <v>5.4</v>
      </c>
      <c r="E5527" s="209">
        <v>12</v>
      </c>
      <c r="F5527" s="472">
        <v>42</v>
      </c>
      <c r="I5527" s="114"/>
    </row>
    <row r="5528" spans="1:9">
      <c r="A5528" s="470">
        <v>44427</v>
      </c>
      <c r="B5528" s="203">
        <v>6</v>
      </c>
      <c r="C5528" s="208">
        <v>269</v>
      </c>
      <c r="D5528" s="471">
        <v>5.5</v>
      </c>
      <c r="E5528" s="209">
        <v>12</v>
      </c>
      <c r="F5528" s="472">
        <v>41.1</v>
      </c>
      <c r="I5528" s="114"/>
    </row>
    <row r="5529" spans="1:9">
      <c r="A5529" s="470">
        <v>44427</v>
      </c>
      <c r="B5529" s="203">
        <v>7</v>
      </c>
      <c r="C5529" s="208">
        <v>284</v>
      </c>
      <c r="D5529" s="471">
        <v>5.7</v>
      </c>
      <c r="E5529" s="209">
        <v>12</v>
      </c>
      <c r="F5529" s="472">
        <v>40.299999999999997</v>
      </c>
      <c r="I5529" s="114"/>
    </row>
    <row r="5530" spans="1:9">
      <c r="A5530" s="470">
        <v>44427</v>
      </c>
      <c r="B5530" s="203">
        <v>8</v>
      </c>
      <c r="C5530" s="208">
        <v>299</v>
      </c>
      <c r="D5530" s="471">
        <v>5.8</v>
      </c>
      <c r="E5530" s="209">
        <v>12</v>
      </c>
      <c r="F5530" s="472">
        <v>39.5</v>
      </c>
      <c r="I5530" s="114"/>
    </row>
    <row r="5531" spans="1:9">
      <c r="A5531" s="470">
        <v>44427</v>
      </c>
      <c r="B5531" s="203">
        <v>9</v>
      </c>
      <c r="C5531" s="208">
        <v>314</v>
      </c>
      <c r="D5531" s="471">
        <v>6</v>
      </c>
      <c r="E5531" s="209">
        <v>12</v>
      </c>
      <c r="F5531" s="472">
        <v>38.700000000000003</v>
      </c>
      <c r="I5531" s="114"/>
    </row>
    <row r="5532" spans="1:9">
      <c r="A5532" s="470">
        <v>44427</v>
      </c>
      <c r="B5532" s="203">
        <v>10</v>
      </c>
      <c r="C5532" s="208">
        <v>329</v>
      </c>
      <c r="D5532" s="471">
        <v>6.1</v>
      </c>
      <c r="E5532" s="209">
        <v>12</v>
      </c>
      <c r="F5532" s="472">
        <v>37.9</v>
      </c>
      <c r="I5532" s="114"/>
    </row>
    <row r="5533" spans="1:9">
      <c r="A5533" s="470">
        <v>44427</v>
      </c>
      <c r="B5533" s="203">
        <v>11</v>
      </c>
      <c r="C5533" s="208">
        <v>344</v>
      </c>
      <c r="D5533" s="471">
        <v>6.2</v>
      </c>
      <c r="E5533" s="209">
        <v>12</v>
      </c>
      <c r="F5533" s="472">
        <v>37.1</v>
      </c>
      <c r="I5533" s="114"/>
    </row>
    <row r="5534" spans="1:9">
      <c r="A5534" s="470">
        <v>44427</v>
      </c>
      <c r="B5534" s="203">
        <v>12</v>
      </c>
      <c r="C5534" s="208">
        <v>359</v>
      </c>
      <c r="D5534" s="471">
        <v>6.4</v>
      </c>
      <c r="E5534" s="209">
        <v>12</v>
      </c>
      <c r="F5534" s="472">
        <v>36.200000000000003</v>
      </c>
      <c r="I5534" s="114"/>
    </row>
    <row r="5535" spans="1:9">
      <c r="A5535" s="470">
        <v>44427</v>
      </c>
      <c r="B5535" s="203">
        <v>13</v>
      </c>
      <c r="C5535" s="208">
        <v>14</v>
      </c>
      <c r="D5535" s="471">
        <v>6.5</v>
      </c>
      <c r="E5535" s="209">
        <v>12</v>
      </c>
      <c r="F5535" s="472">
        <v>35.4</v>
      </c>
      <c r="I5535" s="114"/>
    </row>
    <row r="5536" spans="1:9">
      <c r="A5536" s="470">
        <v>44427</v>
      </c>
      <c r="B5536" s="203">
        <v>14</v>
      </c>
      <c r="C5536" s="208">
        <v>29</v>
      </c>
      <c r="D5536" s="471">
        <v>6.7</v>
      </c>
      <c r="E5536" s="209">
        <v>12</v>
      </c>
      <c r="F5536" s="472">
        <v>34.6</v>
      </c>
      <c r="I5536" s="114"/>
    </row>
    <row r="5537" spans="1:9">
      <c r="A5537" s="470">
        <v>44427</v>
      </c>
      <c r="B5537" s="203">
        <v>15</v>
      </c>
      <c r="C5537" s="208">
        <v>44</v>
      </c>
      <c r="D5537" s="471">
        <v>6.8</v>
      </c>
      <c r="E5537" s="209">
        <v>12</v>
      </c>
      <c r="F5537" s="472">
        <v>33.799999999999997</v>
      </c>
      <c r="I5537" s="114"/>
    </row>
    <row r="5538" spans="1:9">
      <c r="A5538" s="470">
        <v>44427</v>
      </c>
      <c r="B5538" s="203">
        <v>16</v>
      </c>
      <c r="C5538" s="208">
        <v>59</v>
      </c>
      <c r="D5538" s="471">
        <v>7</v>
      </c>
      <c r="E5538" s="209">
        <v>12</v>
      </c>
      <c r="F5538" s="472">
        <v>33</v>
      </c>
      <c r="I5538" s="114"/>
    </row>
    <row r="5539" spans="1:9">
      <c r="A5539" s="470">
        <v>44427</v>
      </c>
      <c r="B5539" s="203">
        <v>17</v>
      </c>
      <c r="C5539" s="208">
        <v>74</v>
      </c>
      <c r="D5539" s="471">
        <v>7.1</v>
      </c>
      <c r="E5539" s="209">
        <v>12</v>
      </c>
      <c r="F5539" s="472">
        <v>32.1</v>
      </c>
      <c r="I5539" s="114"/>
    </row>
    <row r="5540" spans="1:9">
      <c r="A5540" s="470">
        <v>44427</v>
      </c>
      <c r="B5540" s="203">
        <v>18</v>
      </c>
      <c r="C5540" s="208">
        <v>89</v>
      </c>
      <c r="D5540" s="471">
        <v>7.3</v>
      </c>
      <c r="E5540" s="209">
        <v>12</v>
      </c>
      <c r="F5540" s="472">
        <v>31.3</v>
      </c>
      <c r="I5540" s="114"/>
    </row>
    <row r="5541" spans="1:9">
      <c r="A5541" s="470">
        <v>44427</v>
      </c>
      <c r="B5541" s="203">
        <v>19</v>
      </c>
      <c r="C5541" s="208">
        <v>104</v>
      </c>
      <c r="D5541" s="471">
        <v>7.4</v>
      </c>
      <c r="E5541" s="209">
        <v>12</v>
      </c>
      <c r="F5541" s="472">
        <v>30.5</v>
      </c>
      <c r="I5541" s="114"/>
    </row>
    <row r="5542" spans="1:9">
      <c r="A5542" s="470">
        <v>44427</v>
      </c>
      <c r="B5542" s="203">
        <v>20</v>
      </c>
      <c r="C5542" s="208">
        <v>119</v>
      </c>
      <c r="D5542" s="471">
        <v>7.6</v>
      </c>
      <c r="E5542" s="209">
        <v>12</v>
      </c>
      <c r="F5542" s="472">
        <v>29.7</v>
      </c>
      <c r="I5542" s="114"/>
    </row>
    <row r="5543" spans="1:9">
      <c r="A5543" s="470">
        <v>44427</v>
      </c>
      <c r="B5543" s="203">
        <v>21</v>
      </c>
      <c r="C5543" s="208">
        <v>134</v>
      </c>
      <c r="D5543" s="471">
        <v>7.7</v>
      </c>
      <c r="E5543" s="209">
        <v>12</v>
      </c>
      <c r="F5543" s="472">
        <v>28.8</v>
      </c>
      <c r="I5543" s="114"/>
    </row>
    <row r="5544" spans="1:9">
      <c r="A5544" s="470">
        <v>44427</v>
      </c>
      <c r="B5544" s="203">
        <v>22</v>
      </c>
      <c r="C5544" s="208">
        <v>149</v>
      </c>
      <c r="D5544" s="471">
        <v>7.9</v>
      </c>
      <c r="E5544" s="209">
        <v>12</v>
      </c>
      <c r="F5544" s="472">
        <v>28</v>
      </c>
      <c r="I5544" s="114"/>
    </row>
    <row r="5545" spans="1:9">
      <c r="A5545" s="470">
        <v>44427</v>
      </c>
      <c r="B5545" s="203">
        <v>23</v>
      </c>
      <c r="C5545" s="208">
        <v>164</v>
      </c>
      <c r="D5545" s="471">
        <v>8</v>
      </c>
      <c r="E5545" s="209">
        <v>12</v>
      </c>
      <c r="F5545" s="472">
        <v>27.2</v>
      </c>
      <c r="I5545" s="114"/>
    </row>
    <row r="5546" spans="1:9">
      <c r="A5546" s="470">
        <v>44428</v>
      </c>
      <c r="B5546" s="203">
        <v>0</v>
      </c>
      <c r="C5546" s="208">
        <v>179</v>
      </c>
      <c r="D5546" s="471">
        <v>8.1999999999999993</v>
      </c>
      <c r="E5546" s="209">
        <v>12</v>
      </c>
      <c r="F5546" s="472">
        <v>26.4</v>
      </c>
      <c r="I5546" s="114"/>
    </row>
    <row r="5547" spans="1:9">
      <c r="A5547" s="470">
        <v>44428</v>
      </c>
      <c r="B5547" s="203">
        <v>1</v>
      </c>
      <c r="C5547" s="208">
        <v>194</v>
      </c>
      <c r="D5547" s="471">
        <v>8.3000000000000007</v>
      </c>
      <c r="E5547" s="209">
        <v>12</v>
      </c>
      <c r="F5547" s="472">
        <v>25.6</v>
      </c>
      <c r="I5547" s="114"/>
    </row>
    <row r="5548" spans="1:9">
      <c r="A5548" s="470">
        <v>44428</v>
      </c>
      <c r="B5548" s="203">
        <v>2</v>
      </c>
      <c r="C5548" s="208">
        <v>209</v>
      </c>
      <c r="D5548" s="471">
        <v>8.5</v>
      </c>
      <c r="E5548" s="209">
        <v>12</v>
      </c>
      <c r="F5548" s="472">
        <v>24.7</v>
      </c>
      <c r="I5548" s="114"/>
    </row>
    <row r="5549" spans="1:9">
      <c r="A5549" s="470">
        <v>44428</v>
      </c>
      <c r="B5549" s="203">
        <v>3</v>
      </c>
      <c r="C5549" s="208">
        <v>224</v>
      </c>
      <c r="D5549" s="471">
        <v>8.6</v>
      </c>
      <c r="E5549" s="209">
        <v>12</v>
      </c>
      <c r="F5549" s="472">
        <v>23.9</v>
      </c>
      <c r="I5549" s="114"/>
    </row>
    <row r="5550" spans="1:9">
      <c r="A5550" s="470">
        <v>44428</v>
      </c>
      <c r="B5550" s="203">
        <v>4</v>
      </c>
      <c r="C5550" s="208">
        <v>239</v>
      </c>
      <c r="D5550" s="471">
        <v>8.8000000000000007</v>
      </c>
      <c r="E5550" s="209">
        <v>12</v>
      </c>
      <c r="F5550" s="472">
        <v>23.1</v>
      </c>
      <c r="I5550" s="114"/>
    </row>
    <row r="5551" spans="1:9">
      <c r="A5551" s="470">
        <v>44428</v>
      </c>
      <c r="B5551" s="203">
        <v>5</v>
      </c>
      <c r="C5551" s="208">
        <v>254</v>
      </c>
      <c r="D5551" s="471">
        <v>8.9</v>
      </c>
      <c r="E5551" s="209">
        <v>12</v>
      </c>
      <c r="F5551" s="472">
        <v>22.3</v>
      </c>
      <c r="I5551" s="114"/>
    </row>
    <row r="5552" spans="1:9">
      <c r="A5552" s="470">
        <v>44428</v>
      </c>
      <c r="B5552" s="203">
        <v>6</v>
      </c>
      <c r="C5552" s="208">
        <v>269</v>
      </c>
      <c r="D5552" s="471">
        <v>9.1</v>
      </c>
      <c r="E5552" s="209">
        <v>12</v>
      </c>
      <c r="F5552" s="472">
        <v>21.4</v>
      </c>
      <c r="I5552" s="114"/>
    </row>
    <row r="5553" spans="1:9">
      <c r="A5553" s="470">
        <v>44428</v>
      </c>
      <c r="B5553" s="203">
        <v>7</v>
      </c>
      <c r="C5553" s="208">
        <v>284</v>
      </c>
      <c r="D5553" s="471">
        <v>9.1999999999999993</v>
      </c>
      <c r="E5553" s="209">
        <v>12</v>
      </c>
      <c r="F5553" s="472">
        <v>20.6</v>
      </c>
      <c r="I5553" s="114"/>
    </row>
    <row r="5554" spans="1:9">
      <c r="A5554" s="470">
        <v>44428</v>
      </c>
      <c r="B5554" s="203">
        <v>8</v>
      </c>
      <c r="C5554" s="208">
        <v>299</v>
      </c>
      <c r="D5554" s="471">
        <v>9.4</v>
      </c>
      <c r="E5554" s="209">
        <v>12</v>
      </c>
      <c r="F5554" s="472">
        <v>19.8</v>
      </c>
      <c r="I5554" s="114"/>
    </row>
    <row r="5555" spans="1:9">
      <c r="A5555" s="470">
        <v>44428</v>
      </c>
      <c r="B5555" s="203">
        <v>9</v>
      </c>
      <c r="C5555" s="208">
        <v>314</v>
      </c>
      <c r="D5555" s="471">
        <v>9.5</v>
      </c>
      <c r="E5555" s="209">
        <v>12</v>
      </c>
      <c r="F5555" s="472">
        <v>18.899999999999999</v>
      </c>
      <c r="I5555" s="114"/>
    </row>
    <row r="5556" spans="1:9">
      <c r="A5556" s="470">
        <v>44428</v>
      </c>
      <c r="B5556" s="203">
        <v>10</v>
      </c>
      <c r="C5556" s="208">
        <v>329</v>
      </c>
      <c r="D5556" s="471">
        <v>9.6999999999999993</v>
      </c>
      <c r="E5556" s="209">
        <v>12</v>
      </c>
      <c r="F5556" s="472">
        <v>18.100000000000001</v>
      </c>
      <c r="I5556" s="114"/>
    </row>
    <row r="5557" spans="1:9">
      <c r="A5557" s="470">
        <v>44428</v>
      </c>
      <c r="B5557" s="203">
        <v>11</v>
      </c>
      <c r="C5557" s="208">
        <v>344</v>
      </c>
      <c r="D5557" s="471">
        <v>9.8000000000000007</v>
      </c>
      <c r="E5557" s="209">
        <v>12</v>
      </c>
      <c r="F5557" s="472">
        <v>17.3</v>
      </c>
      <c r="I5557" s="114"/>
    </row>
    <row r="5558" spans="1:9">
      <c r="A5558" s="470">
        <v>44428</v>
      </c>
      <c r="B5558" s="203">
        <v>12</v>
      </c>
      <c r="C5558" s="208">
        <v>359</v>
      </c>
      <c r="D5558" s="471">
        <v>10</v>
      </c>
      <c r="E5558" s="209">
        <v>12</v>
      </c>
      <c r="F5558" s="472">
        <v>16.5</v>
      </c>
      <c r="I5558" s="114"/>
    </row>
    <row r="5559" spans="1:9">
      <c r="A5559" s="470">
        <v>44428</v>
      </c>
      <c r="B5559" s="203">
        <v>13</v>
      </c>
      <c r="C5559" s="208">
        <v>14</v>
      </c>
      <c r="D5559" s="471">
        <v>10.1</v>
      </c>
      <c r="E5559" s="209">
        <v>12</v>
      </c>
      <c r="F5559" s="472">
        <v>15.6</v>
      </c>
      <c r="I5559" s="114"/>
    </row>
    <row r="5560" spans="1:9">
      <c r="A5560" s="470">
        <v>44428</v>
      </c>
      <c r="B5560" s="203">
        <v>14</v>
      </c>
      <c r="C5560" s="208">
        <v>29</v>
      </c>
      <c r="D5560" s="471">
        <v>10.3</v>
      </c>
      <c r="E5560" s="209">
        <v>12</v>
      </c>
      <c r="F5560" s="472">
        <v>14.8</v>
      </c>
      <c r="I5560" s="114"/>
    </row>
    <row r="5561" spans="1:9">
      <c r="A5561" s="470">
        <v>44428</v>
      </c>
      <c r="B5561" s="203">
        <v>15</v>
      </c>
      <c r="C5561" s="208">
        <v>44</v>
      </c>
      <c r="D5561" s="471">
        <v>10.4</v>
      </c>
      <c r="E5561" s="209">
        <v>12</v>
      </c>
      <c r="F5561" s="472">
        <v>14</v>
      </c>
      <c r="I5561" s="114"/>
    </row>
    <row r="5562" spans="1:9">
      <c r="A5562" s="470">
        <v>44428</v>
      </c>
      <c r="B5562" s="203">
        <v>16</v>
      </c>
      <c r="C5562" s="208">
        <v>59</v>
      </c>
      <c r="D5562" s="471">
        <v>10.6</v>
      </c>
      <c r="E5562" s="209">
        <v>12</v>
      </c>
      <c r="F5562" s="472">
        <v>13.2</v>
      </c>
      <c r="I5562" s="114"/>
    </row>
    <row r="5563" spans="1:9">
      <c r="A5563" s="470">
        <v>44428</v>
      </c>
      <c r="B5563" s="203">
        <v>17</v>
      </c>
      <c r="C5563" s="208">
        <v>74</v>
      </c>
      <c r="D5563" s="471">
        <v>10.8</v>
      </c>
      <c r="E5563" s="209">
        <v>12</v>
      </c>
      <c r="F5563" s="472">
        <v>12.3</v>
      </c>
      <c r="I5563" s="114"/>
    </row>
    <row r="5564" spans="1:9">
      <c r="A5564" s="470">
        <v>44428</v>
      </c>
      <c r="B5564" s="203">
        <v>18</v>
      </c>
      <c r="C5564" s="208">
        <v>89</v>
      </c>
      <c r="D5564" s="471">
        <v>10.9</v>
      </c>
      <c r="E5564" s="209">
        <v>12</v>
      </c>
      <c r="F5564" s="472">
        <v>11.5</v>
      </c>
      <c r="I5564" s="114"/>
    </row>
    <row r="5565" spans="1:9">
      <c r="A5565" s="470">
        <v>44428</v>
      </c>
      <c r="B5565" s="203">
        <v>19</v>
      </c>
      <c r="C5565" s="208">
        <v>104</v>
      </c>
      <c r="D5565" s="471">
        <v>11.1</v>
      </c>
      <c r="E5565" s="209">
        <v>12</v>
      </c>
      <c r="F5565" s="472">
        <v>10.7</v>
      </c>
      <c r="I5565" s="114"/>
    </row>
    <row r="5566" spans="1:9">
      <c r="A5566" s="470">
        <v>44428</v>
      </c>
      <c r="B5566" s="203">
        <v>20</v>
      </c>
      <c r="C5566" s="208">
        <v>119</v>
      </c>
      <c r="D5566" s="471">
        <v>11.2</v>
      </c>
      <c r="E5566" s="209">
        <v>12</v>
      </c>
      <c r="F5566" s="472">
        <v>9.8000000000000007</v>
      </c>
      <c r="I5566" s="114"/>
    </row>
    <row r="5567" spans="1:9">
      <c r="A5567" s="470">
        <v>44428</v>
      </c>
      <c r="B5567" s="203">
        <v>21</v>
      </c>
      <c r="C5567" s="208">
        <v>134</v>
      </c>
      <c r="D5567" s="471">
        <v>11.4</v>
      </c>
      <c r="E5567" s="209">
        <v>12</v>
      </c>
      <c r="F5567" s="472">
        <v>9</v>
      </c>
      <c r="I5567" s="114"/>
    </row>
    <row r="5568" spans="1:9">
      <c r="A5568" s="470">
        <v>44428</v>
      </c>
      <c r="B5568" s="203">
        <v>22</v>
      </c>
      <c r="C5568" s="208">
        <v>149</v>
      </c>
      <c r="D5568" s="471">
        <v>11.5</v>
      </c>
      <c r="E5568" s="209">
        <v>12</v>
      </c>
      <c r="F5568" s="472">
        <v>8.1999999999999993</v>
      </c>
      <c r="I5568" s="114"/>
    </row>
    <row r="5569" spans="1:9">
      <c r="A5569" s="470">
        <v>44428</v>
      </c>
      <c r="B5569" s="203">
        <v>23</v>
      </c>
      <c r="C5569" s="208">
        <v>164</v>
      </c>
      <c r="D5569" s="471">
        <v>11.7</v>
      </c>
      <c r="E5569" s="209">
        <v>12</v>
      </c>
      <c r="F5569" s="472">
        <v>7.3</v>
      </c>
      <c r="I5569" s="114"/>
    </row>
    <row r="5570" spans="1:9">
      <c r="A5570" s="470">
        <v>44429</v>
      </c>
      <c r="B5570" s="203">
        <v>0</v>
      </c>
      <c r="C5570" s="208">
        <v>179</v>
      </c>
      <c r="D5570" s="471">
        <v>11.8</v>
      </c>
      <c r="E5570" s="209">
        <v>12</v>
      </c>
      <c r="F5570" s="472">
        <v>6.5</v>
      </c>
      <c r="I5570" s="114"/>
    </row>
    <row r="5571" spans="1:9">
      <c r="A5571" s="470">
        <v>44429</v>
      </c>
      <c r="B5571" s="203">
        <v>1</v>
      </c>
      <c r="C5571" s="208">
        <v>194</v>
      </c>
      <c r="D5571" s="471">
        <v>12</v>
      </c>
      <c r="E5571" s="209">
        <v>12</v>
      </c>
      <c r="F5571" s="472">
        <v>5.7</v>
      </c>
      <c r="I5571" s="114"/>
    </row>
    <row r="5572" spans="1:9">
      <c r="A5572" s="470">
        <v>44429</v>
      </c>
      <c r="B5572" s="203">
        <v>2</v>
      </c>
      <c r="C5572" s="208">
        <v>209</v>
      </c>
      <c r="D5572" s="471">
        <v>12.1</v>
      </c>
      <c r="E5572" s="209">
        <v>12</v>
      </c>
      <c r="F5572" s="472">
        <v>4.8</v>
      </c>
      <c r="I5572" s="114"/>
    </row>
    <row r="5573" spans="1:9">
      <c r="A5573" s="470">
        <v>44429</v>
      </c>
      <c r="B5573" s="203">
        <v>3</v>
      </c>
      <c r="C5573" s="208">
        <v>224</v>
      </c>
      <c r="D5573" s="471">
        <v>12.3</v>
      </c>
      <c r="E5573" s="209">
        <v>12</v>
      </c>
      <c r="F5573" s="472">
        <v>4</v>
      </c>
      <c r="I5573" s="114"/>
    </row>
    <row r="5574" spans="1:9">
      <c r="A5574" s="470">
        <v>44429</v>
      </c>
      <c r="B5574" s="203">
        <v>4</v>
      </c>
      <c r="C5574" s="208">
        <v>239</v>
      </c>
      <c r="D5574" s="471">
        <v>12.5</v>
      </c>
      <c r="E5574" s="209">
        <v>12</v>
      </c>
      <c r="F5574" s="472">
        <v>3.2</v>
      </c>
      <c r="I5574" s="114"/>
    </row>
    <row r="5575" spans="1:9">
      <c r="A5575" s="470">
        <v>44429</v>
      </c>
      <c r="B5575" s="203">
        <v>5</v>
      </c>
      <c r="C5575" s="208">
        <v>254</v>
      </c>
      <c r="D5575" s="471">
        <v>12.6</v>
      </c>
      <c r="E5575" s="209">
        <v>12</v>
      </c>
      <c r="F5575" s="472">
        <v>2.2999999999999998</v>
      </c>
      <c r="I5575" s="114"/>
    </row>
    <row r="5576" spans="1:9">
      <c r="A5576" s="470">
        <v>44429</v>
      </c>
      <c r="B5576" s="203">
        <v>6</v>
      </c>
      <c r="C5576" s="208">
        <v>269</v>
      </c>
      <c r="D5576" s="471">
        <v>12.8</v>
      </c>
      <c r="E5576" s="209">
        <v>12</v>
      </c>
      <c r="F5576" s="472">
        <v>1.5</v>
      </c>
      <c r="I5576" s="114"/>
    </row>
    <row r="5577" spans="1:9">
      <c r="A5577" s="470">
        <v>44429</v>
      </c>
      <c r="B5577" s="203">
        <v>7</v>
      </c>
      <c r="C5577" s="208">
        <v>284</v>
      </c>
      <c r="D5577" s="471">
        <v>12.9</v>
      </c>
      <c r="E5577" s="209">
        <v>12</v>
      </c>
      <c r="F5577" s="472">
        <v>0.7</v>
      </c>
      <c r="I5577" s="114"/>
    </row>
    <row r="5578" spans="1:9">
      <c r="A5578" s="470">
        <v>44429</v>
      </c>
      <c r="B5578" s="203">
        <v>8</v>
      </c>
      <c r="C5578" s="208">
        <v>299</v>
      </c>
      <c r="D5578" s="471">
        <v>13.1</v>
      </c>
      <c r="E5578" s="209">
        <v>11</v>
      </c>
      <c r="F5578" s="472">
        <v>59.8</v>
      </c>
      <c r="I5578" s="114"/>
    </row>
    <row r="5579" spans="1:9">
      <c r="A5579" s="470">
        <v>44429</v>
      </c>
      <c r="B5579" s="203">
        <v>9</v>
      </c>
      <c r="C5579" s="208">
        <v>314</v>
      </c>
      <c r="D5579" s="471">
        <v>13.2</v>
      </c>
      <c r="E5579" s="209">
        <v>11</v>
      </c>
      <c r="F5579" s="472">
        <v>59</v>
      </c>
      <c r="I5579" s="114"/>
    </row>
    <row r="5580" spans="1:9">
      <c r="A5580" s="470">
        <v>44429</v>
      </c>
      <c r="B5580" s="203">
        <v>10</v>
      </c>
      <c r="C5580" s="208">
        <v>329</v>
      </c>
      <c r="D5580" s="471">
        <v>13.4</v>
      </c>
      <c r="E5580" s="209">
        <v>11</v>
      </c>
      <c r="F5580" s="472">
        <v>58.2</v>
      </c>
      <c r="I5580" s="114"/>
    </row>
    <row r="5581" spans="1:9">
      <c r="A5581" s="470">
        <v>44429</v>
      </c>
      <c r="B5581" s="203">
        <v>11</v>
      </c>
      <c r="C5581" s="208">
        <v>344</v>
      </c>
      <c r="D5581" s="471">
        <v>13.5</v>
      </c>
      <c r="E5581" s="209">
        <v>11</v>
      </c>
      <c r="F5581" s="472">
        <v>57.3</v>
      </c>
      <c r="I5581" s="114"/>
    </row>
    <row r="5582" spans="1:9">
      <c r="A5582" s="470">
        <v>44429</v>
      </c>
      <c r="B5582" s="203">
        <v>12</v>
      </c>
      <c r="C5582" s="208">
        <v>359</v>
      </c>
      <c r="D5582" s="471">
        <v>13.7</v>
      </c>
      <c r="E5582" s="209">
        <v>11</v>
      </c>
      <c r="F5582" s="472">
        <v>56.5</v>
      </c>
      <c r="I5582" s="114"/>
    </row>
    <row r="5583" spans="1:9">
      <c r="A5583" s="470">
        <v>44429</v>
      </c>
      <c r="B5583" s="203">
        <v>13</v>
      </c>
      <c r="C5583" s="208">
        <v>14</v>
      </c>
      <c r="D5583" s="471">
        <v>13.9</v>
      </c>
      <c r="E5583" s="209">
        <v>11</v>
      </c>
      <c r="F5583" s="472">
        <v>55.7</v>
      </c>
      <c r="I5583" s="114"/>
    </row>
    <row r="5584" spans="1:9">
      <c r="A5584" s="470">
        <v>44429</v>
      </c>
      <c r="B5584" s="203">
        <v>14</v>
      </c>
      <c r="C5584" s="208">
        <v>29</v>
      </c>
      <c r="D5584" s="471">
        <v>14</v>
      </c>
      <c r="E5584" s="209">
        <v>11</v>
      </c>
      <c r="F5584" s="472">
        <v>54.8</v>
      </c>
      <c r="I5584" s="114"/>
    </row>
    <row r="5585" spans="1:9">
      <c r="A5585" s="470">
        <v>44429</v>
      </c>
      <c r="B5585" s="203">
        <v>15</v>
      </c>
      <c r="C5585" s="208">
        <v>44</v>
      </c>
      <c r="D5585" s="471">
        <v>14.2</v>
      </c>
      <c r="E5585" s="209">
        <v>11</v>
      </c>
      <c r="F5585" s="472">
        <v>54</v>
      </c>
      <c r="I5585" s="114"/>
    </row>
    <row r="5586" spans="1:9">
      <c r="A5586" s="470">
        <v>44429</v>
      </c>
      <c r="B5586" s="203">
        <v>16</v>
      </c>
      <c r="C5586" s="208">
        <v>59</v>
      </c>
      <c r="D5586" s="471">
        <v>14.3</v>
      </c>
      <c r="E5586" s="209">
        <v>11</v>
      </c>
      <c r="F5586" s="472">
        <v>53.2</v>
      </c>
      <c r="I5586" s="114"/>
    </row>
    <row r="5587" spans="1:9">
      <c r="A5587" s="470">
        <v>44429</v>
      </c>
      <c r="B5587" s="203">
        <v>17</v>
      </c>
      <c r="C5587" s="208">
        <v>74</v>
      </c>
      <c r="D5587" s="471">
        <v>14.5</v>
      </c>
      <c r="E5587" s="209">
        <v>11</v>
      </c>
      <c r="F5587" s="472">
        <v>52.3</v>
      </c>
      <c r="I5587" s="114"/>
    </row>
    <row r="5588" spans="1:9">
      <c r="A5588" s="470">
        <v>44429</v>
      </c>
      <c r="B5588" s="203">
        <v>18</v>
      </c>
      <c r="C5588" s="208">
        <v>89</v>
      </c>
      <c r="D5588" s="471">
        <v>14.7</v>
      </c>
      <c r="E5588" s="209">
        <v>11</v>
      </c>
      <c r="F5588" s="472">
        <v>51.5</v>
      </c>
      <c r="I5588" s="114"/>
    </row>
    <row r="5589" spans="1:9">
      <c r="A5589" s="470">
        <v>44429</v>
      </c>
      <c r="B5589" s="203">
        <v>19</v>
      </c>
      <c r="C5589" s="208">
        <v>104</v>
      </c>
      <c r="D5589" s="471">
        <v>14.8</v>
      </c>
      <c r="E5589" s="209">
        <v>11</v>
      </c>
      <c r="F5589" s="472">
        <v>50.6</v>
      </c>
      <c r="I5589" s="114"/>
    </row>
    <row r="5590" spans="1:9">
      <c r="A5590" s="470">
        <v>44429</v>
      </c>
      <c r="B5590" s="203">
        <v>20</v>
      </c>
      <c r="C5590" s="208">
        <v>119</v>
      </c>
      <c r="D5590" s="471">
        <v>15</v>
      </c>
      <c r="E5590" s="209">
        <v>11</v>
      </c>
      <c r="F5590" s="472">
        <v>49.8</v>
      </c>
      <c r="I5590" s="114"/>
    </row>
    <row r="5591" spans="1:9">
      <c r="A5591" s="470">
        <v>44429</v>
      </c>
      <c r="B5591" s="203">
        <v>21</v>
      </c>
      <c r="C5591" s="208">
        <v>134</v>
      </c>
      <c r="D5591" s="471">
        <v>15.1</v>
      </c>
      <c r="E5591" s="209">
        <v>11</v>
      </c>
      <c r="F5591" s="472">
        <v>49</v>
      </c>
      <c r="I5591" s="114"/>
    </row>
    <row r="5592" spans="1:9">
      <c r="A5592" s="470">
        <v>44429</v>
      </c>
      <c r="B5592" s="203">
        <v>22</v>
      </c>
      <c r="C5592" s="208">
        <v>149</v>
      </c>
      <c r="D5592" s="471">
        <v>15.3</v>
      </c>
      <c r="E5592" s="209">
        <v>11</v>
      </c>
      <c r="F5592" s="472">
        <v>48.1</v>
      </c>
      <c r="I5592" s="114"/>
    </row>
    <row r="5593" spans="1:9">
      <c r="A5593" s="470">
        <v>44429</v>
      </c>
      <c r="B5593" s="203">
        <v>23</v>
      </c>
      <c r="C5593" s="208">
        <v>164</v>
      </c>
      <c r="D5593" s="471">
        <v>15.4</v>
      </c>
      <c r="E5593" s="209">
        <v>11</v>
      </c>
      <c r="F5593" s="472">
        <v>47.3</v>
      </c>
      <c r="I5593" s="114"/>
    </row>
    <row r="5594" spans="1:9">
      <c r="A5594" s="470">
        <v>44430</v>
      </c>
      <c r="B5594" s="203">
        <v>0</v>
      </c>
      <c r="C5594" s="208">
        <v>179</v>
      </c>
      <c r="D5594" s="471">
        <v>15.6</v>
      </c>
      <c r="E5594" s="209">
        <v>11</v>
      </c>
      <c r="F5594" s="472">
        <v>46.5</v>
      </c>
      <c r="I5594" s="114"/>
    </row>
    <row r="5595" spans="1:9">
      <c r="A5595" s="470">
        <v>44430</v>
      </c>
      <c r="B5595" s="203">
        <v>1</v>
      </c>
      <c r="C5595" s="208">
        <v>194</v>
      </c>
      <c r="D5595" s="471">
        <v>15.8</v>
      </c>
      <c r="E5595" s="209">
        <v>11</v>
      </c>
      <c r="F5595" s="472">
        <v>45.6</v>
      </c>
      <c r="I5595" s="114"/>
    </row>
    <row r="5596" spans="1:9">
      <c r="A5596" s="470">
        <v>44430</v>
      </c>
      <c r="B5596" s="203">
        <v>2</v>
      </c>
      <c r="C5596" s="208">
        <v>209</v>
      </c>
      <c r="D5596" s="471">
        <v>15.9</v>
      </c>
      <c r="E5596" s="209">
        <v>11</v>
      </c>
      <c r="F5596" s="472">
        <v>44.8</v>
      </c>
      <c r="I5596" s="114"/>
    </row>
    <row r="5597" spans="1:9">
      <c r="A5597" s="470">
        <v>44430</v>
      </c>
      <c r="B5597" s="203">
        <v>3</v>
      </c>
      <c r="C5597" s="208">
        <v>224</v>
      </c>
      <c r="D5597" s="471">
        <v>16.100000000000001</v>
      </c>
      <c r="E5597" s="209">
        <v>11</v>
      </c>
      <c r="F5597" s="472">
        <v>43.9</v>
      </c>
      <c r="I5597" s="114"/>
    </row>
    <row r="5598" spans="1:9">
      <c r="A5598" s="470">
        <v>44430</v>
      </c>
      <c r="B5598" s="203">
        <v>4</v>
      </c>
      <c r="C5598" s="208">
        <v>239</v>
      </c>
      <c r="D5598" s="471">
        <v>16.2</v>
      </c>
      <c r="E5598" s="209">
        <v>11</v>
      </c>
      <c r="F5598" s="472">
        <v>43.1</v>
      </c>
      <c r="I5598" s="114"/>
    </row>
    <row r="5599" spans="1:9">
      <c r="A5599" s="470">
        <v>44430</v>
      </c>
      <c r="B5599" s="203">
        <v>5</v>
      </c>
      <c r="C5599" s="208">
        <v>254</v>
      </c>
      <c r="D5599" s="471">
        <v>16.399999999999999</v>
      </c>
      <c r="E5599" s="209">
        <v>11</v>
      </c>
      <c r="F5599" s="472">
        <v>42.3</v>
      </c>
      <c r="I5599" s="114"/>
    </row>
    <row r="5600" spans="1:9">
      <c r="A5600" s="470">
        <v>44430</v>
      </c>
      <c r="B5600" s="203">
        <v>6</v>
      </c>
      <c r="C5600" s="208">
        <v>269</v>
      </c>
      <c r="D5600" s="471">
        <v>16.600000000000001</v>
      </c>
      <c r="E5600" s="209">
        <v>11</v>
      </c>
      <c r="F5600" s="472">
        <v>41.4</v>
      </c>
      <c r="I5600" s="114"/>
    </row>
    <row r="5601" spans="1:9">
      <c r="A5601" s="470">
        <v>44430</v>
      </c>
      <c r="B5601" s="203">
        <v>7</v>
      </c>
      <c r="C5601" s="208">
        <v>284</v>
      </c>
      <c r="D5601" s="471">
        <v>16.7</v>
      </c>
      <c r="E5601" s="209">
        <v>11</v>
      </c>
      <c r="F5601" s="472">
        <v>40.6</v>
      </c>
      <c r="I5601" s="114"/>
    </row>
    <row r="5602" spans="1:9">
      <c r="A5602" s="470">
        <v>44430</v>
      </c>
      <c r="B5602" s="203">
        <v>8</v>
      </c>
      <c r="C5602" s="208">
        <v>299</v>
      </c>
      <c r="D5602" s="471">
        <v>16.899999999999999</v>
      </c>
      <c r="E5602" s="209">
        <v>11</v>
      </c>
      <c r="F5602" s="472">
        <v>39.700000000000003</v>
      </c>
      <c r="I5602" s="114"/>
    </row>
    <row r="5603" spans="1:9">
      <c r="A5603" s="470">
        <v>44430</v>
      </c>
      <c r="B5603" s="203">
        <v>9</v>
      </c>
      <c r="C5603" s="208">
        <v>314</v>
      </c>
      <c r="D5603" s="471">
        <v>17</v>
      </c>
      <c r="E5603" s="209">
        <v>11</v>
      </c>
      <c r="F5603" s="472">
        <v>38.9</v>
      </c>
      <c r="I5603" s="114"/>
    </row>
    <row r="5604" spans="1:9">
      <c r="A5604" s="470">
        <v>44430</v>
      </c>
      <c r="B5604" s="203">
        <v>10</v>
      </c>
      <c r="C5604" s="208">
        <v>329</v>
      </c>
      <c r="D5604" s="471">
        <v>17.2</v>
      </c>
      <c r="E5604" s="209">
        <v>11</v>
      </c>
      <c r="F5604" s="472">
        <v>38</v>
      </c>
      <c r="I5604" s="114"/>
    </row>
    <row r="5605" spans="1:9">
      <c r="A5605" s="470">
        <v>44430</v>
      </c>
      <c r="B5605" s="203">
        <v>11</v>
      </c>
      <c r="C5605" s="208">
        <v>344</v>
      </c>
      <c r="D5605" s="471">
        <v>17.399999999999999</v>
      </c>
      <c r="E5605" s="209">
        <v>11</v>
      </c>
      <c r="F5605" s="472">
        <v>37.200000000000003</v>
      </c>
      <c r="I5605" s="114"/>
    </row>
    <row r="5606" spans="1:9">
      <c r="A5606" s="470">
        <v>44430</v>
      </c>
      <c r="B5606" s="203">
        <v>12</v>
      </c>
      <c r="C5606" s="208">
        <v>359</v>
      </c>
      <c r="D5606" s="471">
        <v>17.5</v>
      </c>
      <c r="E5606" s="209">
        <v>11</v>
      </c>
      <c r="F5606" s="472">
        <v>36.4</v>
      </c>
      <c r="I5606" s="114"/>
    </row>
    <row r="5607" spans="1:9">
      <c r="A5607" s="470">
        <v>44430</v>
      </c>
      <c r="B5607" s="203">
        <v>13</v>
      </c>
      <c r="C5607" s="208">
        <v>14</v>
      </c>
      <c r="D5607" s="471">
        <v>17.7</v>
      </c>
      <c r="E5607" s="209">
        <v>11</v>
      </c>
      <c r="F5607" s="472">
        <v>35.5</v>
      </c>
      <c r="I5607" s="114"/>
    </row>
    <row r="5608" spans="1:9">
      <c r="A5608" s="470">
        <v>44430</v>
      </c>
      <c r="B5608" s="203">
        <v>14</v>
      </c>
      <c r="C5608" s="208">
        <v>29</v>
      </c>
      <c r="D5608" s="471">
        <v>17.899999999999999</v>
      </c>
      <c r="E5608" s="209">
        <v>11</v>
      </c>
      <c r="F5608" s="472">
        <v>34.700000000000003</v>
      </c>
      <c r="I5608" s="114"/>
    </row>
    <row r="5609" spans="1:9">
      <c r="A5609" s="470">
        <v>44430</v>
      </c>
      <c r="B5609" s="203">
        <v>15</v>
      </c>
      <c r="C5609" s="208">
        <v>44</v>
      </c>
      <c r="D5609" s="471">
        <v>18</v>
      </c>
      <c r="E5609" s="209">
        <v>11</v>
      </c>
      <c r="F5609" s="472">
        <v>33.799999999999997</v>
      </c>
      <c r="I5609" s="114"/>
    </row>
    <row r="5610" spans="1:9">
      <c r="A5610" s="470">
        <v>44430</v>
      </c>
      <c r="B5610" s="203">
        <v>16</v>
      </c>
      <c r="C5610" s="208">
        <v>59</v>
      </c>
      <c r="D5610" s="471">
        <v>18.2</v>
      </c>
      <c r="E5610" s="209">
        <v>11</v>
      </c>
      <c r="F5610" s="472">
        <v>33</v>
      </c>
      <c r="I5610" s="114"/>
    </row>
    <row r="5611" spans="1:9">
      <c r="A5611" s="470">
        <v>44430</v>
      </c>
      <c r="B5611" s="203">
        <v>17</v>
      </c>
      <c r="C5611" s="208">
        <v>74</v>
      </c>
      <c r="D5611" s="471">
        <v>18.3</v>
      </c>
      <c r="E5611" s="209">
        <v>11</v>
      </c>
      <c r="F5611" s="472">
        <v>32.1</v>
      </c>
      <c r="I5611" s="114"/>
    </row>
    <row r="5612" spans="1:9">
      <c r="A5612" s="470">
        <v>44430</v>
      </c>
      <c r="B5612" s="203">
        <v>18</v>
      </c>
      <c r="C5612" s="208">
        <v>89</v>
      </c>
      <c r="D5612" s="471">
        <v>18.5</v>
      </c>
      <c r="E5612" s="209">
        <v>11</v>
      </c>
      <c r="F5612" s="472">
        <v>31.3</v>
      </c>
      <c r="I5612" s="114"/>
    </row>
    <row r="5613" spans="1:9">
      <c r="A5613" s="470">
        <v>44430</v>
      </c>
      <c r="B5613" s="203">
        <v>19</v>
      </c>
      <c r="C5613" s="208">
        <v>104</v>
      </c>
      <c r="D5613" s="471">
        <v>18.7</v>
      </c>
      <c r="E5613" s="209">
        <v>11</v>
      </c>
      <c r="F5613" s="472">
        <v>30.4</v>
      </c>
      <c r="I5613" s="114"/>
    </row>
    <row r="5614" spans="1:9">
      <c r="A5614" s="470">
        <v>44430</v>
      </c>
      <c r="B5614" s="203">
        <v>20</v>
      </c>
      <c r="C5614" s="208">
        <v>119</v>
      </c>
      <c r="D5614" s="471">
        <v>18.8</v>
      </c>
      <c r="E5614" s="209">
        <v>11</v>
      </c>
      <c r="F5614" s="472">
        <v>29.6</v>
      </c>
      <c r="I5614" s="114"/>
    </row>
    <row r="5615" spans="1:9">
      <c r="A5615" s="470">
        <v>44430</v>
      </c>
      <c r="B5615" s="203">
        <v>21</v>
      </c>
      <c r="C5615" s="208">
        <v>134</v>
      </c>
      <c r="D5615" s="471">
        <v>19</v>
      </c>
      <c r="E5615" s="209">
        <v>11</v>
      </c>
      <c r="F5615" s="472">
        <v>28.8</v>
      </c>
      <c r="I5615" s="114"/>
    </row>
    <row r="5616" spans="1:9">
      <c r="A5616" s="470">
        <v>44430</v>
      </c>
      <c r="B5616" s="203">
        <v>22</v>
      </c>
      <c r="C5616" s="208">
        <v>149</v>
      </c>
      <c r="D5616" s="471">
        <v>19.2</v>
      </c>
      <c r="E5616" s="209">
        <v>11</v>
      </c>
      <c r="F5616" s="472">
        <v>27.9</v>
      </c>
      <c r="I5616" s="114"/>
    </row>
    <row r="5617" spans="1:9">
      <c r="A5617" s="470">
        <v>44430</v>
      </c>
      <c r="B5617" s="203">
        <v>23</v>
      </c>
      <c r="C5617" s="208">
        <v>164</v>
      </c>
      <c r="D5617" s="471">
        <v>19.3</v>
      </c>
      <c r="E5617" s="209">
        <v>11</v>
      </c>
      <c r="F5617" s="472">
        <v>27.1</v>
      </c>
      <c r="I5617" s="114"/>
    </row>
    <row r="5618" spans="1:9">
      <c r="A5618" s="470">
        <v>44431</v>
      </c>
      <c r="B5618" s="203">
        <v>0</v>
      </c>
      <c r="C5618" s="208">
        <v>179</v>
      </c>
      <c r="D5618" s="471">
        <v>19.5</v>
      </c>
      <c r="E5618" s="209">
        <v>11</v>
      </c>
      <c r="F5618" s="472">
        <v>26.2</v>
      </c>
      <c r="I5618" s="114"/>
    </row>
    <row r="5619" spans="1:9">
      <c r="A5619" s="470">
        <v>44431</v>
      </c>
      <c r="B5619" s="203">
        <v>1</v>
      </c>
      <c r="C5619" s="208">
        <v>194</v>
      </c>
      <c r="D5619" s="471">
        <v>19.7</v>
      </c>
      <c r="E5619" s="209">
        <v>11</v>
      </c>
      <c r="F5619" s="472">
        <v>25.4</v>
      </c>
      <c r="I5619" s="114"/>
    </row>
    <row r="5620" spans="1:9">
      <c r="A5620" s="470">
        <v>44431</v>
      </c>
      <c r="B5620" s="203">
        <v>2</v>
      </c>
      <c r="C5620" s="208">
        <v>209</v>
      </c>
      <c r="D5620" s="471">
        <v>19.8</v>
      </c>
      <c r="E5620" s="209">
        <v>11</v>
      </c>
      <c r="F5620" s="472">
        <v>24.5</v>
      </c>
      <c r="I5620" s="114"/>
    </row>
    <row r="5621" spans="1:9">
      <c r="A5621" s="470">
        <v>44431</v>
      </c>
      <c r="B5621" s="203">
        <v>3</v>
      </c>
      <c r="C5621" s="208">
        <v>224</v>
      </c>
      <c r="D5621" s="471">
        <v>20</v>
      </c>
      <c r="E5621" s="209">
        <v>11</v>
      </c>
      <c r="F5621" s="472">
        <v>23.7</v>
      </c>
      <c r="I5621" s="114"/>
    </row>
    <row r="5622" spans="1:9">
      <c r="A5622" s="470">
        <v>44431</v>
      </c>
      <c r="B5622" s="203">
        <v>4</v>
      </c>
      <c r="C5622" s="208">
        <v>239</v>
      </c>
      <c r="D5622" s="471">
        <v>20.100000000000001</v>
      </c>
      <c r="E5622" s="209">
        <v>11</v>
      </c>
      <c r="F5622" s="472">
        <v>22.8</v>
      </c>
      <c r="I5622" s="114"/>
    </row>
    <row r="5623" spans="1:9">
      <c r="A5623" s="470">
        <v>44431</v>
      </c>
      <c r="B5623" s="203">
        <v>5</v>
      </c>
      <c r="C5623" s="208">
        <v>254</v>
      </c>
      <c r="D5623" s="471">
        <v>20.3</v>
      </c>
      <c r="E5623" s="209">
        <v>11</v>
      </c>
      <c r="F5623" s="472">
        <v>22</v>
      </c>
      <c r="I5623" s="114"/>
    </row>
    <row r="5624" spans="1:9">
      <c r="A5624" s="470">
        <v>44431</v>
      </c>
      <c r="B5624" s="203">
        <v>6</v>
      </c>
      <c r="C5624" s="208">
        <v>269</v>
      </c>
      <c r="D5624" s="471">
        <v>20.5</v>
      </c>
      <c r="E5624" s="209">
        <v>11</v>
      </c>
      <c r="F5624" s="472">
        <v>21.1</v>
      </c>
      <c r="I5624" s="114"/>
    </row>
    <row r="5625" spans="1:9">
      <c r="A5625" s="470">
        <v>44431</v>
      </c>
      <c r="B5625" s="203">
        <v>7</v>
      </c>
      <c r="C5625" s="208">
        <v>284</v>
      </c>
      <c r="D5625" s="471">
        <v>20.6</v>
      </c>
      <c r="E5625" s="209">
        <v>11</v>
      </c>
      <c r="F5625" s="472">
        <v>20.3</v>
      </c>
      <c r="I5625" s="114"/>
    </row>
    <row r="5626" spans="1:9">
      <c r="A5626" s="470">
        <v>44431</v>
      </c>
      <c r="B5626" s="203">
        <v>8</v>
      </c>
      <c r="C5626" s="208">
        <v>299</v>
      </c>
      <c r="D5626" s="471">
        <v>20.8</v>
      </c>
      <c r="E5626" s="209">
        <v>11</v>
      </c>
      <c r="F5626" s="472">
        <v>19.399999999999999</v>
      </c>
      <c r="I5626" s="114"/>
    </row>
    <row r="5627" spans="1:9">
      <c r="A5627" s="470">
        <v>44431</v>
      </c>
      <c r="B5627" s="203">
        <v>9</v>
      </c>
      <c r="C5627" s="208">
        <v>314</v>
      </c>
      <c r="D5627" s="471">
        <v>21</v>
      </c>
      <c r="E5627" s="209">
        <v>11</v>
      </c>
      <c r="F5627" s="472">
        <v>18.600000000000001</v>
      </c>
      <c r="I5627" s="114"/>
    </row>
    <row r="5628" spans="1:9">
      <c r="A5628" s="470">
        <v>44431</v>
      </c>
      <c r="B5628" s="203">
        <v>10</v>
      </c>
      <c r="C5628" s="208">
        <v>329</v>
      </c>
      <c r="D5628" s="471">
        <v>21.1</v>
      </c>
      <c r="E5628" s="209">
        <v>11</v>
      </c>
      <c r="F5628" s="472">
        <v>17.7</v>
      </c>
      <c r="I5628" s="114"/>
    </row>
    <row r="5629" spans="1:9">
      <c r="A5629" s="470">
        <v>44431</v>
      </c>
      <c r="B5629" s="203">
        <v>11</v>
      </c>
      <c r="C5629" s="208">
        <v>344</v>
      </c>
      <c r="D5629" s="471">
        <v>21.3</v>
      </c>
      <c r="E5629" s="209">
        <v>11</v>
      </c>
      <c r="F5629" s="472">
        <v>16.899999999999999</v>
      </c>
      <c r="I5629" s="114"/>
    </row>
    <row r="5630" spans="1:9">
      <c r="A5630" s="470">
        <v>44431</v>
      </c>
      <c r="B5630" s="203">
        <v>12</v>
      </c>
      <c r="C5630" s="208">
        <v>359</v>
      </c>
      <c r="D5630" s="471">
        <v>21.5</v>
      </c>
      <c r="E5630" s="209">
        <v>11</v>
      </c>
      <c r="F5630" s="472">
        <v>16</v>
      </c>
      <c r="I5630" s="114"/>
    </row>
    <row r="5631" spans="1:9">
      <c r="A5631" s="470">
        <v>44431</v>
      </c>
      <c r="B5631" s="203">
        <v>13</v>
      </c>
      <c r="C5631" s="208">
        <v>14</v>
      </c>
      <c r="D5631" s="471">
        <v>21.6</v>
      </c>
      <c r="E5631" s="209">
        <v>11</v>
      </c>
      <c r="F5631" s="472">
        <v>15.2</v>
      </c>
      <c r="I5631" s="114"/>
    </row>
    <row r="5632" spans="1:9">
      <c r="A5632" s="470">
        <v>44431</v>
      </c>
      <c r="B5632" s="203">
        <v>14</v>
      </c>
      <c r="C5632" s="208">
        <v>29</v>
      </c>
      <c r="D5632" s="471">
        <v>21.8</v>
      </c>
      <c r="E5632" s="209">
        <v>11</v>
      </c>
      <c r="F5632" s="472">
        <v>14.3</v>
      </c>
      <c r="I5632" s="114"/>
    </row>
    <row r="5633" spans="1:9">
      <c r="A5633" s="470">
        <v>44431</v>
      </c>
      <c r="B5633" s="203">
        <v>15</v>
      </c>
      <c r="C5633" s="208">
        <v>44</v>
      </c>
      <c r="D5633" s="471">
        <v>22</v>
      </c>
      <c r="E5633" s="209">
        <v>11</v>
      </c>
      <c r="F5633" s="472">
        <v>13.5</v>
      </c>
      <c r="I5633" s="114"/>
    </row>
    <row r="5634" spans="1:9">
      <c r="A5634" s="470">
        <v>44431</v>
      </c>
      <c r="B5634" s="203">
        <v>16</v>
      </c>
      <c r="C5634" s="208">
        <v>59</v>
      </c>
      <c r="D5634" s="471">
        <v>22.1</v>
      </c>
      <c r="E5634" s="209">
        <v>11</v>
      </c>
      <c r="F5634" s="472">
        <v>12.6</v>
      </c>
      <c r="I5634" s="114"/>
    </row>
    <row r="5635" spans="1:9">
      <c r="A5635" s="470">
        <v>44431</v>
      </c>
      <c r="B5635" s="203">
        <v>17</v>
      </c>
      <c r="C5635" s="208">
        <v>74</v>
      </c>
      <c r="D5635" s="471">
        <v>22.3</v>
      </c>
      <c r="E5635" s="209">
        <v>11</v>
      </c>
      <c r="F5635" s="472">
        <v>11.8</v>
      </c>
      <c r="I5635" s="114"/>
    </row>
    <row r="5636" spans="1:9">
      <c r="A5636" s="470">
        <v>44431</v>
      </c>
      <c r="B5636" s="203">
        <v>18</v>
      </c>
      <c r="C5636" s="208">
        <v>89</v>
      </c>
      <c r="D5636" s="471">
        <v>22.5</v>
      </c>
      <c r="E5636" s="209">
        <v>11</v>
      </c>
      <c r="F5636" s="472">
        <v>10.9</v>
      </c>
      <c r="I5636" s="114"/>
    </row>
    <row r="5637" spans="1:9">
      <c r="A5637" s="470">
        <v>44431</v>
      </c>
      <c r="B5637" s="203">
        <v>19</v>
      </c>
      <c r="C5637" s="208">
        <v>104</v>
      </c>
      <c r="D5637" s="471">
        <v>22.6</v>
      </c>
      <c r="E5637" s="209">
        <v>11</v>
      </c>
      <c r="F5637" s="472">
        <v>10.1</v>
      </c>
      <c r="I5637" s="114"/>
    </row>
    <row r="5638" spans="1:9">
      <c r="A5638" s="470">
        <v>44431</v>
      </c>
      <c r="B5638" s="203">
        <v>20</v>
      </c>
      <c r="C5638" s="208">
        <v>119</v>
      </c>
      <c r="D5638" s="471">
        <v>22.8</v>
      </c>
      <c r="E5638" s="209">
        <v>11</v>
      </c>
      <c r="F5638" s="472">
        <v>9.1999999999999993</v>
      </c>
      <c r="I5638" s="114"/>
    </row>
    <row r="5639" spans="1:9">
      <c r="A5639" s="470">
        <v>44431</v>
      </c>
      <c r="B5639" s="203">
        <v>21</v>
      </c>
      <c r="C5639" s="208">
        <v>134</v>
      </c>
      <c r="D5639" s="471">
        <v>23</v>
      </c>
      <c r="E5639" s="209">
        <v>11</v>
      </c>
      <c r="F5639" s="472">
        <v>8.4</v>
      </c>
      <c r="I5639" s="114"/>
    </row>
    <row r="5640" spans="1:9">
      <c r="A5640" s="470">
        <v>44431</v>
      </c>
      <c r="B5640" s="203">
        <v>22</v>
      </c>
      <c r="C5640" s="208">
        <v>149</v>
      </c>
      <c r="D5640" s="471">
        <v>23.1</v>
      </c>
      <c r="E5640" s="209">
        <v>11</v>
      </c>
      <c r="F5640" s="472">
        <v>7.5</v>
      </c>
      <c r="I5640" s="114"/>
    </row>
    <row r="5641" spans="1:9">
      <c r="A5641" s="470">
        <v>44431</v>
      </c>
      <c r="B5641" s="203">
        <v>23</v>
      </c>
      <c r="C5641" s="208">
        <v>164</v>
      </c>
      <c r="D5641" s="471">
        <v>23.3</v>
      </c>
      <c r="E5641" s="209">
        <v>11</v>
      </c>
      <c r="F5641" s="472">
        <v>6.6</v>
      </c>
      <c r="I5641" s="114"/>
    </row>
    <row r="5642" spans="1:9">
      <c r="A5642" s="470">
        <v>44432</v>
      </c>
      <c r="B5642" s="203">
        <v>0</v>
      </c>
      <c r="C5642" s="208">
        <v>179</v>
      </c>
      <c r="D5642" s="471">
        <v>23.5</v>
      </c>
      <c r="E5642" s="209">
        <v>11</v>
      </c>
      <c r="F5642" s="472">
        <v>5.8</v>
      </c>
      <c r="I5642" s="114"/>
    </row>
    <row r="5643" spans="1:9">
      <c r="A5643" s="470">
        <v>44432</v>
      </c>
      <c r="B5643" s="203">
        <v>1</v>
      </c>
      <c r="C5643" s="208">
        <v>194</v>
      </c>
      <c r="D5643" s="471">
        <v>23.7</v>
      </c>
      <c r="E5643" s="209">
        <v>11</v>
      </c>
      <c r="F5643" s="472">
        <v>4.9000000000000004</v>
      </c>
      <c r="I5643" s="114"/>
    </row>
    <row r="5644" spans="1:9">
      <c r="A5644" s="470">
        <v>44432</v>
      </c>
      <c r="B5644" s="203">
        <v>2</v>
      </c>
      <c r="C5644" s="208">
        <v>209</v>
      </c>
      <c r="D5644" s="471">
        <v>23.8</v>
      </c>
      <c r="E5644" s="209">
        <v>11</v>
      </c>
      <c r="F5644" s="472">
        <v>4.0999999999999996</v>
      </c>
      <c r="I5644" s="114"/>
    </row>
    <row r="5645" spans="1:9">
      <c r="A5645" s="470">
        <v>44432</v>
      </c>
      <c r="B5645" s="203">
        <v>3</v>
      </c>
      <c r="C5645" s="208">
        <v>224</v>
      </c>
      <c r="D5645" s="471">
        <v>24</v>
      </c>
      <c r="E5645" s="209">
        <v>11</v>
      </c>
      <c r="F5645" s="472">
        <v>3.2</v>
      </c>
      <c r="I5645" s="114"/>
    </row>
    <row r="5646" spans="1:9">
      <c r="A5646" s="470">
        <v>44432</v>
      </c>
      <c r="B5646" s="203">
        <v>4</v>
      </c>
      <c r="C5646" s="208">
        <v>239</v>
      </c>
      <c r="D5646" s="471">
        <v>24.2</v>
      </c>
      <c r="E5646" s="209">
        <v>11</v>
      </c>
      <c r="F5646" s="472">
        <v>2.4</v>
      </c>
      <c r="I5646" s="114"/>
    </row>
    <row r="5647" spans="1:9">
      <c r="A5647" s="470">
        <v>44432</v>
      </c>
      <c r="B5647" s="203">
        <v>5</v>
      </c>
      <c r="C5647" s="208">
        <v>254</v>
      </c>
      <c r="D5647" s="471">
        <v>24.3</v>
      </c>
      <c r="E5647" s="209">
        <v>11</v>
      </c>
      <c r="F5647" s="472">
        <v>1.5</v>
      </c>
      <c r="I5647" s="114"/>
    </row>
    <row r="5648" spans="1:9">
      <c r="A5648" s="470">
        <v>44432</v>
      </c>
      <c r="B5648" s="203">
        <v>6</v>
      </c>
      <c r="C5648" s="208">
        <v>269</v>
      </c>
      <c r="D5648" s="471">
        <v>24.5</v>
      </c>
      <c r="E5648" s="209">
        <v>11</v>
      </c>
      <c r="F5648" s="472">
        <v>0.7</v>
      </c>
      <c r="I5648" s="114"/>
    </row>
    <row r="5649" spans="1:9">
      <c r="A5649" s="470">
        <v>44432</v>
      </c>
      <c r="B5649" s="203">
        <v>7</v>
      </c>
      <c r="C5649" s="208">
        <v>284</v>
      </c>
      <c r="D5649" s="471">
        <v>24.7</v>
      </c>
      <c r="E5649" s="209">
        <v>10</v>
      </c>
      <c r="F5649" s="472">
        <v>59.8</v>
      </c>
      <c r="I5649" s="114"/>
    </row>
    <row r="5650" spans="1:9">
      <c r="A5650" s="470">
        <v>44432</v>
      </c>
      <c r="B5650" s="203">
        <v>8</v>
      </c>
      <c r="C5650" s="208">
        <v>299</v>
      </c>
      <c r="D5650" s="471">
        <v>24.8</v>
      </c>
      <c r="E5650" s="209">
        <v>10</v>
      </c>
      <c r="F5650" s="472">
        <v>58.9</v>
      </c>
      <c r="I5650" s="114"/>
    </row>
    <row r="5651" spans="1:9">
      <c r="A5651" s="470">
        <v>44432</v>
      </c>
      <c r="B5651" s="203">
        <v>9</v>
      </c>
      <c r="C5651" s="208">
        <v>314</v>
      </c>
      <c r="D5651" s="471">
        <v>25</v>
      </c>
      <c r="E5651" s="209">
        <v>10</v>
      </c>
      <c r="F5651" s="472">
        <v>58.1</v>
      </c>
      <c r="I5651" s="114"/>
    </row>
    <row r="5652" spans="1:9">
      <c r="A5652" s="470">
        <v>44432</v>
      </c>
      <c r="B5652" s="203">
        <v>10</v>
      </c>
      <c r="C5652" s="208">
        <v>329</v>
      </c>
      <c r="D5652" s="471">
        <v>25.2</v>
      </c>
      <c r="E5652" s="209">
        <v>10</v>
      </c>
      <c r="F5652" s="472">
        <v>57.2</v>
      </c>
      <c r="I5652" s="114"/>
    </row>
    <row r="5653" spans="1:9">
      <c r="A5653" s="470">
        <v>44432</v>
      </c>
      <c r="B5653" s="203">
        <v>11</v>
      </c>
      <c r="C5653" s="208">
        <v>344</v>
      </c>
      <c r="D5653" s="471">
        <v>25.4</v>
      </c>
      <c r="E5653" s="209">
        <v>10</v>
      </c>
      <c r="F5653" s="472">
        <v>56.4</v>
      </c>
      <c r="I5653" s="114"/>
    </row>
    <row r="5654" spans="1:9">
      <c r="A5654" s="470">
        <v>44432</v>
      </c>
      <c r="B5654" s="203">
        <v>12</v>
      </c>
      <c r="C5654" s="208">
        <v>359</v>
      </c>
      <c r="D5654" s="471">
        <v>25.5</v>
      </c>
      <c r="E5654" s="209">
        <v>10</v>
      </c>
      <c r="F5654" s="472">
        <v>55.5</v>
      </c>
      <c r="I5654" s="114"/>
    </row>
    <row r="5655" spans="1:9">
      <c r="A5655" s="470">
        <v>44432</v>
      </c>
      <c r="B5655" s="203">
        <v>13</v>
      </c>
      <c r="C5655" s="208">
        <v>14</v>
      </c>
      <c r="D5655" s="471">
        <v>25.7</v>
      </c>
      <c r="E5655" s="209">
        <v>10</v>
      </c>
      <c r="F5655" s="472">
        <v>54.7</v>
      </c>
      <c r="I5655" s="114"/>
    </row>
    <row r="5656" spans="1:9">
      <c r="A5656" s="470">
        <v>44432</v>
      </c>
      <c r="B5656" s="203">
        <v>14</v>
      </c>
      <c r="C5656" s="208">
        <v>29</v>
      </c>
      <c r="D5656" s="471">
        <v>25.9</v>
      </c>
      <c r="E5656" s="209">
        <v>10</v>
      </c>
      <c r="F5656" s="472">
        <v>53.8</v>
      </c>
      <c r="I5656" s="114"/>
    </row>
    <row r="5657" spans="1:9">
      <c r="A5657" s="470">
        <v>44432</v>
      </c>
      <c r="B5657" s="203">
        <v>15</v>
      </c>
      <c r="C5657" s="208">
        <v>44</v>
      </c>
      <c r="D5657" s="471">
        <v>26</v>
      </c>
      <c r="E5657" s="209">
        <v>10</v>
      </c>
      <c r="F5657" s="472">
        <v>52.9</v>
      </c>
      <c r="I5657" s="114"/>
    </row>
    <row r="5658" spans="1:9">
      <c r="A5658" s="470">
        <v>44432</v>
      </c>
      <c r="B5658" s="203">
        <v>16</v>
      </c>
      <c r="C5658" s="208">
        <v>59</v>
      </c>
      <c r="D5658" s="471">
        <v>26.2</v>
      </c>
      <c r="E5658" s="209">
        <v>10</v>
      </c>
      <c r="F5658" s="472">
        <v>52.1</v>
      </c>
      <c r="I5658" s="114"/>
    </row>
    <row r="5659" spans="1:9">
      <c r="A5659" s="470">
        <v>44432</v>
      </c>
      <c r="B5659" s="203">
        <v>17</v>
      </c>
      <c r="C5659" s="208">
        <v>74</v>
      </c>
      <c r="D5659" s="471">
        <v>26.4</v>
      </c>
      <c r="E5659" s="209">
        <v>10</v>
      </c>
      <c r="F5659" s="472">
        <v>51.2</v>
      </c>
      <c r="I5659" s="114"/>
    </row>
    <row r="5660" spans="1:9">
      <c r="A5660" s="470">
        <v>44432</v>
      </c>
      <c r="B5660" s="203">
        <v>18</v>
      </c>
      <c r="C5660" s="208">
        <v>89</v>
      </c>
      <c r="D5660" s="471">
        <v>26.5</v>
      </c>
      <c r="E5660" s="209">
        <v>10</v>
      </c>
      <c r="F5660" s="472">
        <v>50.4</v>
      </c>
      <c r="I5660" s="114"/>
    </row>
    <row r="5661" spans="1:9">
      <c r="A5661" s="470">
        <v>44432</v>
      </c>
      <c r="B5661" s="203">
        <v>19</v>
      </c>
      <c r="C5661" s="208">
        <v>104</v>
      </c>
      <c r="D5661" s="471">
        <v>26.7</v>
      </c>
      <c r="E5661" s="209">
        <v>10</v>
      </c>
      <c r="F5661" s="472">
        <v>49.5</v>
      </c>
      <c r="I5661" s="114"/>
    </row>
    <row r="5662" spans="1:9">
      <c r="A5662" s="470">
        <v>44432</v>
      </c>
      <c r="B5662" s="203">
        <v>20</v>
      </c>
      <c r="C5662" s="208">
        <v>119</v>
      </c>
      <c r="D5662" s="471">
        <v>26.9</v>
      </c>
      <c r="E5662" s="209">
        <v>10</v>
      </c>
      <c r="F5662" s="472">
        <v>48.6</v>
      </c>
      <c r="I5662" s="114"/>
    </row>
    <row r="5663" spans="1:9">
      <c r="A5663" s="470">
        <v>44432</v>
      </c>
      <c r="B5663" s="203">
        <v>21</v>
      </c>
      <c r="C5663" s="208">
        <v>134</v>
      </c>
      <c r="D5663" s="471">
        <v>27.1</v>
      </c>
      <c r="E5663" s="209">
        <v>10</v>
      </c>
      <c r="F5663" s="472">
        <v>47.8</v>
      </c>
      <c r="I5663" s="114"/>
    </row>
    <row r="5664" spans="1:9">
      <c r="A5664" s="470">
        <v>44432</v>
      </c>
      <c r="B5664" s="203">
        <v>22</v>
      </c>
      <c r="C5664" s="208">
        <v>149</v>
      </c>
      <c r="D5664" s="471">
        <v>27.2</v>
      </c>
      <c r="E5664" s="209">
        <v>10</v>
      </c>
      <c r="F5664" s="472">
        <v>46.9</v>
      </c>
      <c r="I5664" s="114"/>
    </row>
    <row r="5665" spans="1:9">
      <c r="A5665" s="470">
        <v>44432</v>
      </c>
      <c r="B5665" s="203">
        <v>23</v>
      </c>
      <c r="C5665" s="208">
        <v>164</v>
      </c>
      <c r="D5665" s="471">
        <v>27.4</v>
      </c>
      <c r="E5665" s="209">
        <v>10</v>
      </c>
      <c r="F5665" s="472">
        <v>46.1</v>
      </c>
      <c r="I5665" s="114"/>
    </row>
    <row r="5666" spans="1:9">
      <c r="A5666" s="470">
        <v>44433</v>
      </c>
      <c r="B5666" s="203">
        <v>0</v>
      </c>
      <c r="C5666" s="208">
        <v>179</v>
      </c>
      <c r="D5666" s="471">
        <v>27.6</v>
      </c>
      <c r="E5666" s="209">
        <v>10</v>
      </c>
      <c r="F5666" s="472">
        <v>45.2</v>
      </c>
      <c r="I5666" s="114"/>
    </row>
    <row r="5667" spans="1:9">
      <c r="A5667" s="470">
        <v>44433</v>
      </c>
      <c r="B5667" s="203">
        <v>1</v>
      </c>
      <c r="C5667" s="208">
        <v>194</v>
      </c>
      <c r="D5667" s="471">
        <v>27.8</v>
      </c>
      <c r="E5667" s="209">
        <v>10</v>
      </c>
      <c r="F5667" s="472">
        <v>44.3</v>
      </c>
      <c r="I5667" s="114"/>
    </row>
    <row r="5668" spans="1:9">
      <c r="A5668" s="470">
        <v>44433</v>
      </c>
      <c r="B5668" s="203">
        <v>2</v>
      </c>
      <c r="C5668" s="208">
        <v>209</v>
      </c>
      <c r="D5668" s="471">
        <v>27.9</v>
      </c>
      <c r="E5668" s="209">
        <v>10</v>
      </c>
      <c r="F5668" s="472">
        <v>43.5</v>
      </c>
      <c r="I5668" s="114"/>
    </row>
    <row r="5669" spans="1:9">
      <c r="A5669" s="470">
        <v>44433</v>
      </c>
      <c r="B5669" s="203">
        <v>3</v>
      </c>
      <c r="C5669" s="208">
        <v>224</v>
      </c>
      <c r="D5669" s="471">
        <v>28.1</v>
      </c>
      <c r="E5669" s="209">
        <v>10</v>
      </c>
      <c r="F5669" s="472">
        <v>42.6</v>
      </c>
      <c r="I5669" s="114"/>
    </row>
    <row r="5670" spans="1:9">
      <c r="A5670" s="470">
        <v>44433</v>
      </c>
      <c r="B5670" s="203">
        <v>4</v>
      </c>
      <c r="C5670" s="208">
        <v>239</v>
      </c>
      <c r="D5670" s="471">
        <v>28.3</v>
      </c>
      <c r="E5670" s="209">
        <v>10</v>
      </c>
      <c r="F5670" s="472">
        <v>41.8</v>
      </c>
      <c r="I5670" s="114"/>
    </row>
    <row r="5671" spans="1:9">
      <c r="A5671" s="470">
        <v>44433</v>
      </c>
      <c r="B5671" s="203">
        <v>5</v>
      </c>
      <c r="C5671" s="208">
        <v>254</v>
      </c>
      <c r="D5671" s="471">
        <v>28.4</v>
      </c>
      <c r="E5671" s="209">
        <v>10</v>
      </c>
      <c r="F5671" s="472">
        <v>40.9</v>
      </c>
      <c r="I5671" s="114"/>
    </row>
    <row r="5672" spans="1:9">
      <c r="A5672" s="470">
        <v>44433</v>
      </c>
      <c r="B5672" s="203">
        <v>6</v>
      </c>
      <c r="C5672" s="208">
        <v>269</v>
      </c>
      <c r="D5672" s="471">
        <v>28.6</v>
      </c>
      <c r="E5672" s="209">
        <v>10</v>
      </c>
      <c r="F5672" s="472">
        <v>40</v>
      </c>
      <c r="I5672" s="114"/>
    </row>
    <row r="5673" spans="1:9">
      <c r="A5673" s="470">
        <v>44433</v>
      </c>
      <c r="B5673" s="203">
        <v>7</v>
      </c>
      <c r="C5673" s="208">
        <v>284</v>
      </c>
      <c r="D5673" s="471">
        <v>28.8</v>
      </c>
      <c r="E5673" s="209">
        <v>10</v>
      </c>
      <c r="F5673" s="472">
        <v>39.200000000000003</v>
      </c>
      <c r="I5673" s="114"/>
    </row>
    <row r="5674" spans="1:9">
      <c r="A5674" s="470">
        <v>44433</v>
      </c>
      <c r="B5674" s="203">
        <v>8</v>
      </c>
      <c r="C5674" s="208">
        <v>299</v>
      </c>
      <c r="D5674" s="471">
        <v>29</v>
      </c>
      <c r="E5674" s="209">
        <v>10</v>
      </c>
      <c r="F5674" s="472">
        <v>38.299999999999997</v>
      </c>
      <c r="I5674" s="114"/>
    </row>
    <row r="5675" spans="1:9">
      <c r="A5675" s="470">
        <v>44433</v>
      </c>
      <c r="B5675" s="203">
        <v>9</v>
      </c>
      <c r="C5675" s="208">
        <v>314</v>
      </c>
      <c r="D5675" s="471">
        <v>29.1</v>
      </c>
      <c r="E5675" s="209">
        <v>10</v>
      </c>
      <c r="F5675" s="472">
        <v>37.4</v>
      </c>
      <c r="I5675" s="114"/>
    </row>
    <row r="5676" spans="1:9">
      <c r="A5676" s="470">
        <v>44433</v>
      </c>
      <c r="B5676" s="203">
        <v>10</v>
      </c>
      <c r="C5676" s="208">
        <v>329</v>
      </c>
      <c r="D5676" s="471">
        <v>29.3</v>
      </c>
      <c r="E5676" s="209">
        <v>10</v>
      </c>
      <c r="F5676" s="472">
        <v>36.6</v>
      </c>
      <c r="I5676" s="114"/>
    </row>
    <row r="5677" spans="1:9">
      <c r="A5677" s="470">
        <v>44433</v>
      </c>
      <c r="B5677" s="203">
        <v>11</v>
      </c>
      <c r="C5677" s="208">
        <v>344</v>
      </c>
      <c r="D5677" s="471">
        <v>29.5</v>
      </c>
      <c r="E5677" s="209">
        <v>10</v>
      </c>
      <c r="F5677" s="472">
        <v>35.700000000000003</v>
      </c>
      <c r="I5677" s="114"/>
    </row>
    <row r="5678" spans="1:9">
      <c r="A5678" s="470">
        <v>44433</v>
      </c>
      <c r="B5678" s="203">
        <v>12</v>
      </c>
      <c r="C5678" s="208">
        <v>359</v>
      </c>
      <c r="D5678" s="471">
        <v>29.7</v>
      </c>
      <c r="E5678" s="209">
        <v>10</v>
      </c>
      <c r="F5678" s="472">
        <v>34.799999999999997</v>
      </c>
      <c r="I5678" s="114"/>
    </row>
    <row r="5679" spans="1:9">
      <c r="A5679" s="470">
        <v>44433</v>
      </c>
      <c r="B5679" s="203">
        <v>13</v>
      </c>
      <c r="C5679" s="208">
        <v>14</v>
      </c>
      <c r="D5679" s="471">
        <v>29.8</v>
      </c>
      <c r="E5679" s="209">
        <v>10</v>
      </c>
      <c r="F5679" s="472">
        <v>34</v>
      </c>
      <c r="I5679" s="114"/>
    </row>
    <row r="5680" spans="1:9">
      <c r="A5680" s="470">
        <v>44433</v>
      </c>
      <c r="B5680" s="203">
        <v>14</v>
      </c>
      <c r="C5680" s="208">
        <v>29</v>
      </c>
      <c r="D5680" s="471">
        <v>30</v>
      </c>
      <c r="E5680" s="209">
        <v>10</v>
      </c>
      <c r="F5680" s="472">
        <v>33.1</v>
      </c>
      <c r="I5680" s="114"/>
    </row>
    <row r="5681" spans="1:9">
      <c r="A5681" s="470">
        <v>44433</v>
      </c>
      <c r="B5681" s="203">
        <v>15</v>
      </c>
      <c r="C5681" s="208">
        <v>44</v>
      </c>
      <c r="D5681" s="471">
        <v>30.2</v>
      </c>
      <c r="E5681" s="209">
        <v>10</v>
      </c>
      <c r="F5681" s="472">
        <v>32.200000000000003</v>
      </c>
      <c r="I5681" s="114"/>
    </row>
    <row r="5682" spans="1:9">
      <c r="A5682" s="470">
        <v>44433</v>
      </c>
      <c r="B5682" s="203">
        <v>16</v>
      </c>
      <c r="C5682" s="208">
        <v>59</v>
      </c>
      <c r="D5682" s="471">
        <v>30.4</v>
      </c>
      <c r="E5682" s="209">
        <v>10</v>
      </c>
      <c r="F5682" s="472">
        <v>31.4</v>
      </c>
      <c r="I5682" s="114"/>
    </row>
    <row r="5683" spans="1:9">
      <c r="A5683" s="470">
        <v>44433</v>
      </c>
      <c r="B5683" s="203">
        <v>17</v>
      </c>
      <c r="C5683" s="208">
        <v>74</v>
      </c>
      <c r="D5683" s="471">
        <v>30.5</v>
      </c>
      <c r="E5683" s="209">
        <v>10</v>
      </c>
      <c r="F5683" s="472">
        <v>30.5</v>
      </c>
      <c r="I5683" s="114"/>
    </row>
    <row r="5684" spans="1:9">
      <c r="A5684" s="470">
        <v>44433</v>
      </c>
      <c r="B5684" s="203">
        <v>18</v>
      </c>
      <c r="C5684" s="208">
        <v>89</v>
      </c>
      <c r="D5684" s="471">
        <v>30.7</v>
      </c>
      <c r="E5684" s="209">
        <v>10</v>
      </c>
      <c r="F5684" s="472">
        <v>29.6</v>
      </c>
      <c r="I5684" s="114"/>
    </row>
    <row r="5685" spans="1:9">
      <c r="A5685" s="470">
        <v>44433</v>
      </c>
      <c r="B5685" s="203">
        <v>19</v>
      </c>
      <c r="C5685" s="208">
        <v>104</v>
      </c>
      <c r="D5685" s="471">
        <v>30.9</v>
      </c>
      <c r="E5685" s="209">
        <v>10</v>
      </c>
      <c r="F5685" s="472">
        <v>28.8</v>
      </c>
      <c r="I5685" s="114"/>
    </row>
    <row r="5686" spans="1:9">
      <c r="A5686" s="470">
        <v>44433</v>
      </c>
      <c r="B5686" s="203">
        <v>20</v>
      </c>
      <c r="C5686" s="208">
        <v>119</v>
      </c>
      <c r="D5686" s="471">
        <v>31.1</v>
      </c>
      <c r="E5686" s="209">
        <v>10</v>
      </c>
      <c r="F5686" s="472">
        <v>27.9</v>
      </c>
      <c r="I5686" s="114"/>
    </row>
    <row r="5687" spans="1:9">
      <c r="A5687" s="470">
        <v>44433</v>
      </c>
      <c r="B5687" s="203">
        <v>21</v>
      </c>
      <c r="C5687" s="208">
        <v>134</v>
      </c>
      <c r="D5687" s="471">
        <v>31.3</v>
      </c>
      <c r="E5687" s="209">
        <v>10</v>
      </c>
      <c r="F5687" s="472">
        <v>27</v>
      </c>
      <c r="I5687" s="114"/>
    </row>
    <row r="5688" spans="1:9">
      <c r="A5688" s="470">
        <v>44433</v>
      </c>
      <c r="B5688" s="203">
        <v>22</v>
      </c>
      <c r="C5688" s="208">
        <v>149</v>
      </c>
      <c r="D5688" s="471">
        <v>31.4</v>
      </c>
      <c r="E5688" s="209">
        <v>10</v>
      </c>
      <c r="F5688" s="472">
        <v>26.2</v>
      </c>
      <c r="I5688" s="114"/>
    </row>
    <row r="5689" spans="1:9">
      <c r="A5689" s="470">
        <v>44433</v>
      </c>
      <c r="B5689" s="203">
        <v>23</v>
      </c>
      <c r="C5689" s="208">
        <v>164</v>
      </c>
      <c r="D5689" s="471">
        <v>31.6</v>
      </c>
      <c r="E5689" s="209">
        <v>10</v>
      </c>
      <c r="F5689" s="472">
        <v>25.3</v>
      </c>
      <c r="I5689" s="114"/>
    </row>
    <row r="5690" spans="1:9">
      <c r="A5690" s="470">
        <v>44434</v>
      </c>
      <c r="B5690" s="203">
        <v>0</v>
      </c>
      <c r="C5690" s="208">
        <v>179</v>
      </c>
      <c r="D5690" s="471">
        <v>31.8</v>
      </c>
      <c r="E5690" s="209">
        <v>10</v>
      </c>
      <c r="F5690" s="472">
        <v>24.4</v>
      </c>
      <c r="I5690" s="114"/>
    </row>
    <row r="5691" spans="1:9">
      <c r="A5691" s="470">
        <v>44434</v>
      </c>
      <c r="B5691" s="203">
        <v>1</v>
      </c>
      <c r="C5691" s="208">
        <v>194</v>
      </c>
      <c r="D5691" s="471">
        <v>32</v>
      </c>
      <c r="E5691" s="209">
        <v>10</v>
      </c>
      <c r="F5691" s="472">
        <v>23.6</v>
      </c>
      <c r="I5691" s="114"/>
    </row>
    <row r="5692" spans="1:9">
      <c r="A5692" s="470">
        <v>44434</v>
      </c>
      <c r="B5692" s="203">
        <v>2</v>
      </c>
      <c r="C5692" s="208">
        <v>209</v>
      </c>
      <c r="D5692" s="471">
        <v>32.1</v>
      </c>
      <c r="E5692" s="209">
        <v>10</v>
      </c>
      <c r="F5692" s="472">
        <v>22.7</v>
      </c>
      <c r="I5692" s="114"/>
    </row>
    <row r="5693" spans="1:9">
      <c r="A5693" s="470">
        <v>44434</v>
      </c>
      <c r="B5693" s="203">
        <v>3</v>
      </c>
      <c r="C5693" s="208">
        <v>224</v>
      </c>
      <c r="D5693" s="471">
        <v>32.299999999999997</v>
      </c>
      <c r="E5693" s="209">
        <v>10</v>
      </c>
      <c r="F5693" s="472">
        <v>21.8</v>
      </c>
      <c r="I5693" s="114"/>
    </row>
    <row r="5694" spans="1:9">
      <c r="A5694" s="470">
        <v>44434</v>
      </c>
      <c r="B5694" s="203">
        <v>4</v>
      </c>
      <c r="C5694" s="208">
        <v>239</v>
      </c>
      <c r="D5694" s="471">
        <v>32.5</v>
      </c>
      <c r="E5694" s="209">
        <v>10</v>
      </c>
      <c r="F5694" s="472">
        <v>21</v>
      </c>
      <c r="I5694" s="114"/>
    </row>
    <row r="5695" spans="1:9">
      <c r="A5695" s="470">
        <v>44434</v>
      </c>
      <c r="B5695" s="203">
        <v>5</v>
      </c>
      <c r="C5695" s="208">
        <v>254</v>
      </c>
      <c r="D5695" s="471">
        <v>32.700000000000003</v>
      </c>
      <c r="E5695" s="209">
        <v>10</v>
      </c>
      <c r="F5695" s="472">
        <v>20.100000000000001</v>
      </c>
      <c r="I5695" s="114"/>
    </row>
    <row r="5696" spans="1:9">
      <c r="A5696" s="470">
        <v>44434</v>
      </c>
      <c r="B5696" s="203">
        <v>6</v>
      </c>
      <c r="C5696" s="208">
        <v>269</v>
      </c>
      <c r="D5696" s="471">
        <v>32.799999999999997</v>
      </c>
      <c r="E5696" s="209">
        <v>10</v>
      </c>
      <c r="F5696" s="472">
        <v>19.2</v>
      </c>
      <c r="I5696" s="114"/>
    </row>
    <row r="5697" spans="1:9">
      <c r="A5697" s="470">
        <v>44434</v>
      </c>
      <c r="B5697" s="203">
        <v>7</v>
      </c>
      <c r="C5697" s="208">
        <v>284</v>
      </c>
      <c r="D5697" s="471">
        <v>33</v>
      </c>
      <c r="E5697" s="209">
        <v>10</v>
      </c>
      <c r="F5697" s="472">
        <v>18.3</v>
      </c>
      <c r="I5697" s="114"/>
    </row>
    <row r="5698" spans="1:9">
      <c r="A5698" s="470">
        <v>44434</v>
      </c>
      <c r="B5698" s="203">
        <v>8</v>
      </c>
      <c r="C5698" s="208">
        <v>299</v>
      </c>
      <c r="D5698" s="471">
        <v>33.200000000000003</v>
      </c>
      <c r="E5698" s="209">
        <v>10</v>
      </c>
      <c r="F5698" s="472">
        <v>17.5</v>
      </c>
      <c r="I5698" s="114"/>
    </row>
    <row r="5699" spans="1:9">
      <c r="A5699" s="470">
        <v>44434</v>
      </c>
      <c r="B5699" s="203">
        <v>9</v>
      </c>
      <c r="C5699" s="208">
        <v>314</v>
      </c>
      <c r="D5699" s="471">
        <v>33.4</v>
      </c>
      <c r="E5699" s="209">
        <v>10</v>
      </c>
      <c r="F5699" s="472">
        <v>16.600000000000001</v>
      </c>
      <c r="I5699" s="114"/>
    </row>
    <row r="5700" spans="1:9">
      <c r="A5700" s="470">
        <v>44434</v>
      </c>
      <c r="B5700" s="203">
        <v>10</v>
      </c>
      <c r="C5700" s="208">
        <v>329</v>
      </c>
      <c r="D5700" s="471">
        <v>33.6</v>
      </c>
      <c r="E5700" s="209">
        <v>10</v>
      </c>
      <c r="F5700" s="472">
        <v>15.7</v>
      </c>
      <c r="I5700" s="114"/>
    </row>
    <row r="5701" spans="1:9">
      <c r="A5701" s="470">
        <v>44434</v>
      </c>
      <c r="B5701" s="203">
        <v>11</v>
      </c>
      <c r="C5701" s="208">
        <v>344</v>
      </c>
      <c r="D5701" s="471">
        <v>33.700000000000003</v>
      </c>
      <c r="E5701" s="209">
        <v>10</v>
      </c>
      <c r="F5701" s="472">
        <v>14.9</v>
      </c>
      <c r="I5701" s="114"/>
    </row>
    <row r="5702" spans="1:9">
      <c r="A5702" s="470">
        <v>44434</v>
      </c>
      <c r="B5702" s="203">
        <v>12</v>
      </c>
      <c r="C5702" s="208">
        <v>359</v>
      </c>
      <c r="D5702" s="471">
        <v>33.9</v>
      </c>
      <c r="E5702" s="209">
        <v>10</v>
      </c>
      <c r="F5702" s="472">
        <v>14</v>
      </c>
      <c r="I5702" s="114"/>
    </row>
    <row r="5703" spans="1:9">
      <c r="A5703" s="470">
        <v>44434</v>
      </c>
      <c r="B5703" s="203">
        <v>13</v>
      </c>
      <c r="C5703" s="208">
        <v>14</v>
      </c>
      <c r="D5703" s="471">
        <v>34.1</v>
      </c>
      <c r="E5703" s="209">
        <v>10</v>
      </c>
      <c r="F5703" s="472">
        <v>13.1</v>
      </c>
      <c r="I5703" s="114"/>
    </row>
    <row r="5704" spans="1:9">
      <c r="A5704" s="470">
        <v>44434</v>
      </c>
      <c r="B5704" s="203">
        <v>14</v>
      </c>
      <c r="C5704" s="208">
        <v>29</v>
      </c>
      <c r="D5704" s="471">
        <v>34.299999999999997</v>
      </c>
      <c r="E5704" s="209">
        <v>10</v>
      </c>
      <c r="F5704" s="472">
        <v>12.2</v>
      </c>
      <c r="I5704" s="114"/>
    </row>
    <row r="5705" spans="1:9">
      <c r="A5705" s="470">
        <v>44434</v>
      </c>
      <c r="B5705" s="203">
        <v>15</v>
      </c>
      <c r="C5705" s="208">
        <v>44</v>
      </c>
      <c r="D5705" s="471">
        <v>34.5</v>
      </c>
      <c r="E5705" s="209">
        <v>10</v>
      </c>
      <c r="F5705" s="472">
        <v>11.4</v>
      </c>
      <c r="I5705" s="114"/>
    </row>
    <row r="5706" spans="1:9">
      <c r="A5706" s="470">
        <v>44434</v>
      </c>
      <c r="B5706" s="203">
        <v>16</v>
      </c>
      <c r="C5706" s="208">
        <v>59</v>
      </c>
      <c r="D5706" s="471">
        <v>34.6</v>
      </c>
      <c r="E5706" s="209">
        <v>10</v>
      </c>
      <c r="F5706" s="472">
        <v>10.5</v>
      </c>
      <c r="I5706" s="114"/>
    </row>
    <row r="5707" spans="1:9">
      <c r="A5707" s="470">
        <v>44434</v>
      </c>
      <c r="B5707" s="203">
        <v>17</v>
      </c>
      <c r="C5707" s="208">
        <v>74</v>
      </c>
      <c r="D5707" s="471">
        <v>34.799999999999997</v>
      </c>
      <c r="E5707" s="209">
        <v>10</v>
      </c>
      <c r="F5707" s="472">
        <v>9.6</v>
      </c>
      <c r="I5707" s="114"/>
    </row>
    <row r="5708" spans="1:9">
      <c r="A5708" s="470">
        <v>44434</v>
      </c>
      <c r="B5708" s="203">
        <v>18</v>
      </c>
      <c r="C5708" s="208">
        <v>89</v>
      </c>
      <c r="D5708" s="471">
        <v>35</v>
      </c>
      <c r="E5708" s="209">
        <v>10</v>
      </c>
      <c r="F5708" s="472">
        <v>8.6999999999999993</v>
      </c>
      <c r="I5708" s="114"/>
    </row>
    <row r="5709" spans="1:9">
      <c r="A5709" s="470">
        <v>44434</v>
      </c>
      <c r="B5709" s="203">
        <v>19</v>
      </c>
      <c r="C5709" s="208">
        <v>104</v>
      </c>
      <c r="D5709" s="471">
        <v>35.200000000000003</v>
      </c>
      <c r="E5709" s="209">
        <v>10</v>
      </c>
      <c r="F5709" s="472">
        <v>7.9</v>
      </c>
      <c r="I5709" s="114"/>
    </row>
    <row r="5710" spans="1:9">
      <c r="A5710" s="470">
        <v>44434</v>
      </c>
      <c r="B5710" s="203">
        <v>20</v>
      </c>
      <c r="C5710" s="208">
        <v>119</v>
      </c>
      <c r="D5710" s="471">
        <v>35.4</v>
      </c>
      <c r="E5710" s="209">
        <v>10</v>
      </c>
      <c r="F5710" s="472">
        <v>7</v>
      </c>
      <c r="I5710" s="114"/>
    </row>
    <row r="5711" spans="1:9">
      <c r="A5711" s="470">
        <v>44434</v>
      </c>
      <c r="B5711" s="203">
        <v>21</v>
      </c>
      <c r="C5711" s="208">
        <v>134</v>
      </c>
      <c r="D5711" s="471">
        <v>35.5</v>
      </c>
      <c r="E5711" s="209">
        <v>10</v>
      </c>
      <c r="F5711" s="472">
        <v>6.1</v>
      </c>
      <c r="I5711" s="114"/>
    </row>
    <row r="5712" spans="1:9">
      <c r="A5712" s="470">
        <v>44434</v>
      </c>
      <c r="B5712" s="203">
        <v>22</v>
      </c>
      <c r="C5712" s="208">
        <v>149</v>
      </c>
      <c r="D5712" s="471">
        <v>35.700000000000003</v>
      </c>
      <c r="E5712" s="209">
        <v>10</v>
      </c>
      <c r="F5712" s="472">
        <v>5.3</v>
      </c>
      <c r="I5712" s="114"/>
    </row>
    <row r="5713" spans="1:9">
      <c r="A5713" s="470">
        <v>44434</v>
      </c>
      <c r="B5713" s="203">
        <v>23</v>
      </c>
      <c r="C5713" s="208">
        <v>164</v>
      </c>
      <c r="D5713" s="471">
        <v>35.9</v>
      </c>
      <c r="E5713" s="209">
        <v>10</v>
      </c>
      <c r="F5713" s="472">
        <v>4.4000000000000004</v>
      </c>
      <c r="I5713" s="114"/>
    </row>
    <row r="5714" spans="1:9">
      <c r="A5714" s="470">
        <v>44435</v>
      </c>
      <c r="B5714" s="203">
        <v>0</v>
      </c>
      <c r="C5714" s="208">
        <v>179</v>
      </c>
      <c r="D5714" s="471">
        <v>36.1</v>
      </c>
      <c r="E5714" s="209">
        <v>10</v>
      </c>
      <c r="F5714" s="472">
        <v>3.5</v>
      </c>
      <c r="I5714" s="114"/>
    </row>
    <row r="5715" spans="1:9">
      <c r="A5715" s="470">
        <v>44435</v>
      </c>
      <c r="B5715" s="203">
        <v>1</v>
      </c>
      <c r="C5715" s="208">
        <v>194</v>
      </c>
      <c r="D5715" s="471">
        <v>36.299999999999997</v>
      </c>
      <c r="E5715" s="209">
        <v>10</v>
      </c>
      <c r="F5715" s="472">
        <v>2.6</v>
      </c>
      <c r="I5715" s="114"/>
    </row>
    <row r="5716" spans="1:9">
      <c r="A5716" s="470">
        <v>44435</v>
      </c>
      <c r="B5716" s="203">
        <v>2</v>
      </c>
      <c r="C5716" s="208">
        <v>209</v>
      </c>
      <c r="D5716" s="471">
        <v>36.4</v>
      </c>
      <c r="E5716" s="209">
        <v>10</v>
      </c>
      <c r="F5716" s="472">
        <v>1.7</v>
      </c>
      <c r="I5716" s="114"/>
    </row>
    <row r="5717" spans="1:9">
      <c r="A5717" s="470">
        <v>44435</v>
      </c>
      <c r="B5717" s="203">
        <v>3</v>
      </c>
      <c r="C5717" s="208">
        <v>224</v>
      </c>
      <c r="D5717" s="471">
        <v>36.6</v>
      </c>
      <c r="E5717" s="209">
        <v>10</v>
      </c>
      <c r="F5717" s="472">
        <v>0.9</v>
      </c>
      <c r="I5717" s="114"/>
    </row>
    <row r="5718" spans="1:9">
      <c r="A5718" s="470">
        <v>44435</v>
      </c>
      <c r="B5718" s="203">
        <v>4</v>
      </c>
      <c r="C5718" s="208">
        <v>239</v>
      </c>
      <c r="D5718" s="471">
        <v>36.799999999999997</v>
      </c>
      <c r="E5718" s="209">
        <v>9</v>
      </c>
      <c r="F5718" s="472">
        <v>60</v>
      </c>
      <c r="I5718" s="114"/>
    </row>
    <row r="5719" spans="1:9">
      <c r="A5719" s="470">
        <v>44435</v>
      </c>
      <c r="B5719" s="203">
        <v>5</v>
      </c>
      <c r="C5719" s="208">
        <v>254</v>
      </c>
      <c r="D5719" s="471">
        <v>37</v>
      </c>
      <c r="E5719" s="209">
        <v>9</v>
      </c>
      <c r="F5719" s="472">
        <v>59.1</v>
      </c>
      <c r="I5719" s="114"/>
    </row>
    <row r="5720" spans="1:9">
      <c r="A5720" s="470">
        <v>44435</v>
      </c>
      <c r="B5720" s="203">
        <v>6</v>
      </c>
      <c r="C5720" s="208">
        <v>269</v>
      </c>
      <c r="D5720" s="471">
        <v>37.200000000000003</v>
      </c>
      <c r="E5720" s="209">
        <v>9</v>
      </c>
      <c r="F5720" s="472">
        <v>58.2</v>
      </c>
      <c r="I5720" s="114"/>
    </row>
    <row r="5721" spans="1:9">
      <c r="A5721" s="470">
        <v>44435</v>
      </c>
      <c r="B5721" s="203">
        <v>7</v>
      </c>
      <c r="C5721" s="208">
        <v>284</v>
      </c>
      <c r="D5721" s="471">
        <v>37.299999999999997</v>
      </c>
      <c r="E5721" s="209">
        <v>9</v>
      </c>
      <c r="F5721" s="472">
        <v>57.4</v>
      </c>
      <c r="I5721" s="114"/>
    </row>
    <row r="5722" spans="1:9">
      <c r="A5722" s="470">
        <v>44435</v>
      </c>
      <c r="B5722" s="203">
        <v>8</v>
      </c>
      <c r="C5722" s="208">
        <v>299</v>
      </c>
      <c r="D5722" s="471">
        <v>37.5</v>
      </c>
      <c r="E5722" s="209">
        <v>9</v>
      </c>
      <c r="F5722" s="472">
        <v>56.5</v>
      </c>
      <c r="I5722" s="114"/>
    </row>
    <row r="5723" spans="1:9">
      <c r="A5723" s="470">
        <v>44435</v>
      </c>
      <c r="B5723" s="203">
        <v>9</v>
      </c>
      <c r="C5723" s="208">
        <v>314</v>
      </c>
      <c r="D5723" s="471">
        <v>37.700000000000003</v>
      </c>
      <c r="E5723" s="209">
        <v>9</v>
      </c>
      <c r="F5723" s="472">
        <v>55.6</v>
      </c>
      <c r="I5723" s="114"/>
    </row>
    <row r="5724" spans="1:9">
      <c r="A5724" s="470">
        <v>44435</v>
      </c>
      <c r="B5724" s="203">
        <v>10</v>
      </c>
      <c r="C5724" s="208">
        <v>329</v>
      </c>
      <c r="D5724" s="471">
        <v>37.9</v>
      </c>
      <c r="E5724" s="209">
        <v>9</v>
      </c>
      <c r="F5724" s="472">
        <v>54.7</v>
      </c>
      <c r="I5724" s="114"/>
    </row>
    <row r="5725" spans="1:9">
      <c r="A5725" s="470">
        <v>44435</v>
      </c>
      <c r="B5725" s="203">
        <v>11</v>
      </c>
      <c r="C5725" s="208">
        <v>344</v>
      </c>
      <c r="D5725" s="471">
        <v>38.1</v>
      </c>
      <c r="E5725" s="209">
        <v>9</v>
      </c>
      <c r="F5725" s="472">
        <v>53.9</v>
      </c>
      <c r="I5725" s="114"/>
    </row>
    <row r="5726" spans="1:9">
      <c r="A5726" s="470">
        <v>44435</v>
      </c>
      <c r="B5726" s="203">
        <v>12</v>
      </c>
      <c r="C5726" s="208">
        <v>359</v>
      </c>
      <c r="D5726" s="471">
        <v>38.299999999999997</v>
      </c>
      <c r="E5726" s="209">
        <v>9</v>
      </c>
      <c r="F5726" s="472">
        <v>53</v>
      </c>
      <c r="I5726" s="114"/>
    </row>
    <row r="5727" spans="1:9">
      <c r="A5727" s="470">
        <v>44435</v>
      </c>
      <c r="B5727" s="203">
        <v>13</v>
      </c>
      <c r="C5727" s="208">
        <v>14</v>
      </c>
      <c r="D5727" s="471">
        <v>38.4</v>
      </c>
      <c r="E5727" s="209">
        <v>9</v>
      </c>
      <c r="F5727" s="472">
        <v>52.1</v>
      </c>
      <c r="I5727" s="114"/>
    </row>
    <row r="5728" spans="1:9">
      <c r="A5728" s="470">
        <v>44435</v>
      </c>
      <c r="B5728" s="203">
        <v>14</v>
      </c>
      <c r="C5728" s="208">
        <v>29</v>
      </c>
      <c r="D5728" s="471">
        <v>38.6</v>
      </c>
      <c r="E5728" s="209">
        <v>9</v>
      </c>
      <c r="F5728" s="472">
        <v>51.2</v>
      </c>
      <c r="I5728" s="114"/>
    </row>
    <row r="5729" spans="1:9">
      <c r="A5729" s="470">
        <v>44435</v>
      </c>
      <c r="B5729" s="203">
        <v>15</v>
      </c>
      <c r="C5729" s="208">
        <v>44</v>
      </c>
      <c r="D5729" s="471">
        <v>38.799999999999997</v>
      </c>
      <c r="E5729" s="209">
        <v>9</v>
      </c>
      <c r="F5729" s="472">
        <v>50.3</v>
      </c>
      <c r="I5729" s="114"/>
    </row>
    <row r="5730" spans="1:9">
      <c r="A5730" s="470">
        <v>44435</v>
      </c>
      <c r="B5730" s="203">
        <v>16</v>
      </c>
      <c r="C5730" s="208">
        <v>59</v>
      </c>
      <c r="D5730" s="471">
        <v>39</v>
      </c>
      <c r="E5730" s="209">
        <v>9</v>
      </c>
      <c r="F5730" s="472">
        <v>49.5</v>
      </c>
      <c r="I5730" s="114"/>
    </row>
    <row r="5731" spans="1:9">
      <c r="A5731" s="470">
        <v>44435</v>
      </c>
      <c r="B5731" s="203">
        <v>17</v>
      </c>
      <c r="C5731" s="208">
        <v>74</v>
      </c>
      <c r="D5731" s="471">
        <v>39.200000000000003</v>
      </c>
      <c r="E5731" s="209">
        <v>9</v>
      </c>
      <c r="F5731" s="472">
        <v>48.6</v>
      </c>
      <c r="I5731" s="114"/>
    </row>
    <row r="5732" spans="1:9">
      <c r="A5732" s="470">
        <v>44435</v>
      </c>
      <c r="B5732" s="203">
        <v>18</v>
      </c>
      <c r="C5732" s="208">
        <v>89</v>
      </c>
      <c r="D5732" s="471">
        <v>39.4</v>
      </c>
      <c r="E5732" s="209">
        <v>9</v>
      </c>
      <c r="F5732" s="472">
        <v>47.7</v>
      </c>
      <c r="I5732" s="114"/>
    </row>
    <row r="5733" spans="1:9">
      <c r="A5733" s="470">
        <v>44435</v>
      </c>
      <c r="B5733" s="203">
        <v>19</v>
      </c>
      <c r="C5733" s="208">
        <v>104</v>
      </c>
      <c r="D5733" s="471">
        <v>39.5</v>
      </c>
      <c r="E5733" s="209">
        <v>9</v>
      </c>
      <c r="F5733" s="472">
        <v>46.8</v>
      </c>
      <c r="I5733" s="114"/>
    </row>
    <row r="5734" spans="1:9">
      <c r="A5734" s="470">
        <v>44435</v>
      </c>
      <c r="B5734" s="203">
        <v>20</v>
      </c>
      <c r="C5734" s="208">
        <v>119</v>
      </c>
      <c r="D5734" s="471">
        <v>39.700000000000003</v>
      </c>
      <c r="E5734" s="209">
        <v>9</v>
      </c>
      <c r="F5734" s="472">
        <v>45.9</v>
      </c>
      <c r="I5734" s="114"/>
    </row>
    <row r="5735" spans="1:9">
      <c r="A5735" s="470">
        <v>44435</v>
      </c>
      <c r="B5735" s="203">
        <v>21</v>
      </c>
      <c r="C5735" s="208">
        <v>134</v>
      </c>
      <c r="D5735" s="471">
        <v>39.9</v>
      </c>
      <c r="E5735" s="209">
        <v>9</v>
      </c>
      <c r="F5735" s="472">
        <v>45.1</v>
      </c>
      <c r="I5735" s="114"/>
    </row>
    <row r="5736" spans="1:9">
      <c r="A5736" s="470">
        <v>44435</v>
      </c>
      <c r="B5736" s="203">
        <v>22</v>
      </c>
      <c r="C5736" s="208">
        <v>149</v>
      </c>
      <c r="D5736" s="471">
        <v>40.1</v>
      </c>
      <c r="E5736" s="209">
        <v>9</v>
      </c>
      <c r="F5736" s="472">
        <v>44.2</v>
      </c>
      <c r="I5736" s="114"/>
    </row>
    <row r="5737" spans="1:9">
      <c r="A5737" s="470">
        <v>44435</v>
      </c>
      <c r="B5737" s="203">
        <v>23</v>
      </c>
      <c r="C5737" s="208">
        <v>164</v>
      </c>
      <c r="D5737" s="471">
        <v>40.299999999999997</v>
      </c>
      <c r="E5737" s="209">
        <v>9</v>
      </c>
      <c r="F5737" s="472">
        <v>43.3</v>
      </c>
      <c r="I5737" s="114"/>
    </row>
    <row r="5738" spans="1:9">
      <c r="A5738" s="470">
        <v>44436</v>
      </c>
      <c r="B5738" s="203">
        <v>0</v>
      </c>
      <c r="C5738" s="208">
        <v>179</v>
      </c>
      <c r="D5738" s="471">
        <v>40.5</v>
      </c>
      <c r="E5738" s="209">
        <v>9</v>
      </c>
      <c r="F5738" s="472">
        <v>42.4</v>
      </c>
      <c r="I5738" s="114"/>
    </row>
    <row r="5739" spans="1:9">
      <c r="A5739" s="470">
        <v>44436</v>
      </c>
      <c r="B5739" s="203">
        <v>1</v>
      </c>
      <c r="C5739" s="208">
        <v>194</v>
      </c>
      <c r="D5739" s="471">
        <v>40.6</v>
      </c>
      <c r="E5739" s="209">
        <v>9</v>
      </c>
      <c r="F5739" s="472">
        <v>41.5</v>
      </c>
      <c r="I5739" s="114"/>
    </row>
    <row r="5740" spans="1:9">
      <c r="A5740" s="470">
        <v>44436</v>
      </c>
      <c r="B5740" s="203">
        <v>2</v>
      </c>
      <c r="C5740" s="208">
        <v>209</v>
      </c>
      <c r="D5740" s="471">
        <v>40.799999999999997</v>
      </c>
      <c r="E5740" s="209">
        <v>9</v>
      </c>
      <c r="F5740" s="472">
        <v>40.6</v>
      </c>
      <c r="I5740" s="114"/>
    </row>
    <row r="5741" spans="1:9">
      <c r="A5741" s="470">
        <v>44436</v>
      </c>
      <c r="B5741" s="203">
        <v>3</v>
      </c>
      <c r="C5741" s="208">
        <v>224</v>
      </c>
      <c r="D5741" s="471">
        <v>41</v>
      </c>
      <c r="E5741" s="209">
        <v>9</v>
      </c>
      <c r="F5741" s="472">
        <v>39.799999999999997</v>
      </c>
      <c r="I5741" s="114"/>
    </row>
    <row r="5742" spans="1:9">
      <c r="A5742" s="470">
        <v>44436</v>
      </c>
      <c r="B5742" s="203">
        <v>4</v>
      </c>
      <c r="C5742" s="208">
        <v>239</v>
      </c>
      <c r="D5742" s="471">
        <v>41.2</v>
      </c>
      <c r="E5742" s="209">
        <v>9</v>
      </c>
      <c r="F5742" s="472">
        <v>38.9</v>
      </c>
      <c r="I5742" s="114"/>
    </row>
    <row r="5743" spans="1:9">
      <c r="A5743" s="470">
        <v>44436</v>
      </c>
      <c r="B5743" s="203">
        <v>5</v>
      </c>
      <c r="C5743" s="208">
        <v>254</v>
      </c>
      <c r="D5743" s="471">
        <v>41.4</v>
      </c>
      <c r="E5743" s="209">
        <v>9</v>
      </c>
      <c r="F5743" s="472">
        <v>38</v>
      </c>
      <c r="I5743" s="114"/>
    </row>
    <row r="5744" spans="1:9">
      <c r="A5744" s="470">
        <v>44436</v>
      </c>
      <c r="B5744" s="203">
        <v>6</v>
      </c>
      <c r="C5744" s="208">
        <v>269</v>
      </c>
      <c r="D5744" s="471">
        <v>41.6</v>
      </c>
      <c r="E5744" s="209">
        <v>9</v>
      </c>
      <c r="F5744" s="472">
        <v>37.1</v>
      </c>
      <c r="I5744" s="114"/>
    </row>
    <row r="5745" spans="1:9">
      <c r="A5745" s="470">
        <v>44436</v>
      </c>
      <c r="B5745" s="203">
        <v>7</v>
      </c>
      <c r="C5745" s="208">
        <v>284</v>
      </c>
      <c r="D5745" s="471">
        <v>41.8</v>
      </c>
      <c r="E5745" s="209">
        <v>9</v>
      </c>
      <c r="F5745" s="472">
        <v>36.200000000000003</v>
      </c>
      <c r="I5745" s="114"/>
    </row>
    <row r="5746" spans="1:9">
      <c r="A5746" s="470">
        <v>44436</v>
      </c>
      <c r="B5746" s="203">
        <v>8</v>
      </c>
      <c r="C5746" s="208">
        <v>299</v>
      </c>
      <c r="D5746" s="471">
        <v>41.9</v>
      </c>
      <c r="E5746" s="209">
        <v>9</v>
      </c>
      <c r="F5746" s="472">
        <v>35.299999999999997</v>
      </c>
      <c r="I5746" s="114"/>
    </row>
    <row r="5747" spans="1:9">
      <c r="A5747" s="470">
        <v>44436</v>
      </c>
      <c r="B5747" s="203">
        <v>9</v>
      </c>
      <c r="C5747" s="208">
        <v>314</v>
      </c>
      <c r="D5747" s="471">
        <v>42.1</v>
      </c>
      <c r="E5747" s="209">
        <v>9</v>
      </c>
      <c r="F5747" s="472">
        <v>34.5</v>
      </c>
      <c r="I5747" s="114"/>
    </row>
    <row r="5748" spans="1:9">
      <c r="A5748" s="470">
        <v>44436</v>
      </c>
      <c r="B5748" s="203">
        <v>10</v>
      </c>
      <c r="C5748" s="208">
        <v>329</v>
      </c>
      <c r="D5748" s="471">
        <v>42.3</v>
      </c>
      <c r="E5748" s="209">
        <v>9</v>
      </c>
      <c r="F5748" s="472">
        <v>33.6</v>
      </c>
      <c r="I5748" s="114"/>
    </row>
    <row r="5749" spans="1:9">
      <c r="A5749" s="470">
        <v>44436</v>
      </c>
      <c r="B5749" s="203">
        <v>11</v>
      </c>
      <c r="C5749" s="208">
        <v>344</v>
      </c>
      <c r="D5749" s="471">
        <v>42.5</v>
      </c>
      <c r="E5749" s="209">
        <v>9</v>
      </c>
      <c r="F5749" s="472">
        <v>32.700000000000003</v>
      </c>
      <c r="I5749" s="114"/>
    </row>
    <row r="5750" spans="1:9">
      <c r="A5750" s="470">
        <v>44436</v>
      </c>
      <c r="B5750" s="203">
        <v>12</v>
      </c>
      <c r="C5750" s="208">
        <v>359</v>
      </c>
      <c r="D5750" s="471">
        <v>42.7</v>
      </c>
      <c r="E5750" s="209">
        <v>9</v>
      </c>
      <c r="F5750" s="472">
        <v>31.8</v>
      </c>
      <c r="I5750" s="114"/>
    </row>
    <row r="5751" spans="1:9">
      <c r="A5751" s="470">
        <v>44436</v>
      </c>
      <c r="B5751" s="203">
        <v>13</v>
      </c>
      <c r="C5751" s="208">
        <v>14</v>
      </c>
      <c r="D5751" s="471">
        <v>42.9</v>
      </c>
      <c r="E5751" s="209">
        <v>9</v>
      </c>
      <c r="F5751" s="472">
        <v>30.9</v>
      </c>
      <c r="I5751" s="114"/>
    </row>
    <row r="5752" spans="1:9">
      <c r="A5752" s="470">
        <v>44436</v>
      </c>
      <c r="B5752" s="203">
        <v>14</v>
      </c>
      <c r="C5752" s="208">
        <v>29</v>
      </c>
      <c r="D5752" s="471">
        <v>43.1</v>
      </c>
      <c r="E5752" s="209">
        <v>9</v>
      </c>
      <c r="F5752" s="472">
        <v>30</v>
      </c>
      <c r="I5752" s="114"/>
    </row>
    <row r="5753" spans="1:9">
      <c r="A5753" s="470">
        <v>44436</v>
      </c>
      <c r="B5753" s="203">
        <v>15</v>
      </c>
      <c r="C5753" s="208">
        <v>44</v>
      </c>
      <c r="D5753" s="471">
        <v>43.2</v>
      </c>
      <c r="E5753" s="209">
        <v>9</v>
      </c>
      <c r="F5753" s="472">
        <v>29.1</v>
      </c>
      <c r="I5753" s="114"/>
    </row>
    <row r="5754" spans="1:9">
      <c r="A5754" s="470">
        <v>44436</v>
      </c>
      <c r="B5754" s="203">
        <v>16</v>
      </c>
      <c r="C5754" s="208">
        <v>59</v>
      </c>
      <c r="D5754" s="471">
        <v>43.4</v>
      </c>
      <c r="E5754" s="209">
        <v>9</v>
      </c>
      <c r="F5754" s="472">
        <v>28.3</v>
      </c>
      <c r="I5754" s="114"/>
    </row>
    <row r="5755" spans="1:9">
      <c r="A5755" s="470">
        <v>44436</v>
      </c>
      <c r="B5755" s="203">
        <v>17</v>
      </c>
      <c r="C5755" s="208">
        <v>74</v>
      </c>
      <c r="D5755" s="471">
        <v>43.6</v>
      </c>
      <c r="E5755" s="209">
        <v>9</v>
      </c>
      <c r="F5755" s="472">
        <v>27.4</v>
      </c>
      <c r="I5755" s="114"/>
    </row>
    <row r="5756" spans="1:9">
      <c r="A5756" s="470">
        <v>44436</v>
      </c>
      <c r="B5756" s="203">
        <v>18</v>
      </c>
      <c r="C5756" s="208">
        <v>89</v>
      </c>
      <c r="D5756" s="471">
        <v>43.8</v>
      </c>
      <c r="E5756" s="209">
        <v>9</v>
      </c>
      <c r="F5756" s="472">
        <v>26.5</v>
      </c>
      <c r="I5756" s="114"/>
    </row>
    <row r="5757" spans="1:9">
      <c r="A5757" s="470">
        <v>44436</v>
      </c>
      <c r="B5757" s="203">
        <v>19</v>
      </c>
      <c r="C5757" s="208">
        <v>104</v>
      </c>
      <c r="D5757" s="471">
        <v>44</v>
      </c>
      <c r="E5757" s="209">
        <v>9</v>
      </c>
      <c r="F5757" s="472">
        <v>25.6</v>
      </c>
      <c r="I5757" s="114"/>
    </row>
    <row r="5758" spans="1:9">
      <c r="A5758" s="470">
        <v>44436</v>
      </c>
      <c r="B5758" s="203">
        <v>20</v>
      </c>
      <c r="C5758" s="208">
        <v>119</v>
      </c>
      <c r="D5758" s="471">
        <v>44.2</v>
      </c>
      <c r="E5758" s="209">
        <v>9</v>
      </c>
      <c r="F5758" s="472">
        <v>24.7</v>
      </c>
      <c r="I5758" s="114"/>
    </row>
    <row r="5759" spans="1:9">
      <c r="A5759" s="470">
        <v>44436</v>
      </c>
      <c r="B5759" s="203">
        <v>21</v>
      </c>
      <c r="C5759" s="208">
        <v>134</v>
      </c>
      <c r="D5759" s="471">
        <v>44.4</v>
      </c>
      <c r="E5759" s="209">
        <v>9</v>
      </c>
      <c r="F5759" s="472">
        <v>23.8</v>
      </c>
      <c r="I5759" s="114"/>
    </row>
    <row r="5760" spans="1:9">
      <c r="A5760" s="470">
        <v>44436</v>
      </c>
      <c r="B5760" s="203">
        <v>22</v>
      </c>
      <c r="C5760" s="208">
        <v>149</v>
      </c>
      <c r="D5760" s="471">
        <v>44.6</v>
      </c>
      <c r="E5760" s="209">
        <v>9</v>
      </c>
      <c r="F5760" s="472">
        <v>22.9</v>
      </c>
      <c r="I5760" s="114"/>
    </row>
    <row r="5761" spans="1:9">
      <c r="A5761" s="470">
        <v>44436</v>
      </c>
      <c r="B5761" s="203">
        <v>23</v>
      </c>
      <c r="C5761" s="208">
        <v>164</v>
      </c>
      <c r="D5761" s="471">
        <v>44.7</v>
      </c>
      <c r="E5761" s="209">
        <v>9</v>
      </c>
      <c r="F5761" s="472">
        <v>22</v>
      </c>
      <c r="I5761" s="114"/>
    </row>
    <row r="5762" spans="1:9">
      <c r="A5762" s="470">
        <v>44437</v>
      </c>
      <c r="B5762" s="203">
        <v>0</v>
      </c>
      <c r="C5762" s="208">
        <v>179</v>
      </c>
      <c r="D5762" s="471">
        <v>44.9</v>
      </c>
      <c r="E5762" s="209">
        <v>9</v>
      </c>
      <c r="F5762" s="472">
        <v>21.2</v>
      </c>
      <c r="I5762" s="114"/>
    </row>
    <row r="5763" spans="1:9">
      <c r="A5763" s="470">
        <v>44437</v>
      </c>
      <c r="B5763" s="203">
        <v>1</v>
      </c>
      <c r="C5763" s="208">
        <v>194</v>
      </c>
      <c r="D5763" s="471">
        <v>45.1</v>
      </c>
      <c r="E5763" s="209">
        <v>9</v>
      </c>
      <c r="F5763" s="472">
        <v>20.3</v>
      </c>
      <c r="I5763" s="114"/>
    </row>
    <row r="5764" spans="1:9">
      <c r="A5764" s="470">
        <v>44437</v>
      </c>
      <c r="B5764" s="203">
        <v>2</v>
      </c>
      <c r="C5764" s="208">
        <v>209</v>
      </c>
      <c r="D5764" s="471">
        <v>45.3</v>
      </c>
      <c r="E5764" s="209">
        <v>9</v>
      </c>
      <c r="F5764" s="472">
        <v>19.399999999999999</v>
      </c>
      <c r="I5764" s="114"/>
    </row>
    <row r="5765" spans="1:9">
      <c r="A5765" s="470">
        <v>44437</v>
      </c>
      <c r="B5765" s="203">
        <v>3</v>
      </c>
      <c r="C5765" s="208">
        <v>224</v>
      </c>
      <c r="D5765" s="471">
        <v>45.5</v>
      </c>
      <c r="E5765" s="209">
        <v>9</v>
      </c>
      <c r="F5765" s="472">
        <v>18.5</v>
      </c>
      <c r="I5765" s="114"/>
    </row>
    <row r="5766" spans="1:9">
      <c r="A5766" s="470">
        <v>44437</v>
      </c>
      <c r="B5766" s="203">
        <v>4</v>
      </c>
      <c r="C5766" s="208">
        <v>239</v>
      </c>
      <c r="D5766" s="471">
        <v>45.7</v>
      </c>
      <c r="E5766" s="209">
        <v>9</v>
      </c>
      <c r="F5766" s="472">
        <v>17.600000000000001</v>
      </c>
      <c r="I5766" s="114"/>
    </row>
    <row r="5767" spans="1:9">
      <c r="A5767" s="470">
        <v>44437</v>
      </c>
      <c r="B5767" s="203">
        <v>5</v>
      </c>
      <c r="C5767" s="208">
        <v>254</v>
      </c>
      <c r="D5767" s="471">
        <v>45.9</v>
      </c>
      <c r="E5767" s="209">
        <v>9</v>
      </c>
      <c r="F5767" s="472">
        <v>16.7</v>
      </c>
      <c r="I5767" s="114"/>
    </row>
    <row r="5768" spans="1:9">
      <c r="A5768" s="470">
        <v>44437</v>
      </c>
      <c r="B5768" s="203">
        <v>6</v>
      </c>
      <c r="C5768" s="208">
        <v>269</v>
      </c>
      <c r="D5768" s="471">
        <v>46.1</v>
      </c>
      <c r="E5768" s="209">
        <v>9</v>
      </c>
      <c r="F5768" s="472">
        <v>15.8</v>
      </c>
      <c r="I5768" s="114"/>
    </row>
    <row r="5769" spans="1:9">
      <c r="A5769" s="470">
        <v>44437</v>
      </c>
      <c r="B5769" s="203">
        <v>7</v>
      </c>
      <c r="C5769" s="208">
        <v>284</v>
      </c>
      <c r="D5769" s="471">
        <v>46.2</v>
      </c>
      <c r="E5769" s="209">
        <v>9</v>
      </c>
      <c r="F5769" s="472">
        <v>14.9</v>
      </c>
      <c r="I5769" s="114"/>
    </row>
    <row r="5770" spans="1:9">
      <c r="A5770" s="470">
        <v>44437</v>
      </c>
      <c r="B5770" s="203">
        <v>8</v>
      </c>
      <c r="C5770" s="208">
        <v>299</v>
      </c>
      <c r="D5770" s="471">
        <v>46.4</v>
      </c>
      <c r="E5770" s="209">
        <v>9</v>
      </c>
      <c r="F5770" s="472">
        <v>14</v>
      </c>
      <c r="I5770" s="114"/>
    </row>
    <row r="5771" spans="1:9">
      <c r="A5771" s="470">
        <v>44437</v>
      </c>
      <c r="B5771" s="203">
        <v>9</v>
      </c>
      <c r="C5771" s="208">
        <v>314</v>
      </c>
      <c r="D5771" s="471">
        <v>46.6</v>
      </c>
      <c r="E5771" s="209">
        <v>9</v>
      </c>
      <c r="F5771" s="472">
        <v>13.2</v>
      </c>
      <c r="I5771" s="114"/>
    </row>
    <row r="5772" spans="1:9">
      <c r="A5772" s="470">
        <v>44437</v>
      </c>
      <c r="B5772" s="203">
        <v>10</v>
      </c>
      <c r="C5772" s="208">
        <v>329</v>
      </c>
      <c r="D5772" s="471">
        <v>46.8</v>
      </c>
      <c r="E5772" s="209">
        <v>9</v>
      </c>
      <c r="F5772" s="472">
        <v>12.3</v>
      </c>
      <c r="I5772" s="114"/>
    </row>
    <row r="5773" spans="1:9">
      <c r="A5773" s="470">
        <v>44437</v>
      </c>
      <c r="B5773" s="203">
        <v>11</v>
      </c>
      <c r="C5773" s="208">
        <v>344</v>
      </c>
      <c r="D5773" s="471">
        <v>47</v>
      </c>
      <c r="E5773" s="209">
        <v>9</v>
      </c>
      <c r="F5773" s="472">
        <v>11.4</v>
      </c>
      <c r="I5773" s="114"/>
    </row>
    <row r="5774" spans="1:9">
      <c r="A5774" s="470">
        <v>44437</v>
      </c>
      <c r="B5774" s="203">
        <v>12</v>
      </c>
      <c r="C5774" s="208">
        <v>359</v>
      </c>
      <c r="D5774" s="471">
        <v>47.2</v>
      </c>
      <c r="E5774" s="209">
        <v>9</v>
      </c>
      <c r="F5774" s="472">
        <v>10.5</v>
      </c>
      <c r="I5774" s="114"/>
    </row>
    <row r="5775" spans="1:9">
      <c r="A5775" s="470">
        <v>44437</v>
      </c>
      <c r="B5775" s="203">
        <v>13</v>
      </c>
      <c r="C5775" s="208">
        <v>14</v>
      </c>
      <c r="D5775" s="471">
        <v>47.4</v>
      </c>
      <c r="E5775" s="209">
        <v>9</v>
      </c>
      <c r="F5775" s="472">
        <v>9.6</v>
      </c>
      <c r="I5775" s="114"/>
    </row>
    <row r="5776" spans="1:9">
      <c r="A5776" s="470">
        <v>44437</v>
      </c>
      <c r="B5776" s="203">
        <v>14</v>
      </c>
      <c r="C5776" s="208">
        <v>29</v>
      </c>
      <c r="D5776" s="471">
        <v>47.6</v>
      </c>
      <c r="E5776" s="209">
        <v>9</v>
      </c>
      <c r="F5776" s="472">
        <v>8.6999999999999993</v>
      </c>
      <c r="I5776" s="114"/>
    </row>
    <row r="5777" spans="1:9">
      <c r="A5777" s="470">
        <v>44437</v>
      </c>
      <c r="B5777" s="203">
        <v>15</v>
      </c>
      <c r="C5777" s="208">
        <v>44</v>
      </c>
      <c r="D5777" s="471">
        <v>47.8</v>
      </c>
      <c r="E5777" s="209">
        <v>9</v>
      </c>
      <c r="F5777" s="472">
        <v>7.8</v>
      </c>
      <c r="I5777" s="114"/>
    </row>
    <row r="5778" spans="1:9">
      <c r="A5778" s="470">
        <v>44437</v>
      </c>
      <c r="B5778" s="203">
        <v>16</v>
      </c>
      <c r="C5778" s="208">
        <v>59</v>
      </c>
      <c r="D5778" s="471">
        <v>48</v>
      </c>
      <c r="E5778" s="209">
        <v>9</v>
      </c>
      <c r="F5778" s="472">
        <v>6.9</v>
      </c>
      <c r="I5778" s="114"/>
    </row>
    <row r="5779" spans="1:9">
      <c r="A5779" s="470">
        <v>44437</v>
      </c>
      <c r="B5779" s="203">
        <v>17</v>
      </c>
      <c r="C5779" s="208">
        <v>74</v>
      </c>
      <c r="D5779" s="471">
        <v>48.1</v>
      </c>
      <c r="E5779" s="209">
        <v>9</v>
      </c>
      <c r="F5779" s="472">
        <v>6</v>
      </c>
      <c r="I5779" s="114"/>
    </row>
    <row r="5780" spans="1:9">
      <c r="A5780" s="470">
        <v>44437</v>
      </c>
      <c r="B5780" s="203">
        <v>18</v>
      </c>
      <c r="C5780" s="208">
        <v>89</v>
      </c>
      <c r="D5780" s="471">
        <v>48.3</v>
      </c>
      <c r="E5780" s="209">
        <v>9</v>
      </c>
      <c r="F5780" s="472">
        <v>5.0999999999999996</v>
      </c>
      <c r="I5780" s="114"/>
    </row>
    <row r="5781" spans="1:9">
      <c r="A5781" s="470">
        <v>44437</v>
      </c>
      <c r="B5781" s="203">
        <v>19</v>
      </c>
      <c r="C5781" s="208">
        <v>104</v>
      </c>
      <c r="D5781" s="471">
        <v>48.5</v>
      </c>
      <c r="E5781" s="209">
        <v>9</v>
      </c>
      <c r="F5781" s="472">
        <v>4.2</v>
      </c>
      <c r="I5781" s="114"/>
    </row>
    <row r="5782" spans="1:9">
      <c r="A5782" s="470">
        <v>44437</v>
      </c>
      <c r="B5782" s="203">
        <v>20</v>
      </c>
      <c r="C5782" s="208">
        <v>119</v>
      </c>
      <c r="D5782" s="471">
        <v>48.7</v>
      </c>
      <c r="E5782" s="209">
        <v>9</v>
      </c>
      <c r="F5782" s="472">
        <v>3.3</v>
      </c>
      <c r="I5782" s="114"/>
    </row>
    <row r="5783" spans="1:9">
      <c r="A5783" s="470">
        <v>44437</v>
      </c>
      <c r="B5783" s="203">
        <v>21</v>
      </c>
      <c r="C5783" s="208">
        <v>134</v>
      </c>
      <c r="D5783" s="471">
        <v>48.9</v>
      </c>
      <c r="E5783" s="209">
        <v>9</v>
      </c>
      <c r="F5783" s="472">
        <v>2.4</v>
      </c>
      <c r="I5783" s="114"/>
    </row>
    <row r="5784" spans="1:9">
      <c r="A5784" s="470">
        <v>44437</v>
      </c>
      <c r="B5784" s="203">
        <v>22</v>
      </c>
      <c r="C5784" s="208">
        <v>149</v>
      </c>
      <c r="D5784" s="471">
        <v>49.1</v>
      </c>
      <c r="E5784" s="209">
        <v>9</v>
      </c>
      <c r="F5784" s="472">
        <v>1.5</v>
      </c>
      <c r="I5784" s="114"/>
    </row>
    <row r="5785" spans="1:9">
      <c r="A5785" s="470">
        <v>44437</v>
      </c>
      <c r="B5785" s="203">
        <v>23</v>
      </c>
      <c r="C5785" s="208">
        <v>164</v>
      </c>
      <c r="D5785" s="471">
        <v>49.3</v>
      </c>
      <c r="E5785" s="209">
        <v>9</v>
      </c>
      <c r="F5785" s="472">
        <v>0.7</v>
      </c>
      <c r="I5785" s="114"/>
    </row>
    <row r="5786" spans="1:9">
      <c r="A5786" s="470">
        <v>44438</v>
      </c>
      <c r="B5786" s="203">
        <v>0</v>
      </c>
      <c r="C5786" s="208">
        <v>179</v>
      </c>
      <c r="D5786" s="471">
        <v>49.5</v>
      </c>
      <c r="E5786" s="209">
        <v>8</v>
      </c>
      <c r="F5786" s="472">
        <v>59.8</v>
      </c>
      <c r="I5786" s="114"/>
    </row>
    <row r="5787" spans="1:9">
      <c r="A5787" s="470">
        <v>44438</v>
      </c>
      <c r="B5787" s="203">
        <v>1</v>
      </c>
      <c r="C5787" s="208">
        <v>194</v>
      </c>
      <c r="D5787" s="471">
        <v>49.7</v>
      </c>
      <c r="E5787" s="209">
        <v>8</v>
      </c>
      <c r="F5787" s="472">
        <v>58.9</v>
      </c>
      <c r="I5787" s="114"/>
    </row>
    <row r="5788" spans="1:9">
      <c r="A5788" s="470">
        <v>44438</v>
      </c>
      <c r="B5788" s="203">
        <v>2</v>
      </c>
      <c r="C5788" s="208">
        <v>209</v>
      </c>
      <c r="D5788" s="471">
        <v>49.9</v>
      </c>
      <c r="E5788" s="209">
        <v>8</v>
      </c>
      <c r="F5788" s="472">
        <v>58</v>
      </c>
      <c r="I5788" s="114"/>
    </row>
    <row r="5789" spans="1:9">
      <c r="A5789" s="470">
        <v>44438</v>
      </c>
      <c r="B5789" s="203">
        <v>3</v>
      </c>
      <c r="C5789" s="208">
        <v>224</v>
      </c>
      <c r="D5789" s="471">
        <v>50.1</v>
      </c>
      <c r="E5789" s="209">
        <v>8</v>
      </c>
      <c r="F5789" s="472">
        <v>57.1</v>
      </c>
      <c r="I5789" s="114"/>
    </row>
    <row r="5790" spans="1:9">
      <c r="A5790" s="470">
        <v>44438</v>
      </c>
      <c r="B5790" s="203">
        <v>4</v>
      </c>
      <c r="C5790" s="208">
        <v>239</v>
      </c>
      <c r="D5790" s="471">
        <v>50.3</v>
      </c>
      <c r="E5790" s="209">
        <v>8</v>
      </c>
      <c r="F5790" s="472">
        <v>56.2</v>
      </c>
      <c r="I5790" s="114"/>
    </row>
    <row r="5791" spans="1:9">
      <c r="A5791" s="470">
        <v>44438</v>
      </c>
      <c r="B5791" s="203">
        <v>5</v>
      </c>
      <c r="C5791" s="208">
        <v>254</v>
      </c>
      <c r="D5791" s="471">
        <v>50.4</v>
      </c>
      <c r="E5791" s="209">
        <v>8</v>
      </c>
      <c r="F5791" s="472">
        <v>55.3</v>
      </c>
      <c r="I5791" s="114"/>
    </row>
    <row r="5792" spans="1:9">
      <c r="A5792" s="470">
        <v>44438</v>
      </c>
      <c r="B5792" s="203">
        <v>6</v>
      </c>
      <c r="C5792" s="208">
        <v>269</v>
      </c>
      <c r="D5792" s="471">
        <v>50.6</v>
      </c>
      <c r="E5792" s="209">
        <v>8</v>
      </c>
      <c r="F5792" s="472">
        <v>54.4</v>
      </c>
      <c r="I5792" s="114"/>
    </row>
    <row r="5793" spans="1:9">
      <c r="A5793" s="470">
        <v>44438</v>
      </c>
      <c r="B5793" s="203">
        <v>7</v>
      </c>
      <c r="C5793" s="208">
        <v>284</v>
      </c>
      <c r="D5793" s="471">
        <v>50.8</v>
      </c>
      <c r="E5793" s="209">
        <v>8</v>
      </c>
      <c r="F5793" s="472">
        <v>53.5</v>
      </c>
      <c r="I5793" s="114"/>
    </row>
    <row r="5794" spans="1:9">
      <c r="A5794" s="470">
        <v>44438</v>
      </c>
      <c r="B5794" s="203">
        <v>8</v>
      </c>
      <c r="C5794" s="208">
        <v>299</v>
      </c>
      <c r="D5794" s="471">
        <v>51</v>
      </c>
      <c r="E5794" s="209">
        <v>8</v>
      </c>
      <c r="F5794" s="472">
        <v>52.6</v>
      </c>
      <c r="I5794" s="114"/>
    </row>
    <row r="5795" spans="1:9">
      <c r="A5795" s="470">
        <v>44438</v>
      </c>
      <c r="B5795" s="203">
        <v>9</v>
      </c>
      <c r="C5795" s="208">
        <v>314</v>
      </c>
      <c r="D5795" s="471">
        <v>51.2</v>
      </c>
      <c r="E5795" s="209">
        <v>8</v>
      </c>
      <c r="F5795" s="472">
        <v>51.7</v>
      </c>
      <c r="I5795" s="114"/>
    </row>
    <row r="5796" spans="1:9">
      <c r="A5796" s="470">
        <v>44438</v>
      </c>
      <c r="B5796" s="203">
        <v>10</v>
      </c>
      <c r="C5796" s="208">
        <v>329</v>
      </c>
      <c r="D5796" s="471">
        <v>51.4</v>
      </c>
      <c r="E5796" s="209">
        <v>8</v>
      </c>
      <c r="F5796" s="472">
        <v>50.8</v>
      </c>
      <c r="I5796" s="114"/>
    </row>
    <row r="5797" spans="1:9">
      <c r="A5797" s="470">
        <v>44438</v>
      </c>
      <c r="B5797" s="203">
        <v>11</v>
      </c>
      <c r="C5797" s="208">
        <v>344</v>
      </c>
      <c r="D5797" s="471">
        <v>51.6</v>
      </c>
      <c r="E5797" s="209">
        <v>8</v>
      </c>
      <c r="F5797" s="472">
        <v>49.9</v>
      </c>
      <c r="I5797" s="114"/>
    </row>
    <row r="5798" spans="1:9">
      <c r="A5798" s="470">
        <v>44438</v>
      </c>
      <c r="B5798" s="203">
        <v>12</v>
      </c>
      <c r="C5798" s="208">
        <v>359</v>
      </c>
      <c r="D5798" s="471">
        <v>51.8</v>
      </c>
      <c r="E5798" s="209">
        <v>8</v>
      </c>
      <c r="F5798" s="472">
        <v>49</v>
      </c>
      <c r="I5798" s="114"/>
    </row>
    <row r="5799" spans="1:9">
      <c r="A5799" s="470">
        <v>44438</v>
      </c>
      <c r="B5799" s="203">
        <v>13</v>
      </c>
      <c r="C5799" s="208">
        <v>14</v>
      </c>
      <c r="D5799" s="471">
        <v>52</v>
      </c>
      <c r="E5799" s="209">
        <v>8</v>
      </c>
      <c r="F5799" s="472">
        <v>48.1</v>
      </c>
      <c r="I5799" s="114"/>
    </row>
    <row r="5800" spans="1:9">
      <c r="A5800" s="470">
        <v>44438</v>
      </c>
      <c r="B5800" s="203">
        <v>14</v>
      </c>
      <c r="C5800" s="208">
        <v>29</v>
      </c>
      <c r="D5800" s="471">
        <v>52.2</v>
      </c>
      <c r="E5800" s="209">
        <v>8</v>
      </c>
      <c r="F5800" s="472">
        <v>47.2</v>
      </c>
      <c r="I5800" s="114"/>
    </row>
    <row r="5801" spans="1:9">
      <c r="A5801" s="470">
        <v>44438</v>
      </c>
      <c r="B5801" s="203">
        <v>15</v>
      </c>
      <c r="C5801" s="208">
        <v>44</v>
      </c>
      <c r="D5801" s="471">
        <v>52.4</v>
      </c>
      <c r="E5801" s="209">
        <v>8</v>
      </c>
      <c r="F5801" s="472">
        <v>46.3</v>
      </c>
      <c r="I5801" s="114"/>
    </row>
    <row r="5802" spans="1:9">
      <c r="A5802" s="470">
        <v>44438</v>
      </c>
      <c r="B5802" s="203">
        <v>16</v>
      </c>
      <c r="C5802" s="208">
        <v>59</v>
      </c>
      <c r="D5802" s="471">
        <v>52.6</v>
      </c>
      <c r="E5802" s="209">
        <v>8</v>
      </c>
      <c r="F5802" s="472">
        <v>45.4</v>
      </c>
      <c r="I5802" s="114"/>
    </row>
    <row r="5803" spans="1:9">
      <c r="A5803" s="470">
        <v>44438</v>
      </c>
      <c r="B5803" s="203">
        <v>17</v>
      </c>
      <c r="C5803" s="208">
        <v>74</v>
      </c>
      <c r="D5803" s="471">
        <v>52.8</v>
      </c>
      <c r="E5803" s="209">
        <v>8</v>
      </c>
      <c r="F5803" s="472">
        <v>44.5</v>
      </c>
      <c r="I5803" s="114"/>
    </row>
    <row r="5804" spans="1:9">
      <c r="A5804" s="470">
        <v>44438</v>
      </c>
      <c r="B5804" s="203">
        <v>18</v>
      </c>
      <c r="C5804" s="208">
        <v>89</v>
      </c>
      <c r="D5804" s="471">
        <v>53</v>
      </c>
      <c r="E5804" s="209">
        <v>8</v>
      </c>
      <c r="F5804" s="472">
        <v>43.6</v>
      </c>
      <c r="I5804" s="114"/>
    </row>
    <row r="5805" spans="1:9">
      <c r="A5805" s="470">
        <v>44438</v>
      </c>
      <c r="B5805" s="203">
        <v>19</v>
      </c>
      <c r="C5805" s="208">
        <v>104</v>
      </c>
      <c r="D5805" s="471">
        <v>53.1</v>
      </c>
      <c r="E5805" s="209">
        <v>8</v>
      </c>
      <c r="F5805" s="472">
        <v>42.7</v>
      </c>
      <c r="I5805" s="114"/>
    </row>
    <row r="5806" spans="1:9">
      <c r="A5806" s="470">
        <v>44438</v>
      </c>
      <c r="B5806" s="203">
        <v>20</v>
      </c>
      <c r="C5806" s="208">
        <v>119</v>
      </c>
      <c r="D5806" s="471">
        <v>53.3</v>
      </c>
      <c r="E5806" s="209">
        <v>8</v>
      </c>
      <c r="F5806" s="472">
        <v>41.8</v>
      </c>
      <c r="I5806" s="114"/>
    </row>
    <row r="5807" spans="1:9">
      <c r="A5807" s="470">
        <v>44438</v>
      </c>
      <c r="B5807" s="203">
        <v>21</v>
      </c>
      <c r="C5807" s="208">
        <v>134</v>
      </c>
      <c r="D5807" s="471">
        <v>53.5</v>
      </c>
      <c r="E5807" s="209">
        <v>8</v>
      </c>
      <c r="F5807" s="472">
        <v>40.9</v>
      </c>
      <c r="I5807" s="114"/>
    </row>
    <row r="5808" spans="1:9">
      <c r="A5808" s="470">
        <v>44438</v>
      </c>
      <c r="B5808" s="203">
        <v>22</v>
      </c>
      <c r="C5808" s="208">
        <v>149</v>
      </c>
      <c r="D5808" s="471">
        <v>53.7</v>
      </c>
      <c r="E5808" s="209">
        <v>8</v>
      </c>
      <c r="F5808" s="472">
        <v>40</v>
      </c>
      <c r="I5808" s="114"/>
    </row>
    <row r="5809" spans="1:9">
      <c r="A5809" s="470">
        <v>44438</v>
      </c>
      <c r="B5809" s="203">
        <v>23</v>
      </c>
      <c r="C5809" s="208">
        <v>164</v>
      </c>
      <c r="D5809" s="471">
        <v>53.9</v>
      </c>
      <c r="E5809" s="209">
        <v>8</v>
      </c>
      <c r="F5809" s="472">
        <v>39.1</v>
      </c>
      <c r="I5809" s="114"/>
    </row>
    <row r="5810" spans="1:9">
      <c r="A5810" s="470">
        <v>44439</v>
      </c>
      <c r="B5810" s="203">
        <v>0</v>
      </c>
      <c r="C5810" s="208">
        <v>179</v>
      </c>
      <c r="D5810" s="471">
        <v>54.1</v>
      </c>
      <c r="E5810" s="209">
        <v>8</v>
      </c>
      <c r="F5810" s="472">
        <v>38.200000000000003</v>
      </c>
      <c r="I5810" s="114"/>
    </row>
    <row r="5811" spans="1:9">
      <c r="A5811" s="470">
        <v>44439</v>
      </c>
      <c r="B5811" s="203">
        <v>1</v>
      </c>
      <c r="C5811" s="208">
        <v>194</v>
      </c>
      <c r="D5811" s="471">
        <v>54.3</v>
      </c>
      <c r="E5811" s="209">
        <v>8</v>
      </c>
      <c r="F5811" s="472">
        <v>37.299999999999997</v>
      </c>
      <c r="I5811" s="114"/>
    </row>
    <row r="5812" spans="1:9">
      <c r="A5812" s="470">
        <v>44439</v>
      </c>
      <c r="B5812" s="203">
        <v>2</v>
      </c>
      <c r="C5812" s="208">
        <v>209</v>
      </c>
      <c r="D5812" s="471">
        <v>54.5</v>
      </c>
      <c r="E5812" s="209">
        <v>8</v>
      </c>
      <c r="F5812" s="472">
        <v>36.4</v>
      </c>
      <c r="I5812" s="114"/>
    </row>
    <row r="5813" spans="1:9">
      <c r="A5813" s="470">
        <v>44439</v>
      </c>
      <c r="B5813" s="203">
        <v>3</v>
      </c>
      <c r="C5813" s="208">
        <v>224</v>
      </c>
      <c r="D5813" s="471">
        <v>54.7</v>
      </c>
      <c r="E5813" s="209">
        <v>8</v>
      </c>
      <c r="F5813" s="472">
        <v>35.5</v>
      </c>
      <c r="I5813" s="114"/>
    </row>
    <row r="5814" spans="1:9">
      <c r="A5814" s="470">
        <v>44439</v>
      </c>
      <c r="B5814" s="203">
        <v>4</v>
      </c>
      <c r="C5814" s="208">
        <v>239</v>
      </c>
      <c r="D5814" s="471">
        <v>54.9</v>
      </c>
      <c r="E5814" s="209">
        <v>8</v>
      </c>
      <c r="F5814" s="472">
        <v>34.6</v>
      </c>
      <c r="I5814" s="114"/>
    </row>
    <row r="5815" spans="1:9">
      <c r="A5815" s="470">
        <v>44439</v>
      </c>
      <c r="B5815" s="203">
        <v>5</v>
      </c>
      <c r="C5815" s="208">
        <v>254</v>
      </c>
      <c r="D5815" s="471">
        <v>55.1</v>
      </c>
      <c r="E5815" s="209">
        <v>8</v>
      </c>
      <c r="F5815" s="472">
        <v>33.700000000000003</v>
      </c>
      <c r="I5815" s="114"/>
    </row>
    <row r="5816" spans="1:9">
      <c r="A5816" s="470">
        <v>44439</v>
      </c>
      <c r="B5816" s="203">
        <v>6</v>
      </c>
      <c r="C5816" s="208">
        <v>269</v>
      </c>
      <c r="D5816" s="471">
        <v>55.3</v>
      </c>
      <c r="E5816" s="209">
        <v>8</v>
      </c>
      <c r="F5816" s="472">
        <v>32.799999999999997</v>
      </c>
      <c r="I5816" s="114"/>
    </row>
    <row r="5817" spans="1:9">
      <c r="A5817" s="470">
        <v>44439</v>
      </c>
      <c r="B5817" s="203">
        <v>7</v>
      </c>
      <c r="C5817" s="208">
        <v>284</v>
      </c>
      <c r="D5817" s="471">
        <v>55.5</v>
      </c>
      <c r="E5817" s="209">
        <v>8</v>
      </c>
      <c r="F5817" s="472">
        <v>31.9</v>
      </c>
      <c r="I5817" s="114"/>
    </row>
    <row r="5818" spans="1:9">
      <c r="A5818" s="470">
        <v>44439</v>
      </c>
      <c r="B5818" s="203">
        <v>8</v>
      </c>
      <c r="C5818" s="208">
        <v>299</v>
      </c>
      <c r="D5818" s="471">
        <v>55.7</v>
      </c>
      <c r="E5818" s="209">
        <v>8</v>
      </c>
      <c r="F5818" s="472">
        <v>31</v>
      </c>
      <c r="I5818" s="114"/>
    </row>
    <row r="5819" spans="1:9">
      <c r="A5819" s="470">
        <v>44439</v>
      </c>
      <c r="B5819" s="203">
        <v>9</v>
      </c>
      <c r="C5819" s="208">
        <v>314</v>
      </c>
      <c r="D5819" s="471">
        <v>55.9</v>
      </c>
      <c r="E5819" s="209">
        <v>8</v>
      </c>
      <c r="F5819" s="472">
        <v>30.1</v>
      </c>
      <c r="I5819" s="114"/>
    </row>
    <row r="5820" spans="1:9">
      <c r="A5820" s="470">
        <v>44439</v>
      </c>
      <c r="B5820" s="203">
        <v>10</v>
      </c>
      <c r="C5820" s="208">
        <v>329</v>
      </c>
      <c r="D5820" s="471">
        <v>56.1</v>
      </c>
      <c r="E5820" s="209">
        <v>8</v>
      </c>
      <c r="F5820" s="472">
        <v>29.2</v>
      </c>
      <c r="I5820" s="114"/>
    </row>
    <row r="5821" spans="1:9">
      <c r="A5821" s="470">
        <v>44439</v>
      </c>
      <c r="B5821" s="203">
        <v>11</v>
      </c>
      <c r="C5821" s="208">
        <v>344</v>
      </c>
      <c r="D5821" s="471">
        <v>56.3</v>
      </c>
      <c r="E5821" s="209">
        <v>8</v>
      </c>
      <c r="F5821" s="472">
        <v>28.3</v>
      </c>
      <c r="I5821" s="114"/>
    </row>
    <row r="5822" spans="1:9">
      <c r="A5822" s="470">
        <v>44439</v>
      </c>
      <c r="B5822" s="203">
        <v>12</v>
      </c>
      <c r="C5822" s="208">
        <v>359</v>
      </c>
      <c r="D5822" s="471">
        <v>56.5</v>
      </c>
      <c r="E5822" s="209">
        <v>8</v>
      </c>
      <c r="F5822" s="472">
        <v>27.4</v>
      </c>
      <c r="I5822" s="114"/>
    </row>
    <row r="5823" spans="1:9">
      <c r="A5823" s="470">
        <v>44439</v>
      </c>
      <c r="B5823" s="203">
        <v>13</v>
      </c>
      <c r="C5823" s="208">
        <v>14</v>
      </c>
      <c r="D5823" s="471">
        <v>56.7</v>
      </c>
      <c r="E5823" s="209">
        <v>8</v>
      </c>
      <c r="F5823" s="472">
        <v>26.5</v>
      </c>
      <c r="I5823" s="114"/>
    </row>
    <row r="5824" spans="1:9">
      <c r="A5824" s="470">
        <v>44439</v>
      </c>
      <c r="B5824" s="203">
        <v>14</v>
      </c>
      <c r="C5824" s="208">
        <v>29</v>
      </c>
      <c r="D5824" s="471">
        <v>56.9</v>
      </c>
      <c r="E5824" s="209">
        <v>8</v>
      </c>
      <c r="F5824" s="472">
        <v>25.6</v>
      </c>
      <c r="I5824" s="114"/>
    </row>
    <row r="5825" spans="1:9">
      <c r="A5825" s="470">
        <v>44439</v>
      </c>
      <c r="B5825" s="203">
        <v>15</v>
      </c>
      <c r="C5825" s="208">
        <v>44</v>
      </c>
      <c r="D5825" s="471">
        <v>57.1</v>
      </c>
      <c r="E5825" s="209">
        <v>8</v>
      </c>
      <c r="F5825" s="472">
        <v>24.7</v>
      </c>
      <c r="I5825" s="114"/>
    </row>
    <row r="5826" spans="1:9">
      <c r="A5826" s="470">
        <v>44439</v>
      </c>
      <c r="B5826" s="203">
        <v>16</v>
      </c>
      <c r="C5826" s="208">
        <v>59</v>
      </c>
      <c r="D5826" s="471">
        <v>57.2</v>
      </c>
      <c r="E5826" s="209">
        <v>8</v>
      </c>
      <c r="F5826" s="472">
        <v>23.8</v>
      </c>
      <c r="I5826" s="114"/>
    </row>
    <row r="5827" spans="1:9">
      <c r="A5827" s="470">
        <v>44439</v>
      </c>
      <c r="B5827" s="203">
        <v>17</v>
      </c>
      <c r="C5827" s="208">
        <v>74</v>
      </c>
      <c r="D5827" s="471">
        <v>57.4</v>
      </c>
      <c r="E5827" s="209">
        <v>8</v>
      </c>
      <c r="F5827" s="472">
        <v>22.9</v>
      </c>
      <c r="I5827" s="114"/>
    </row>
    <row r="5828" spans="1:9">
      <c r="A5828" s="470">
        <v>44439</v>
      </c>
      <c r="B5828" s="203">
        <v>18</v>
      </c>
      <c r="C5828" s="208">
        <v>89</v>
      </c>
      <c r="D5828" s="471">
        <v>57.6</v>
      </c>
      <c r="E5828" s="209">
        <v>8</v>
      </c>
      <c r="F5828" s="472">
        <v>22</v>
      </c>
      <c r="I5828" s="114"/>
    </row>
    <row r="5829" spans="1:9">
      <c r="A5829" s="470">
        <v>44439</v>
      </c>
      <c r="B5829" s="203">
        <v>19</v>
      </c>
      <c r="C5829" s="208">
        <v>104</v>
      </c>
      <c r="D5829" s="471">
        <v>57.8</v>
      </c>
      <c r="E5829" s="209">
        <v>8</v>
      </c>
      <c r="F5829" s="472">
        <v>21.1</v>
      </c>
      <c r="I5829" s="114"/>
    </row>
    <row r="5830" spans="1:9">
      <c r="A5830" s="470">
        <v>44439</v>
      </c>
      <c r="B5830" s="203">
        <v>20</v>
      </c>
      <c r="C5830" s="208">
        <v>119</v>
      </c>
      <c r="D5830" s="471">
        <v>58</v>
      </c>
      <c r="E5830" s="209">
        <v>8</v>
      </c>
      <c r="F5830" s="472">
        <v>20.2</v>
      </c>
      <c r="I5830" s="114"/>
    </row>
    <row r="5831" spans="1:9">
      <c r="A5831" s="470">
        <v>44439</v>
      </c>
      <c r="B5831" s="203">
        <v>21</v>
      </c>
      <c r="C5831" s="208">
        <v>134</v>
      </c>
      <c r="D5831" s="471">
        <v>58.2</v>
      </c>
      <c r="E5831" s="209">
        <v>8</v>
      </c>
      <c r="F5831" s="472">
        <v>19.2</v>
      </c>
      <c r="I5831" s="114"/>
    </row>
    <row r="5832" spans="1:9">
      <c r="A5832" s="470">
        <v>44439</v>
      </c>
      <c r="B5832" s="203">
        <v>22</v>
      </c>
      <c r="C5832" s="208">
        <v>149</v>
      </c>
      <c r="D5832" s="471">
        <v>58.4</v>
      </c>
      <c r="E5832" s="209">
        <v>8</v>
      </c>
      <c r="F5832" s="472">
        <v>18.3</v>
      </c>
      <c r="I5832" s="114"/>
    </row>
    <row r="5833" spans="1:9">
      <c r="A5833" s="470">
        <v>44439</v>
      </c>
      <c r="B5833" s="203">
        <v>23</v>
      </c>
      <c r="C5833" s="208">
        <v>164</v>
      </c>
      <c r="D5833" s="471">
        <v>58.6</v>
      </c>
      <c r="E5833" s="209">
        <v>8</v>
      </c>
      <c r="F5833" s="472">
        <v>17.399999999999999</v>
      </c>
      <c r="I5833" s="114"/>
    </row>
    <row r="5834" spans="1:9">
      <c r="A5834" s="470">
        <v>44440</v>
      </c>
      <c r="B5834" s="203">
        <v>0</v>
      </c>
      <c r="C5834" s="208">
        <v>179</v>
      </c>
      <c r="D5834" s="471">
        <v>58.8</v>
      </c>
      <c r="E5834" s="209">
        <v>8</v>
      </c>
      <c r="F5834" s="472">
        <v>16.5</v>
      </c>
      <c r="I5834" s="114"/>
    </row>
    <row r="5835" spans="1:9">
      <c r="A5835" s="470">
        <v>44440</v>
      </c>
      <c r="B5835" s="203">
        <v>1</v>
      </c>
      <c r="C5835" s="208">
        <v>194</v>
      </c>
      <c r="D5835" s="471">
        <v>59</v>
      </c>
      <c r="E5835" s="209">
        <v>8</v>
      </c>
      <c r="F5835" s="472">
        <v>15.6</v>
      </c>
      <c r="I5835" s="114"/>
    </row>
    <row r="5836" spans="1:9">
      <c r="A5836" s="470">
        <v>44440</v>
      </c>
      <c r="B5836" s="203">
        <v>2</v>
      </c>
      <c r="C5836" s="208">
        <v>209</v>
      </c>
      <c r="D5836" s="471">
        <v>59.2</v>
      </c>
      <c r="E5836" s="209">
        <v>8</v>
      </c>
      <c r="F5836" s="472">
        <v>14.7</v>
      </c>
      <c r="I5836" s="114"/>
    </row>
    <row r="5837" spans="1:9">
      <c r="A5837" s="470">
        <v>44440</v>
      </c>
      <c r="B5837" s="203">
        <v>3</v>
      </c>
      <c r="C5837" s="208">
        <v>224</v>
      </c>
      <c r="D5837" s="471">
        <v>59.4</v>
      </c>
      <c r="E5837" s="209">
        <v>8</v>
      </c>
      <c r="F5837" s="472">
        <v>13.8</v>
      </c>
      <c r="I5837" s="114"/>
    </row>
    <row r="5838" spans="1:9">
      <c r="A5838" s="470">
        <v>44440</v>
      </c>
      <c r="B5838" s="203">
        <v>4</v>
      </c>
      <c r="C5838" s="208">
        <v>239</v>
      </c>
      <c r="D5838" s="471">
        <v>59.6</v>
      </c>
      <c r="E5838" s="209">
        <v>8</v>
      </c>
      <c r="F5838" s="472">
        <v>12.9</v>
      </c>
      <c r="I5838" s="114"/>
    </row>
    <row r="5839" spans="1:9">
      <c r="A5839" s="470">
        <v>44440</v>
      </c>
      <c r="B5839" s="203">
        <v>5</v>
      </c>
      <c r="C5839" s="208">
        <v>254</v>
      </c>
      <c r="D5839" s="471">
        <v>59.8</v>
      </c>
      <c r="E5839" s="209">
        <v>8</v>
      </c>
      <c r="F5839" s="472">
        <v>12</v>
      </c>
      <c r="I5839" s="114"/>
    </row>
    <row r="5840" spans="1:9">
      <c r="A5840" s="470">
        <v>44440</v>
      </c>
      <c r="B5840" s="203">
        <v>6</v>
      </c>
      <c r="C5840" s="208">
        <v>270</v>
      </c>
      <c r="D5840" s="471">
        <v>0</v>
      </c>
      <c r="E5840" s="209">
        <v>8</v>
      </c>
      <c r="F5840" s="472">
        <v>11.1</v>
      </c>
      <c r="I5840" s="114"/>
    </row>
    <row r="5841" spans="1:9">
      <c r="A5841" s="470">
        <v>44440</v>
      </c>
      <c r="B5841" s="203">
        <v>7</v>
      </c>
      <c r="C5841" s="208">
        <v>285</v>
      </c>
      <c r="D5841" s="471">
        <v>0.2</v>
      </c>
      <c r="E5841" s="209">
        <v>8</v>
      </c>
      <c r="F5841" s="472">
        <v>10.199999999999999</v>
      </c>
      <c r="I5841" s="114"/>
    </row>
    <row r="5842" spans="1:9">
      <c r="A5842" s="470">
        <v>44440</v>
      </c>
      <c r="B5842" s="203">
        <v>8</v>
      </c>
      <c r="C5842" s="208">
        <v>300</v>
      </c>
      <c r="D5842" s="471">
        <v>0.4</v>
      </c>
      <c r="E5842" s="209">
        <v>8</v>
      </c>
      <c r="F5842" s="472">
        <v>9.3000000000000007</v>
      </c>
      <c r="I5842" s="114"/>
    </row>
    <row r="5843" spans="1:9">
      <c r="A5843" s="470">
        <v>44440</v>
      </c>
      <c r="B5843" s="203">
        <v>9</v>
      </c>
      <c r="C5843" s="208">
        <v>315</v>
      </c>
      <c r="D5843" s="471">
        <v>0.6</v>
      </c>
      <c r="E5843" s="209">
        <v>8</v>
      </c>
      <c r="F5843" s="472">
        <v>8.4</v>
      </c>
      <c r="I5843" s="114"/>
    </row>
    <row r="5844" spans="1:9">
      <c r="A5844" s="470">
        <v>44440</v>
      </c>
      <c r="B5844" s="203">
        <v>10</v>
      </c>
      <c r="C5844" s="208">
        <v>330</v>
      </c>
      <c r="D5844" s="471">
        <v>0.8</v>
      </c>
      <c r="E5844" s="209">
        <v>8</v>
      </c>
      <c r="F5844" s="472">
        <v>7.5</v>
      </c>
      <c r="I5844" s="114"/>
    </row>
    <row r="5845" spans="1:9">
      <c r="A5845" s="470">
        <v>44440</v>
      </c>
      <c r="B5845" s="203">
        <v>11</v>
      </c>
      <c r="C5845" s="208">
        <v>345</v>
      </c>
      <c r="D5845" s="471">
        <v>1</v>
      </c>
      <c r="E5845" s="209">
        <v>8</v>
      </c>
      <c r="F5845" s="472">
        <v>6.5</v>
      </c>
      <c r="I5845" s="114"/>
    </row>
    <row r="5846" spans="1:9">
      <c r="A5846" s="470">
        <v>44440</v>
      </c>
      <c r="B5846" s="203">
        <v>12</v>
      </c>
      <c r="C5846" s="208">
        <v>0</v>
      </c>
      <c r="D5846" s="471">
        <v>1.2</v>
      </c>
      <c r="E5846" s="209">
        <v>8</v>
      </c>
      <c r="F5846" s="472">
        <v>5.6</v>
      </c>
      <c r="I5846" s="114"/>
    </row>
    <row r="5847" spans="1:9">
      <c r="A5847" s="470">
        <v>44440</v>
      </c>
      <c r="B5847" s="203">
        <v>13</v>
      </c>
      <c r="C5847" s="208">
        <v>15</v>
      </c>
      <c r="D5847" s="471">
        <v>1.4</v>
      </c>
      <c r="E5847" s="209">
        <v>8</v>
      </c>
      <c r="F5847" s="472">
        <v>4.7</v>
      </c>
      <c r="I5847" s="114"/>
    </row>
    <row r="5848" spans="1:9">
      <c r="A5848" s="470">
        <v>44440</v>
      </c>
      <c r="B5848" s="203">
        <v>14</v>
      </c>
      <c r="C5848" s="208">
        <v>30</v>
      </c>
      <c r="D5848" s="471">
        <v>1.6</v>
      </c>
      <c r="E5848" s="209">
        <v>8</v>
      </c>
      <c r="F5848" s="472">
        <v>3.8</v>
      </c>
      <c r="I5848" s="114"/>
    </row>
    <row r="5849" spans="1:9">
      <c r="A5849" s="470">
        <v>44440</v>
      </c>
      <c r="B5849" s="203">
        <v>15</v>
      </c>
      <c r="C5849" s="208">
        <v>45</v>
      </c>
      <c r="D5849" s="471">
        <v>1.8</v>
      </c>
      <c r="E5849" s="209">
        <v>8</v>
      </c>
      <c r="F5849" s="472">
        <v>2.9</v>
      </c>
      <c r="I5849" s="114"/>
    </row>
    <row r="5850" spans="1:9">
      <c r="A5850" s="470">
        <v>44440</v>
      </c>
      <c r="B5850" s="203">
        <v>16</v>
      </c>
      <c r="C5850" s="208">
        <v>60</v>
      </c>
      <c r="D5850" s="471">
        <v>2</v>
      </c>
      <c r="E5850" s="209">
        <v>8</v>
      </c>
      <c r="F5850" s="472">
        <v>2</v>
      </c>
      <c r="I5850" s="114"/>
    </row>
    <row r="5851" spans="1:9">
      <c r="A5851" s="470">
        <v>44440</v>
      </c>
      <c r="B5851" s="203">
        <v>17</v>
      </c>
      <c r="C5851" s="208">
        <v>75</v>
      </c>
      <c r="D5851" s="471">
        <v>2.2000000000000002</v>
      </c>
      <c r="E5851" s="209">
        <v>8</v>
      </c>
      <c r="F5851" s="472">
        <v>1.1000000000000001</v>
      </c>
      <c r="I5851" s="114"/>
    </row>
    <row r="5852" spans="1:9">
      <c r="A5852" s="470">
        <v>44440</v>
      </c>
      <c r="B5852" s="203">
        <v>18</v>
      </c>
      <c r="C5852" s="208">
        <v>90</v>
      </c>
      <c r="D5852" s="471">
        <v>2.4</v>
      </c>
      <c r="E5852" s="209">
        <v>8</v>
      </c>
      <c r="F5852" s="472">
        <v>0.2</v>
      </c>
      <c r="I5852" s="114"/>
    </row>
    <row r="5853" spans="1:9">
      <c r="A5853" s="470">
        <v>44440</v>
      </c>
      <c r="B5853" s="203">
        <v>19</v>
      </c>
      <c r="C5853" s="208">
        <v>105</v>
      </c>
      <c r="D5853" s="471">
        <v>2.6</v>
      </c>
      <c r="E5853" s="209">
        <v>7</v>
      </c>
      <c r="F5853" s="472">
        <v>59.3</v>
      </c>
      <c r="I5853" s="114"/>
    </row>
    <row r="5854" spans="1:9">
      <c r="A5854" s="470">
        <v>44440</v>
      </c>
      <c r="B5854" s="203">
        <v>20</v>
      </c>
      <c r="C5854" s="208">
        <v>120</v>
      </c>
      <c r="D5854" s="471">
        <v>2.8</v>
      </c>
      <c r="E5854" s="209">
        <v>7</v>
      </c>
      <c r="F5854" s="472">
        <v>58.4</v>
      </c>
      <c r="I5854" s="114"/>
    </row>
    <row r="5855" spans="1:9">
      <c r="A5855" s="470">
        <v>44440</v>
      </c>
      <c r="B5855" s="203">
        <v>21</v>
      </c>
      <c r="C5855" s="208">
        <v>135</v>
      </c>
      <c r="D5855" s="471">
        <v>3</v>
      </c>
      <c r="E5855" s="209">
        <v>7</v>
      </c>
      <c r="F5855" s="472">
        <v>57.4</v>
      </c>
      <c r="I5855" s="114"/>
    </row>
    <row r="5856" spans="1:9">
      <c r="A5856" s="470">
        <v>44440</v>
      </c>
      <c r="B5856" s="203">
        <v>22</v>
      </c>
      <c r="C5856" s="208">
        <v>150</v>
      </c>
      <c r="D5856" s="471">
        <v>3.2</v>
      </c>
      <c r="E5856" s="209">
        <v>7</v>
      </c>
      <c r="F5856" s="472">
        <v>56.5</v>
      </c>
      <c r="I5856" s="114"/>
    </row>
    <row r="5857" spans="1:9">
      <c r="A5857" s="470">
        <v>44440</v>
      </c>
      <c r="B5857" s="203">
        <v>23</v>
      </c>
      <c r="C5857" s="208">
        <v>165</v>
      </c>
      <c r="D5857" s="471">
        <v>3.4</v>
      </c>
      <c r="E5857" s="209">
        <v>7</v>
      </c>
      <c r="F5857" s="472">
        <v>55.6</v>
      </c>
      <c r="I5857" s="114"/>
    </row>
    <row r="5858" spans="1:9">
      <c r="A5858" s="470">
        <v>44441</v>
      </c>
      <c r="B5858" s="203">
        <v>0</v>
      </c>
      <c r="C5858" s="208">
        <v>180</v>
      </c>
      <c r="D5858" s="471">
        <v>3.6</v>
      </c>
      <c r="E5858" s="209">
        <v>7</v>
      </c>
      <c r="F5858" s="472">
        <v>54.7</v>
      </c>
      <c r="I5858" s="114"/>
    </row>
    <row r="5859" spans="1:9">
      <c r="A5859" s="470">
        <v>44441</v>
      </c>
      <c r="B5859" s="203">
        <v>1</v>
      </c>
      <c r="C5859" s="208">
        <v>195</v>
      </c>
      <c r="D5859" s="471">
        <v>3.8</v>
      </c>
      <c r="E5859" s="209">
        <v>7</v>
      </c>
      <c r="F5859" s="472">
        <v>53.8</v>
      </c>
      <c r="I5859" s="114"/>
    </row>
    <row r="5860" spans="1:9">
      <c r="A5860" s="470">
        <v>44441</v>
      </c>
      <c r="B5860" s="203">
        <v>2</v>
      </c>
      <c r="C5860" s="208">
        <v>210</v>
      </c>
      <c r="D5860" s="471">
        <v>4</v>
      </c>
      <c r="E5860" s="209">
        <v>7</v>
      </c>
      <c r="F5860" s="472">
        <v>52.9</v>
      </c>
      <c r="I5860" s="114"/>
    </row>
    <row r="5861" spans="1:9">
      <c r="A5861" s="470">
        <v>44441</v>
      </c>
      <c r="B5861" s="203">
        <v>3</v>
      </c>
      <c r="C5861" s="208">
        <v>225</v>
      </c>
      <c r="D5861" s="471">
        <v>4.2</v>
      </c>
      <c r="E5861" s="209">
        <v>7</v>
      </c>
      <c r="F5861" s="472">
        <v>52</v>
      </c>
      <c r="I5861" s="114"/>
    </row>
    <row r="5862" spans="1:9">
      <c r="A5862" s="470">
        <v>44441</v>
      </c>
      <c r="B5862" s="203">
        <v>4</v>
      </c>
      <c r="C5862" s="208">
        <v>240</v>
      </c>
      <c r="D5862" s="471">
        <v>4.4000000000000004</v>
      </c>
      <c r="E5862" s="209">
        <v>7</v>
      </c>
      <c r="F5862" s="472">
        <v>51.1</v>
      </c>
      <c r="I5862" s="114"/>
    </row>
    <row r="5863" spans="1:9">
      <c r="A5863" s="470">
        <v>44441</v>
      </c>
      <c r="B5863" s="203">
        <v>5</v>
      </c>
      <c r="C5863" s="208">
        <v>255</v>
      </c>
      <c r="D5863" s="471">
        <v>4.5999999999999996</v>
      </c>
      <c r="E5863" s="209">
        <v>7</v>
      </c>
      <c r="F5863" s="472">
        <v>50.1</v>
      </c>
      <c r="I5863" s="114"/>
    </row>
    <row r="5864" spans="1:9">
      <c r="A5864" s="470">
        <v>44441</v>
      </c>
      <c r="B5864" s="203">
        <v>6</v>
      </c>
      <c r="C5864" s="208">
        <v>270</v>
      </c>
      <c r="D5864" s="471">
        <v>4.8</v>
      </c>
      <c r="E5864" s="209">
        <v>7</v>
      </c>
      <c r="F5864" s="472">
        <v>49.2</v>
      </c>
      <c r="I5864" s="114"/>
    </row>
    <row r="5865" spans="1:9">
      <c r="A5865" s="470">
        <v>44441</v>
      </c>
      <c r="B5865" s="203">
        <v>7</v>
      </c>
      <c r="C5865" s="208">
        <v>285</v>
      </c>
      <c r="D5865" s="471">
        <v>5</v>
      </c>
      <c r="E5865" s="209">
        <v>7</v>
      </c>
      <c r="F5865" s="472">
        <v>48.3</v>
      </c>
      <c r="I5865" s="114"/>
    </row>
    <row r="5866" spans="1:9">
      <c r="A5866" s="470">
        <v>44441</v>
      </c>
      <c r="B5866" s="203">
        <v>8</v>
      </c>
      <c r="C5866" s="208">
        <v>300</v>
      </c>
      <c r="D5866" s="471">
        <v>5.2</v>
      </c>
      <c r="E5866" s="209">
        <v>7</v>
      </c>
      <c r="F5866" s="472">
        <v>47.4</v>
      </c>
      <c r="I5866" s="114"/>
    </row>
    <row r="5867" spans="1:9">
      <c r="A5867" s="470">
        <v>44441</v>
      </c>
      <c r="B5867" s="203">
        <v>9</v>
      </c>
      <c r="C5867" s="208">
        <v>315</v>
      </c>
      <c r="D5867" s="471">
        <v>5.4</v>
      </c>
      <c r="E5867" s="209">
        <v>7</v>
      </c>
      <c r="F5867" s="472">
        <v>46.5</v>
      </c>
      <c r="I5867" s="114"/>
    </row>
    <row r="5868" spans="1:9">
      <c r="A5868" s="470">
        <v>44441</v>
      </c>
      <c r="B5868" s="203">
        <v>10</v>
      </c>
      <c r="C5868" s="208">
        <v>330</v>
      </c>
      <c r="D5868" s="471">
        <v>5.6</v>
      </c>
      <c r="E5868" s="209">
        <v>7</v>
      </c>
      <c r="F5868" s="472">
        <v>45.6</v>
      </c>
      <c r="I5868" s="114"/>
    </row>
    <row r="5869" spans="1:9">
      <c r="A5869" s="470">
        <v>44441</v>
      </c>
      <c r="B5869" s="203">
        <v>11</v>
      </c>
      <c r="C5869" s="208">
        <v>345</v>
      </c>
      <c r="D5869" s="471">
        <v>5.8</v>
      </c>
      <c r="E5869" s="209">
        <v>7</v>
      </c>
      <c r="F5869" s="472">
        <v>44.7</v>
      </c>
      <c r="I5869" s="114"/>
    </row>
    <row r="5870" spans="1:9">
      <c r="A5870" s="470">
        <v>44441</v>
      </c>
      <c r="B5870" s="203">
        <v>12</v>
      </c>
      <c r="C5870" s="208">
        <v>0</v>
      </c>
      <c r="D5870" s="471">
        <v>6</v>
      </c>
      <c r="E5870" s="209">
        <v>7</v>
      </c>
      <c r="F5870" s="472">
        <v>43.8</v>
      </c>
      <c r="I5870" s="114"/>
    </row>
    <row r="5871" spans="1:9">
      <c r="A5871" s="470">
        <v>44441</v>
      </c>
      <c r="B5871" s="203">
        <v>13</v>
      </c>
      <c r="C5871" s="208">
        <v>15</v>
      </c>
      <c r="D5871" s="471">
        <v>6.2</v>
      </c>
      <c r="E5871" s="209">
        <v>7</v>
      </c>
      <c r="F5871" s="472">
        <v>42.8</v>
      </c>
      <c r="I5871" s="114"/>
    </row>
    <row r="5872" spans="1:9">
      <c r="A5872" s="470">
        <v>44441</v>
      </c>
      <c r="B5872" s="203">
        <v>14</v>
      </c>
      <c r="C5872" s="208">
        <v>30</v>
      </c>
      <c r="D5872" s="471">
        <v>6.4</v>
      </c>
      <c r="E5872" s="209">
        <v>7</v>
      </c>
      <c r="F5872" s="472">
        <v>41.9</v>
      </c>
      <c r="I5872" s="114"/>
    </row>
    <row r="5873" spans="1:9">
      <c r="A5873" s="470">
        <v>44441</v>
      </c>
      <c r="B5873" s="203">
        <v>15</v>
      </c>
      <c r="C5873" s="208">
        <v>45</v>
      </c>
      <c r="D5873" s="471">
        <v>6.6</v>
      </c>
      <c r="E5873" s="209">
        <v>7</v>
      </c>
      <c r="F5873" s="472">
        <v>41</v>
      </c>
      <c r="I5873" s="114"/>
    </row>
    <row r="5874" spans="1:9">
      <c r="A5874" s="470">
        <v>44441</v>
      </c>
      <c r="B5874" s="203">
        <v>16</v>
      </c>
      <c r="C5874" s="208">
        <v>60</v>
      </c>
      <c r="D5874" s="471">
        <v>6.8</v>
      </c>
      <c r="E5874" s="209">
        <v>7</v>
      </c>
      <c r="F5874" s="472">
        <v>40.1</v>
      </c>
      <c r="I5874" s="114"/>
    </row>
    <row r="5875" spans="1:9">
      <c r="A5875" s="470">
        <v>44441</v>
      </c>
      <c r="B5875" s="203">
        <v>17</v>
      </c>
      <c r="C5875" s="208">
        <v>75</v>
      </c>
      <c r="D5875" s="471">
        <v>7</v>
      </c>
      <c r="E5875" s="209">
        <v>7</v>
      </c>
      <c r="F5875" s="472">
        <v>39.200000000000003</v>
      </c>
      <c r="I5875" s="114"/>
    </row>
    <row r="5876" spans="1:9">
      <c r="A5876" s="470">
        <v>44441</v>
      </c>
      <c r="B5876" s="203">
        <v>18</v>
      </c>
      <c r="C5876" s="208">
        <v>90</v>
      </c>
      <c r="D5876" s="471">
        <v>7.2</v>
      </c>
      <c r="E5876" s="209">
        <v>7</v>
      </c>
      <c r="F5876" s="472">
        <v>38.299999999999997</v>
      </c>
      <c r="I5876" s="114"/>
    </row>
    <row r="5877" spans="1:9">
      <c r="A5877" s="470">
        <v>44441</v>
      </c>
      <c r="B5877" s="203">
        <v>19</v>
      </c>
      <c r="C5877" s="208">
        <v>105</v>
      </c>
      <c r="D5877" s="471">
        <v>7.4</v>
      </c>
      <c r="E5877" s="209">
        <v>7</v>
      </c>
      <c r="F5877" s="472">
        <v>37.299999999999997</v>
      </c>
      <c r="I5877" s="114"/>
    </row>
    <row r="5878" spans="1:9">
      <c r="A5878" s="470">
        <v>44441</v>
      </c>
      <c r="B5878" s="203">
        <v>20</v>
      </c>
      <c r="C5878" s="208">
        <v>120</v>
      </c>
      <c r="D5878" s="471">
        <v>7.6</v>
      </c>
      <c r="E5878" s="209">
        <v>7</v>
      </c>
      <c r="F5878" s="472">
        <v>36.4</v>
      </c>
      <c r="I5878" s="114"/>
    </row>
    <row r="5879" spans="1:9">
      <c r="A5879" s="470">
        <v>44441</v>
      </c>
      <c r="B5879" s="203">
        <v>21</v>
      </c>
      <c r="C5879" s="208">
        <v>135</v>
      </c>
      <c r="D5879" s="471">
        <v>7.8</v>
      </c>
      <c r="E5879" s="209">
        <v>7</v>
      </c>
      <c r="F5879" s="472">
        <v>35.5</v>
      </c>
      <c r="I5879" s="114"/>
    </row>
    <row r="5880" spans="1:9">
      <c r="A5880" s="470">
        <v>44441</v>
      </c>
      <c r="B5880" s="203">
        <v>22</v>
      </c>
      <c r="C5880" s="208">
        <v>150</v>
      </c>
      <c r="D5880" s="471">
        <v>8</v>
      </c>
      <c r="E5880" s="209">
        <v>7</v>
      </c>
      <c r="F5880" s="472">
        <v>34.6</v>
      </c>
      <c r="I5880" s="114"/>
    </row>
    <row r="5881" spans="1:9">
      <c r="A5881" s="470">
        <v>44441</v>
      </c>
      <c r="B5881" s="203">
        <v>23</v>
      </c>
      <c r="C5881" s="208">
        <v>165</v>
      </c>
      <c r="D5881" s="471">
        <v>8.1999999999999993</v>
      </c>
      <c r="E5881" s="209">
        <v>7</v>
      </c>
      <c r="F5881" s="472">
        <v>33.700000000000003</v>
      </c>
      <c r="I5881" s="114"/>
    </row>
    <row r="5882" spans="1:9">
      <c r="A5882" s="470">
        <v>44442</v>
      </c>
      <c r="B5882" s="203">
        <v>0</v>
      </c>
      <c r="C5882" s="208">
        <v>180</v>
      </c>
      <c r="D5882" s="471">
        <v>8.4</v>
      </c>
      <c r="E5882" s="209">
        <v>7</v>
      </c>
      <c r="F5882" s="472">
        <v>32.799999999999997</v>
      </c>
      <c r="I5882" s="114"/>
    </row>
    <row r="5883" spans="1:9">
      <c r="A5883" s="470">
        <v>44442</v>
      </c>
      <c r="B5883" s="203">
        <v>1</v>
      </c>
      <c r="C5883" s="208">
        <v>195</v>
      </c>
      <c r="D5883" s="471">
        <v>8.6999999999999993</v>
      </c>
      <c r="E5883" s="209">
        <v>7</v>
      </c>
      <c r="F5883" s="472">
        <v>31.8</v>
      </c>
      <c r="I5883" s="114"/>
    </row>
    <row r="5884" spans="1:9">
      <c r="A5884" s="470">
        <v>44442</v>
      </c>
      <c r="B5884" s="203">
        <v>2</v>
      </c>
      <c r="C5884" s="208">
        <v>210</v>
      </c>
      <c r="D5884" s="471">
        <v>8.9</v>
      </c>
      <c r="E5884" s="209">
        <v>7</v>
      </c>
      <c r="F5884" s="472">
        <v>30.9</v>
      </c>
      <c r="I5884" s="114"/>
    </row>
    <row r="5885" spans="1:9">
      <c r="A5885" s="470">
        <v>44442</v>
      </c>
      <c r="B5885" s="203">
        <v>3</v>
      </c>
      <c r="C5885" s="208">
        <v>225</v>
      </c>
      <c r="D5885" s="471">
        <v>9.1</v>
      </c>
      <c r="E5885" s="209">
        <v>7</v>
      </c>
      <c r="F5885" s="472">
        <v>30</v>
      </c>
      <c r="I5885" s="114"/>
    </row>
    <row r="5886" spans="1:9">
      <c r="A5886" s="470">
        <v>44442</v>
      </c>
      <c r="B5886" s="203">
        <v>4</v>
      </c>
      <c r="C5886" s="208">
        <v>240</v>
      </c>
      <c r="D5886" s="471">
        <v>9.3000000000000007</v>
      </c>
      <c r="E5886" s="209">
        <v>7</v>
      </c>
      <c r="F5886" s="472">
        <v>29.1</v>
      </c>
      <c r="I5886" s="114"/>
    </row>
    <row r="5887" spans="1:9">
      <c r="A5887" s="470">
        <v>44442</v>
      </c>
      <c r="B5887" s="203">
        <v>5</v>
      </c>
      <c r="C5887" s="208">
        <v>255</v>
      </c>
      <c r="D5887" s="471">
        <v>9.5</v>
      </c>
      <c r="E5887" s="209">
        <v>7</v>
      </c>
      <c r="F5887" s="472">
        <v>28.2</v>
      </c>
      <c r="I5887" s="114"/>
    </row>
    <row r="5888" spans="1:9">
      <c r="A5888" s="470">
        <v>44442</v>
      </c>
      <c r="B5888" s="203">
        <v>6</v>
      </c>
      <c r="C5888" s="208">
        <v>270</v>
      </c>
      <c r="D5888" s="471">
        <v>9.6999999999999993</v>
      </c>
      <c r="E5888" s="209">
        <v>7</v>
      </c>
      <c r="F5888" s="472">
        <v>27.3</v>
      </c>
      <c r="I5888" s="114"/>
    </row>
    <row r="5889" spans="1:9">
      <c r="A5889" s="470">
        <v>44442</v>
      </c>
      <c r="B5889" s="203">
        <v>7</v>
      </c>
      <c r="C5889" s="208">
        <v>285</v>
      </c>
      <c r="D5889" s="471">
        <v>9.9</v>
      </c>
      <c r="E5889" s="209">
        <v>7</v>
      </c>
      <c r="F5889" s="472">
        <v>26.3</v>
      </c>
      <c r="I5889" s="114"/>
    </row>
    <row r="5890" spans="1:9">
      <c r="A5890" s="470">
        <v>44442</v>
      </c>
      <c r="B5890" s="203">
        <v>8</v>
      </c>
      <c r="C5890" s="208">
        <v>300</v>
      </c>
      <c r="D5890" s="471">
        <v>10.1</v>
      </c>
      <c r="E5890" s="209">
        <v>7</v>
      </c>
      <c r="F5890" s="472">
        <v>25.4</v>
      </c>
      <c r="I5890" s="114"/>
    </row>
    <row r="5891" spans="1:9">
      <c r="A5891" s="470">
        <v>44442</v>
      </c>
      <c r="B5891" s="203">
        <v>9</v>
      </c>
      <c r="C5891" s="208">
        <v>315</v>
      </c>
      <c r="D5891" s="471">
        <v>10.3</v>
      </c>
      <c r="E5891" s="209">
        <v>7</v>
      </c>
      <c r="F5891" s="472">
        <v>24.5</v>
      </c>
      <c r="I5891" s="114"/>
    </row>
    <row r="5892" spans="1:9">
      <c r="A5892" s="470">
        <v>44442</v>
      </c>
      <c r="B5892" s="203">
        <v>10</v>
      </c>
      <c r="C5892" s="208">
        <v>330</v>
      </c>
      <c r="D5892" s="471">
        <v>10.5</v>
      </c>
      <c r="E5892" s="209">
        <v>7</v>
      </c>
      <c r="F5892" s="472">
        <v>23.6</v>
      </c>
      <c r="I5892" s="114"/>
    </row>
    <row r="5893" spans="1:9">
      <c r="A5893" s="470">
        <v>44442</v>
      </c>
      <c r="B5893" s="203">
        <v>11</v>
      </c>
      <c r="C5893" s="208">
        <v>345</v>
      </c>
      <c r="D5893" s="471">
        <v>10.7</v>
      </c>
      <c r="E5893" s="209">
        <v>7</v>
      </c>
      <c r="F5893" s="472">
        <v>22.7</v>
      </c>
      <c r="I5893" s="114"/>
    </row>
    <row r="5894" spans="1:9">
      <c r="A5894" s="470">
        <v>44442</v>
      </c>
      <c r="B5894" s="203">
        <v>12</v>
      </c>
      <c r="C5894" s="208">
        <v>0</v>
      </c>
      <c r="D5894" s="471">
        <v>10.9</v>
      </c>
      <c r="E5894" s="209">
        <v>7</v>
      </c>
      <c r="F5894" s="472">
        <v>21.7</v>
      </c>
      <c r="I5894" s="114"/>
    </row>
    <row r="5895" spans="1:9">
      <c r="A5895" s="470">
        <v>44442</v>
      </c>
      <c r="B5895" s="203">
        <v>13</v>
      </c>
      <c r="C5895" s="208">
        <v>15</v>
      </c>
      <c r="D5895" s="471">
        <v>11.1</v>
      </c>
      <c r="E5895" s="209">
        <v>7</v>
      </c>
      <c r="F5895" s="472">
        <v>20.8</v>
      </c>
      <c r="I5895" s="114"/>
    </row>
    <row r="5896" spans="1:9">
      <c r="A5896" s="470">
        <v>44442</v>
      </c>
      <c r="B5896" s="203">
        <v>14</v>
      </c>
      <c r="C5896" s="208">
        <v>30</v>
      </c>
      <c r="D5896" s="471">
        <v>11.3</v>
      </c>
      <c r="E5896" s="209">
        <v>7</v>
      </c>
      <c r="F5896" s="472">
        <v>19.899999999999999</v>
      </c>
      <c r="I5896" s="114"/>
    </row>
    <row r="5897" spans="1:9">
      <c r="A5897" s="470">
        <v>44442</v>
      </c>
      <c r="B5897" s="203">
        <v>15</v>
      </c>
      <c r="C5897" s="208">
        <v>45</v>
      </c>
      <c r="D5897" s="471">
        <v>11.5</v>
      </c>
      <c r="E5897" s="209">
        <v>7</v>
      </c>
      <c r="F5897" s="472">
        <v>19</v>
      </c>
      <c r="I5897" s="114"/>
    </row>
    <row r="5898" spans="1:9">
      <c r="A5898" s="470">
        <v>44442</v>
      </c>
      <c r="B5898" s="203">
        <v>16</v>
      </c>
      <c r="C5898" s="208">
        <v>60</v>
      </c>
      <c r="D5898" s="471">
        <v>11.7</v>
      </c>
      <c r="E5898" s="209">
        <v>7</v>
      </c>
      <c r="F5898" s="472">
        <v>18.100000000000001</v>
      </c>
      <c r="I5898" s="114"/>
    </row>
    <row r="5899" spans="1:9">
      <c r="A5899" s="470">
        <v>44442</v>
      </c>
      <c r="B5899" s="203">
        <v>17</v>
      </c>
      <c r="C5899" s="208">
        <v>75</v>
      </c>
      <c r="D5899" s="471">
        <v>11.9</v>
      </c>
      <c r="E5899" s="209">
        <v>7</v>
      </c>
      <c r="F5899" s="472">
        <v>17.100000000000001</v>
      </c>
      <c r="I5899" s="114"/>
    </row>
    <row r="5900" spans="1:9">
      <c r="A5900" s="470">
        <v>44442</v>
      </c>
      <c r="B5900" s="203">
        <v>18</v>
      </c>
      <c r="C5900" s="208">
        <v>90</v>
      </c>
      <c r="D5900" s="471">
        <v>12.1</v>
      </c>
      <c r="E5900" s="209">
        <v>7</v>
      </c>
      <c r="F5900" s="472">
        <v>16.2</v>
      </c>
      <c r="I5900" s="114"/>
    </row>
    <row r="5901" spans="1:9">
      <c r="A5901" s="470">
        <v>44442</v>
      </c>
      <c r="B5901" s="203">
        <v>19</v>
      </c>
      <c r="C5901" s="208">
        <v>105</v>
      </c>
      <c r="D5901" s="471">
        <v>12.3</v>
      </c>
      <c r="E5901" s="209">
        <v>7</v>
      </c>
      <c r="F5901" s="472">
        <v>15.3</v>
      </c>
      <c r="I5901" s="114"/>
    </row>
    <row r="5902" spans="1:9">
      <c r="A5902" s="470">
        <v>44442</v>
      </c>
      <c r="B5902" s="203">
        <v>20</v>
      </c>
      <c r="C5902" s="208">
        <v>120</v>
      </c>
      <c r="D5902" s="471">
        <v>12.5</v>
      </c>
      <c r="E5902" s="209">
        <v>7</v>
      </c>
      <c r="F5902" s="472">
        <v>14.4</v>
      </c>
      <c r="I5902" s="114"/>
    </row>
    <row r="5903" spans="1:9">
      <c r="A5903" s="470">
        <v>44442</v>
      </c>
      <c r="B5903" s="203">
        <v>21</v>
      </c>
      <c r="C5903" s="208">
        <v>135</v>
      </c>
      <c r="D5903" s="471">
        <v>12.7</v>
      </c>
      <c r="E5903" s="209">
        <v>7</v>
      </c>
      <c r="F5903" s="472">
        <v>13.5</v>
      </c>
      <c r="I5903" s="114"/>
    </row>
    <row r="5904" spans="1:9">
      <c r="A5904" s="470">
        <v>44442</v>
      </c>
      <c r="B5904" s="203">
        <v>22</v>
      </c>
      <c r="C5904" s="208">
        <v>150</v>
      </c>
      <c r="D5904" s="471">
        <v>12.9</v>
      </c>
      <c r="E5904" s="209">
        <v>7</v>
      </c>
      <c r="F5904" s="472">
        <v>12.5</v>
      </c>
      <c r="I5904" s="114"/>
    </row>
    <row r="5905" spans="1:9">
      <c r="A5905" s="470">
        <v>44442</v>
      </c>
      <c r="B5905" s="203">
        <v>23</v>
      </c>
      <c r="C5905" s="208">
        <v>165</v>
      </c>
      <c r="D5905" s="471">
        <v>13.1</v>
      </c>
      <c r="E5905" s="209">
        <v>7</v>
      </c>
      <c r="F5905" s="472">
        <v>11.6</v>
      </c>
      <c r="I5905" s="114"/>
    </row>
    <row r="5906" spans="1:9">
      <c r="A5906" s="470">
        <v>44443</v>
      </c>
      <c r="B5906" s="203">
        <v>0</v>
      </c>
      <c r="C5906" s="208">
        <v>180</v>
      </c>
      <c r="D5906" s="471">
        <v>13.4</v>
      </c>
      <c r="E5906" s="209">
        <v>7</v>
      </c>
      <c r="F5906" s="472">
        <v>10.7</v>
      </c>
      <c r="I5906" s="114"/>
    </row>
    <row r="5907" spans="1:9">
      <c r="A5907" s="470">
        <v>44443</v>
      </c>
      <c r="B5907" s="203">
        <v>1</v>
      </c>
      <c r="C5907" s="208">
        <v>195</v>
      </c>
      <c r="D5907" s="471">
        <v>13.6</v>
      </c>
      <c r="E5907" s="209">
        <v>7</v>
      </c>
      <c r="F5907" s="472">
        <v>9.8000000000000007</v>
      </c>
      <c r="I5907" s="114"/>
    </row>
    <row r="5908" spans="1:9">
      <c r="A5908" s="470">
        <v>44443</v>
      </c>
      <c r="B5908" s="203">
        <v>2</v>
      </c>
      <c r="C5908" s="208">
        <v>210</v>
      </c>
      <c r="D5908" s="471">
        <v>13.8</v>
      </c>
      <c r="E5908" s="209">
        <v>7</v>
      </c>
      <c r="F5908" s="472">
        <v>8.8000000000000007</v>
      </c>
      <c r="I5908" s="114"/>
    </row>
    <row r="5909" spans="1:9">
      <c r="A5909" s="470">
        <v>44443</v>
      </c>
      <c r="B5909" s="203">
        <v>3</v>
      </c>
      <c r="C5909" s="208">
        <v>225</v>
      </c>
      <c r="D5909" s="471">
        <v>14</v>
      </c>
      <c r="E5909" s="209">
        <v>7</v>
      </c>
      <c r="F5909" s="472">
        <v>7.9</v>
      </c>
      <c r="I5909" s="114"/>
    </row>
    <row r="5910" spans="1:9">
      <c r="A5910" s="470">
        <v>44443</v>
      </c>
      <c r="B5910" s="203">
        <v>4</v>
      </c>
      <c r="C5910" s="208">
        <v>240</v>
      </c>
      <c r="D5910" s="471">
        <v>14.2</v>
      </c>
      <c r="E5910" s="209">
        <v>7</v>
      </c>
      <c r="F5910" s="472">
        <v>7</v>
      </c>
      <c r="I5910" s="114"/>
    </row>
    <row r="5911" spans="1:9">
      <c r="A5911" s="470">
        <v>44443</v>
      </c>
      <c r="B5911" s="203">
        <v>5</v>
      </c>
      <c r="C5911" s="208">
        <v>255</v>
      </c>
      <c r="D5911" s="471">
        <v>14.4</v>
      </c>
      <c r="E5911" s="209">
        <v>7</v>
      </c>
      <c r="F5911" s="472">
        <v>6.1</v>
      </c>
      <c r="I5911" s="114"/>
    </row>
    <row r="5912" spans="1:9">
      <c r="A5912" s="470">
        <v>44443</v>
      </c>
      <c r="B5912" s="203">
        <v>6</v>
      </c>
      <c r="C5912" s="208">
        <v>270</v>
      </c>
      <c r="D5912" s="471">
        <v>14.6</v>
      </c>
      <c r="E5912" s="209">
        <v>7</v>
      </c>
      <c r="F5912" s="472">
        <v>5.2</v>
      </c>
      <c r="I5912" s="114"/>
    </row>
    <row r="5913" spans="1:9">
      <c r="A5913" s="470">
        <v>44443</v>
      </c>
      <c r="B5913" s="203">
        <v>7</v>
      </c>
      <c r="C5913" s="208">
        <v>285</v>
      </c>
      <c r="D5913" s="471">
        <v>14.8</v>
      </c>
      <c r="E5913" s="209">
        <v>7</v>
      </c>
      <c r="F5913" s="472">
        <v>4.2</v>
      </c>
      <c r="I5913" s="114"/>
    </row>
    <row r="5914" spans="1:9">
      <c r="A5914" s="470">
        <v>44443</v>
      </c>
      <c r="B5914" s="203">
        <v>8</v>
      </c>
      <c r="C5914" s="208">
        <v>300</v>
      </c>
      <c r="D5914" s="471">
        <v>15</v>
      </c>
      <c r="E5914" s="209">
        <v>7</v>
      </c>
      <c r="F5914" s="472">
        <v>3.3</v>
      </c>
      <c r="I5914" s="114"/>
    </row>
    <row r="5915" spans="1:9">
      <c r="A5915" s="470">
        <v>44443</v>
      </c>
      <c r="B5915" s="203">
        <v>9</v>
      </c>
      <c r="C5915" s="208">
        <v>315</v>
      </c>
      <c r="D5915" s="471">
        <v>15.2</v>
      </c>
      <c r="E5915" s="209">
        <v>7</v>
      </c>
      <c r="F5915" s="472">
        <v>2.4</v>
      </c>
      <c r="I5915" s="114"/>
    </row>
    <row r="5916" spans="1:9">
      <c r="A5916" s="470">
        <v>44443</v>
      </c>
      <c r="B5916" s="203">
        <v>10</v>
      </c>
      <c r="C5916" s="208">
        <v>330</v>
      </c>
      <c r="D5916" s="471">
        <v>15.4</v>
      </c>
      <c r="E5916" s="209">
        <v>7</v>
      </c>
      <c r="F5916" s="472">
        <v>1.5</v>
      </c>
      <c r="I5916" s="114"/>
    </row>
    <row r="5917" spans="1:9">
      <c r="A5917" s="470">
        <v>44443</v>
      </c>
      <c r="B5917" s="203">
        <v>11</v>
      </c>
      <c r="C5917" s="208">
        <v>345</v>
      </c>
      <c r="D5917" s="471">
        <v>15.6</v>
      </c>
      <c r="E5917" s="209">
        <v>7</v>
      </c>
      <c r="F5917" s="472">
        <v>0.5</v>
      </c>
      <c r="I5917" s="114"/>
    </row>
    <row r="5918" spans="1:9">
      <c r="A5918" s="470">
        <v>44443</v>
      </c>
      <c r="B5918" s="203">
        <v>12</v>
      </c>
      <c r="C5918" s="208">
        <v>0</v>
      </c>
      <c r="D5918" s="471">
        <v>15.8</v>
      </c>
      <c r="E5918" s="209">
        <v>6</v>
      </c>
      <c r="F5918" s="472">
        <v>59.6</v>
      </c>
      <c r="I5918" s="114"/>
    </row>
    <row r="5919" spans="1:9">
      <c r="A5919" s="470">
        <v>44443</v>
      </c>
      <c r="B5919" s="203">
        <v>13</v>
      </c>
      <c r="C5919" s="208">
        <v>15</v>
      </c>
      <c r="D5919" s="471">
        <v>16</v>
      </c>
      <c r="E5919" s="209">
        <v>6</v>
      </c>
      <c r="F5919" s="472">
        <v>58.7</v>
      </c>
      <c r="I5919" s="114"/>
    </row>
    <row r="5920" spans="1:9">
      <c r="A5920" s="470">
        <v>44443</v>
      </c>
      <c r="B5920" s="203">
        <v>14</v>
      </c>
      <c r="C5920" s="208">
        <v>30</v>
      </c>
      <c r="D5920" s="471">
        <v>16.2</v>
      </c>
      <c r="E5920" s="209">
        <v>6</v>
      </c>
      <c r="F5920" s="472">
        <v>57.8</v>
      </c>
      <c r="I5920" s="114"/>
    </row>
    <row r="5921" spans="1:9">
      <c r="A5921" s="470">
        <v>44443</v>
      </c>
      <c r="B5921" s="203">
        <v>15</v>
      </c>
      <c r="C5921" s="208">
        <v>45</v>
      </c>
      <c r="D5921" s="471">
        <v>16.5</v>
      </c>
      <c r="E5921" s="209">
        <v>6</v>
      </c>
      <c r="F5921" s="472">
        <v>56.8</v>
      </c>
      <c r="I5921" s="114"/>
    </row>
    <row r="5922" spans="1:9">
      <c r="A5922" s="470">
        <v>44443</v>
      </c>
      <c r="B5922" s="203">
        <v>16</v>
      </c>
      <c r="C5922" s="208">
        <v>60</v>
      </c>
      <c r="D5922" s="471">
        <v>16.7</v>
      </c>
      <c r="E5922" s="209">
        <v>6</v>
      </c>
      <c r="F5922" s="472">
        <v>55.9</v>
      </c>
      <c r="I5922" s="114"/>
    </row>
    <row r="5923" spans="1:9">
      <c r="A5923" s="470">
        <v>44443</v>
      </c>
      <c r="B5923" s="203">
        <v>17</v>
      </c>
      <c r="C5923" s="208">
        <v>75</v>
      </c>
      <c r="D5923" s="471">
        <v>16.899999999999999</v>
      </c>
      <c r="E5923" s="209">
        <v>6</v>
      </c>
      <c r="F5923" s="472">
        <v>55</v>
      </c>
      <c r="I5923" s="114"/>
    </row>
    <row r="5924" spans="1:9">
      <c r="A5924" s="470">
        <v>44443</v>
      </c>
      <c r="B5924" s="203">
        <v>18</v>
      </c>
      <c r="C5924" s="208">
        <v>90</v>
      </c>
      <c r="D5924" s="471">
        <v>17.100000000000001</v>
      </c>
      <c r="E5924" s="209">
        <v>6</v>
      </c>
      <c r="F5924" s="472">
        <v>54.1</v>
      </c>
      <c r="I5924" s="114"/>
    </row>
    <row r="5925" spans="1:9">
      <c r="A5925" s="470">
        <v>44443</v>
      </c>
      <c r="B5925" s="203">
        <v>19</v>
      </c>
      <c r="C5925" s="208">
        <v>105</v>
      </c>
      <c r="D5925" s="471">
        <v>17.3</v>
      </c>
      <c r="E5925" s="209">
        <v>6</v>
      </c>
      <c r="F5925" s="472">
        <v>53.1</v>
      </c>
      <c r="I5925" s="114"/>
    </row>
    <row r="5926" spans="1:9">
      <c r="A5926" s="470">
        <v>44443</v>
      </c>
      <c r="B5926" s="203">
        <v>20</v>
      </c>
      <c r="C5926" s="208">
        <v>120</v>
      </c>
      <c r="D5926" s="471">
        <v>17.5</v>
      </c>
      <c r="E5926" s="209">
        <v>6</v>
      </c>
      <c r="F5926" s="472">
        <v>52.2</v>
      </c>
      <c r="I5926" s="114"/>
    </row>
    <row r="5927" spans="1:9">
      <c r="A5927" s="470">
        <v>44443</v>
      </c>
      <c r="B5927" s="203">
        <v>21</v>
      </c>
      <c r="C5927" s="208">
        <v>135</v>
      </c>
      <c r="D5927" s="471">
        <v>17.7</v>
      </c>
      <c r="E5927" s="209">
        <v>6</v>
      </c>
      <c r="F5927" s="472">
        <v>51.3</v>
      </c>
      <c r="I5927" s="114"/>
    </row>
    <row r="5928" spans="1:9">
      <c r="A5928" s="470">
        <v>44443</v>
      </c>
      <c r="B5928" s="203">
        <v>22</v>
      </c>
      <c r="C5928" s="208">
        <v>150</v>
      </c>
      <c r="D5928" s="471">
        <v>17.899999999999999</v>
      </c>
      <c r="E5928" s="209">
        <v>6</v>
      </c>
      <c r="F5928" s="472">
        <v>50.4</v>
      </c>
      <c r="I5928" s="114"/>
    </row>
    <row r="5929" spans="1:9">
      <c r="A5929" s="470">
        <v>44443</v>
      </c>
      <c r="B5929" s="203">
        <v>23</v>
      </c>
      <c r="C5929" s="208">
        <v>165</v>
      </c>
      <c r="D5929" s="471">
        <v>18.100000000000001</v>
      </c>
      <c r="E5929" s="209">
        <v>6</v>
      </c>
      <c r="F5929" s="472">
        <v>49.4</v>
      </c>
      <c r="I5929" s="114"/>
    </row>
    <row r="5930" spans="1:9">
      <c r="A5930" s="470">
        <v>44444</v>
      </c>
      <c r="B5930" s="203">
        <v>0</v>
      </c>
      <c r="C5930" s="208">
        <v>180</v>
      </c>
      <c r="D5930" s="471">
        <v>18.3</v>
      </c>
      <c r="E5930" s="209">
        <v>6</v>
      </c>
      <c r="F5930" s="472">
        <v>48.5</v>
      </c>
      <c r="I5930" s="114"/>
    </row>
    <row r="5931" spans="1:9">
      <c r="A5931" s="470">
        <v>44444</v>
      </c>
      <c r="B5931" s="203">
        <v>1</v>
      </c>
      <c r="C5931" s="208">
        <v>195</v>
      </c>
      <c r="D5931" s="471">
        <v>18.5</v>
      </c>
      <c r="E5931" s="209">
        <v>6</v>
      </c>
      <c r="F5931" s="472">
        <v>47.6</v>
      </c>
      <c r="I5931" s="114"/>
    </row>
    <row r="5932" spans="1:9">
      <c r="A5932" s="470">
        <v>44444</v>
      </c>
      <c r="B5932" s="203">
        <v>2</v>
      </c>
      <c r="C5932" s="208">
        <v>210</v>
      </c>
      <c r="D5932" s="471">
        <v>18.7</v>
      </c>
      <c r="E5932" s="209">
        <v>6</v>
      </c>
      <c r="F5932" s="472">
        <v>46.6</v>
      </c>
      <c r="I5932" s="114"/>
    </row>
    <row r="5933" spans="1:9">
      <c r="A5933" s="470">
        <v>44444</v>
      </c>
      <c r="B5933" s="203">
        <v>3</v>
      </c>
      <c r="C5933" s="208">
        <v>225</v>
      </c>
      <c r="D5933" s="471">
        <v>18.899999999999999</v>
      </c>
      <c r="E5933" s="209">
        <v>6</v>
      </c>
      <c r="F5933" s="472">
        <v>45.7</v>
      </c>
      <c r="I5933" s="114"/>
    </row>
    <row r="5934" spans="1:9">
      <c r="A5934" s="470">
        <v>44444</v>
      </c>
      <c r="B5934" s="203">
        <v>4</v>
      </c>
      <c r="C5934" s="208">
        <v>240</v>
      </c>
      <c r="D5934" s="471">
        <v>19.2</v>
      </c>
      <c r="E5934" s="209">
        <v>6</v>
      </c>
      <c r="F5934" s="472">
        <v>44.8</v>
      </c>
      <c r="I5934" s="114"/>
    </row>
    <row r="5935" spans="1:9">
      <c r="A5935" s="470">
        <v>44444</v>
      </c>
      <c r="B5935" s="203">
        <v>5</v>
      </c>
      <c r="C5935" s="208">
        <v>255</v>
      </c>
      <c r="D5935" s="471">
        <v>19.399999999999999</v>
      </c>
      <c r="E5935" s="209">
        <v>6</v>
      </c>
      <c r="F5935" s="472">
        <v>43.9</v>
      </c>
      <c r="I5935" s="114"/>
    </row>
    <row r="5936" spans="1:9">
      <c r="A5936" s="470">
        <v>44444</v>
      </c>
      <c r="B5936" s="203">
        <v>6</v>
      </c>
      <c r="C5936" s="208">
        <v>270</v>
      </c>
      <c r="D5936" s="471">
        <v>19.600000000000001</v>
      </c>
      <c r="E5936" s="209">
        <v>6</v>
      </c>
      <c r="F5936" s="472">
        <v>42.9</v>
      </c>
      <c r="I5936" s="114"/>
    </row>
    <row r="5937" spans="1:9">
      <c r="A5937" s="470">
        <v>44444</v>
      </c>
      <c r="B5937" s="203">
        <v>7</v>
      </c>
      <c r="C5937" s="208">
        <v>285</v>
      </c>
      <c r="D5937" s="471">
        <v>19.8</v>
      </c>
      <c r="E5937" s="209">
        <v>6</v>
      </c>
      <c r="F5937" s="472">
        <v>42</v>
      </c>
      <c r="I5937" s="114"/>
    </row>
    <row r="5938" spans="1:9">
      <c r="A5938" s="470">
        <v>44444</v>
      </c>
      <c r="B5938" s="203">
        <v>8</v>
      </c>
      <c r="C5938" s="208">
        <v>300</v>
      </c>
      <c r="D5938" s="471">
        <v>20</v>
      </c>
      <c r="E5938" s="209">
        <v>6</v>
      </c>
      <c r="F5938" s="472">
        <v>41.1</v>
      </c>
      <c r="I5938" s="114"/>
    </row>
    <row r="5939" spans="1:9">
      <c r="A5939" s="470">
        <v>44444</v>
      </c>
      <c r="B5939" s="203">
        <v>9</v>
      </c>
      <c r="C5939" s="208">
        <v>315</v>
      </c>
      <c r="D5939" s="471">
        <v>20.2</v>
      </c>
      <c r="E5939" s="209">
        <v>6</v>
      </c>
      <c r="F5939" s="472">
        <v>40.200000000000003</v>
      </c>
      <c r="I5939" s="114"/>
    </row>
    <row r="5940" spans="1:9">
      <c r="A5940" s="470">
        <v>44444</v>
      </c>
      <c r="B5940" s="203">
        <v>10</v>
      </c>
      <c r="C5940" s="208">
        <v>330</v>
      </c>
      <c r="D5940" s="471">
        <v>20.399999999999999</v>
      </c>
      <c r="E5940" s="209">
        <v>6</v>
      </c>
      <c r="F5940" s="472">
        <v>39.200000000000003</v>
      </c>
      <c r="I5940" s="114"/>
    </row>
    <row r="5941" spans="1:9">
      <c r="A5941" s="470">
        <v>44444</v>
      </c>
      <c r="B5941" s="203">
        <v>11</v>
      </c>
      <c r="C5941" s="208">
        <v>345</v>
      </c>
      <c r="D5941" s="471">
        <v>20.6</v>
      </c>
      <c r="E5941" s="209">
        <v>6</v>
      </c>
      <c r="F5941" s="472">
        <v>38.299999999999997</v>
      </c>
      <c r="I5941" s="114"/>
    </row>
    <row r="5942" spans="1:9">
      <c r="A5942" s="470">
        <v>44444</v>
      </c>
      <c r="B5942" s="203">
        <v>12</v>
      </c>
      <c r="C5942" s="208">
        <v>0</v>
      </c>
      <c r="D5942" s="471">
        <v>20.8</v>
      </c>
      <c r="E5942" s="209">
        <v>6</v>
      </c>
      <c r="F5942" s="472">
        <v>37.4</v>
      </c>
      <c r="I5942" s="114"/>
    </row>
    <row r="5943" spans="1:9">
      <c r="A5943" s="470">
        <v>44444</v>
      </c>
      <c r="B5943" s="203">
        <v>13</v>
      </c>
      <c r="C5943" s="208">
        <v>15</v>
      </c>
      <c r="D5943" s="471">
        <v>21</v>
      </c>
      <c r="E5943" s="209">
        <v>6</v>
      </c>
      <c r="F5943" s="472">
        <v>36.4</v>
      </c>
      <c r="I5943" s="114"/>
    </row>
    <row r="5944" spans="1:9">
      <c r="A5944" s="470">
        <v>44444</v>
      </c>
      <c r="B5944" s="203">
        <v>14</v>
      </c>
      <c r="C5944" s="208">
        <v>30</v>
      </c>
      <c r="D5944" s="471">
        <v>21.2</v>
      </c>
      <c r="E5944" s="209">
        <v>6</v>
      </c>
      <c r="F5944" s="472">
        <v>35.5</v>
      </c>
      <c r="I5944" s="114"/>
    </row>
    <row r="5945" spans="1:9">
      <c r="A5945" s="470">
        <v>44444</v>
      </c>
      <c r="B5945" s="203">
        <v>15</v>
      </c>
      <c r="C5945" s="208">
        <v>45</v>
      </c>
      <c r="D5945" s="471">
        <v>21.5</v>
      </c>
      <c r="E5945" s="209">
        <v>6</v>
      </c>
      <c r="F5945" s="472">
        <v>34.6</v>
      </c>
      <c r="I5945" s="114"/>
    </row>
    <row r="5946" spans="1:9">
      <c r="A5946" s="470">
        <v>44444</v>
      </c>
      <c r="B5946" s="203">
        <v>16</v>
      </c>
      <c r="C5946" s="208">
        <v>60</v>
      </c>
      <c r="D5946" s="471">
        <v>21.7</v>
      </c>
      <c r="E5946" s="209">
        <v>6</v>
      </c>
      <c r="F5946" s="472">
        <v>33.6</v>
      </c>
      <c r="I5946" s="114"/>
    </row>
    <row r="5947" spans="1:9">
      <c r="A5947" s="470">
        <v>44444</v>
      </c>
      <c r="B5947" s="203">
        <v>17</v>
      </c>
      <c r="C5947" s="208">
        <v>75</v>
      </c>
      <c r="D5947" s="471">
        <v>21.9</v>
      </c>
      <c r="E5947" s="209">
        <v>6</v>
      </c>
      <c r="F5947" s="472">
        <v>32.700000000000003</v>
      </c>
      <c r="I5947" s="114"/>
    </row>
    <row r="5948" spans="1:9">
      <c r="A5948" s="470">
        <v>44444</v>
      </c>
      <c r="B5948" s="203">
        <v>18</v>
      </c>
      <c r="C5948" s="208">
        <v>90</v>
      </c>
      <c r="D5948" s="471">
        <v>22.1</v>
      </c>
      <c r="E5948" s="209">
        <v>6</v>
      </c>
      <c r="F5948" s="472">
        <v>31.8</v>
      </c>
      <c r="I5948" s="114"/>
    </row>
    <row r="5949" spans="1:9">
      <c r="A5949" s="470">
        <v>44444</v>
      </c>
      <c r="B5949" s="203">
        <v>19</v>
      </c>
      <c r="C5949" s="208">
        <v>105</v>
      </c>
      <c r="D5949" s="471">
        <v>22.3</v>
      </c>
      <c r="E5949" s="209">
        <v>6</v>
      </c>
      <c r="F5949" s="472">
        <v>30.9</v>
      </c>
      <c r="I5949" s="114"/>
    </row>
    <row r="5950" spans="1:9">
      <c r="A5950" s="470">
        <v>44444</v>
      </c>
      <c r="B5950" s="203">
        <v>20</v>
      </c>
      <c r="C5950" s="208">
        <v>120</v>
      </c>
      <c r="D5950" s="471">
        <v>22.5</v>
      </c>
      <c r="E5950" s="209">
        <v>6</v>
      </c>
      <c r="F5950" s="472">
        <v>29.9</v>
      </c>
      <c r="I5950" s="114"/>
    </row>
    <row r="5951" spans="1:9">
      <c r="A5951" s="470">
        <v>44444</v>
      </c>
      <c r="B5951" s="203">
        <v>21</v>
      </c>
      <c r="C5951" s="208">
        <v>135</v>
      </c>
      <c r="D5951" s="471">
        <v>22.7</v>
      </c>
      <c r="E5951" s="209">
        <v>6</v>
      </c>
      <c r="F5951" s="472">
        <v>29</v>
      </c>
      <c r="I5951" s="114"/>
    </row>
    <row r="5952" spans="1:9">
      <c r="A5952" s="470">
        <v>44444</v>
      </c>
      <c r="B5952" s="203">
        <v>22</v>
      </c>
      <c r="C5952" s="208">
        <v>150</v>
      </c>
      <c r="D5952" s="471">
        <v>22.9</v>
      </c>
      <c r="E5952" s="209">
        <v>6</v>
      </c>
      <c r="F5952" s="472">
        <v>28.1</v>
      </c>
      <c r="I5952" s="114"/>
    </row>
    <row r="5953" spans="1:9">
      <c r="A5953" s="470">
        <v>44444</v>
      </c>
      <c r="B5953" s="203">
        <v>23</v>
      </c>
      <c r="C5953" s="208">
        <v>165</v>
      </c>
      <c r="D5953" s="471">
        <v>23.1</v>
      </c>
      <c r="E5953" s="209">
        <v>6</v>
      </c>
      <c r="F5953" s="472">
        <v>27.1</v>
      </c>
      <c r="I5953" s="114"/>
    </row>
    <row r="5954" spans="1:9">
      <c r="A5954" s="470">
        <v>44445</v>
      </c>
      <c r="B5954" s="203">
        <v>0</v>
      </c>
      <c r="C5954" s="208">
        <v>180</v>
      </c>
      <c r="D5954" s="471">
        <v>23.3</v>
      </c>
      <c r="E5954" s="209">
        <v>6</v>
      </c>
      <c r="F5954" s="472">
        <v>26.2</v>
      </c>
      <c r="I5954" s="114"/>
    </row>
    <row r="5955" spans="1:9">
      <c r="A5955" s="470">
        <v>44445</v>
      </c>
      <c r="B5955" s="203">
        <v>1</v>
      </c>
      <c r="C5955" s="208">
        <v>195</v>
      </c>
      <c r="D5955" s="471">
        <v>23.6</v>
      </c>
      <c r="E5955" s="209">
        <v>6</v>
      </c>
      <c r="F5955" s="472">
        <v>25.3</v>
      </c>
      <c r="I5955" s="114"/>
    </row>
    <row r="5956" spans="1:9">
      <c r="A5956" s="470">
        <v>44445</v>
      </c>
      <c r="B5956" s="203">
        <v>2</v>
      </c>
      <c r="C5956" s="208">
        <v>210</v>
      </c>
      <c r="D5956" s="471">
        <v>23.8</v>
      </c>
      <c r="E5956" s="209">
        <v>6</v>
      </c>
      <c r="F5956" s="472">
        <v>24.3</v>
      </c>
      <c r="I5956" s="114"/>
    </row>
    <row r="5957" spans="1:9">
      <c r="A5957" s="470">
        <v>44445</v>
      </c>
      <c r="B5957" s="203">
        <v>3</v>
      </c>
      <c r="C5957" s="208">
        <v>225</v>
      </c>
      <c r="D5957" s="471">
        <v>24</v>
      </c>
      <c r="E5957" s="209">
        <v>6</v>
      </c>
      <c r="F5957" s="472">
        <v>23.4</v>
      </c>
      <c r="I5957" s="114"/>
    </row>
    <row r="5958" spans="1:9">
      <c r="A5958" s="470">
        <v>44445</v>
      </c>
      <c r="B5958" s="203">
        <v>4</v>
      </c>
      <c r="C5958" s="208">
        <v>240</v>
      </c>
      <c r="D5958" s="471">
        <v>24.2</v>
      </c>
      <c r="E5958" s="209">
        <v>6</v>
      </c>
      <c r="F5958" s="472">
        <v>22.5</v>
      </c>
      <c r="I5958" s="114"/>
    </row>
    <row r="5959" spans="1:9">
      <c r="A5959" s="470">
        <v>44445</v>
      </c>
      <c r="B5959" s="203">
        <v>5</v>
      </c>
      <c r="C5959" s="208">
        <v>255</v>
      </c>
      <c r="D5959" s="471">
        <v>24.4</v>
      </c>
      <c r="E5959" s="209">
        <v>6</v>
      </c>
      <c r="F5959" s="472">
        <v>21.5</v>
      </c>
      <c r="I5959" s="114"/>
    </row>
    <row r="5960" spans="1:9">
      <c r="A5960" s="470">
        <v>44445</v>
      </c>
      <c r="B5960" s="203">
        <v>6</v>
      </c>
      <c r="C5960" s="208">
        <v>270</v>
      </c>
      <c r="D5960" s="471">
        <v>24.6</v>
      </c>
      <c r="E5960" s="209">
        <v>6</v>
      </c>
      <c r="F5960" s="472">
        <v>20.6</v>
      </c>
      <c r="I5960" s="114"/>
    </row>
    <row r="5961" spans="1:9">
      <c r="A5961" s="470">
        <v>44445</v>
      </c>
      <c r="B5961" s="203">
        <v>7</v>
      </c>
      <c r="C5961" s="208">
        <v>285</v>
      </c>
      <c r="D5961" s="471">
        <v>24.8</v>
      </c>
      <c r="E5961" s="209">
        <v>6</v>
      </c>
      <c r="F5961" s="472">
        <v>19.7</v>
      </c>
      <c r="I5961" s="114"/>
    </row>
    <row r="5962" spans="1:9">
      <c r="A5962" s="470">
        <v>44445</v>
      </c>
      <c r="B5962" s="203">
        <v>8</v>
      </c>
      <c r="C5962" s="208">
        <v>300</v>
      </c>
      <c r="D5962" s="471">
        <v>25</v>
      </c>
      <c r="E5962" s="209">
        <v>6</v>
      </c>
      <c r="F5962" s="472">
        <v>18.7</v>
      </c>
      <c r="I5962" s="114"/>
    </row>
    <row r="5963" spans="1:9">
      <c r="A5963" s="470">
        <v>44445</v>
      </c>
      <c r="B5963" s="203">
        <v>9</v>
      </c>
      <c r="C5963" s="208">
        <v>315</v>
      </c>
      <c r="D5963" s="471">
        <v>25.2</v>
      </c>
      <c r="E5963" s="209">
        <v>6</v>
      </c>
      <c r="F5963" s="472">
        <v>17.8</v>
      </c>
      <c r="I5963" s="114"/>
    </row>
    <row r="5964" spans="1:9">
      <c r="A5964" s="470">
        <v>44445</v>
      </c>
      <c r="B5964" s="203">
        <v>10</v>
      </c>
      <c r="C5964" s="208">
        <v>330</v>
      </c>
      <c r="D5964" s="471">
        <v>25.5</v>
      </c>
      <c r="E5964" s="209">
        <v>6</v>
      </c>
      <c r="F5964" s="472">
        <v>16.899999999999999</v>
      </c>
      <c r="I5964" s="114"/>
    </row>
    <row r="5965" spans="1:9">
      <c r="A5965" s="470">
        <v>44445</v>
      </c>
      <c r="B5965" s="203">
        <v>11</v>
      </c>
      <c r="C5965" s="208">
        <v>345</v>
      </c>
      <c r="D5965" s="471">
        <v>25.7</v>
      </c>
      <c r="E5965" s="209">
        <v>6</v>
      </c>
      <c r="F5965" s="472">
        <v>15.9</v>
      </c>
      <c r="I5965" s="114"/>
    </row>
    <row r="5966" spans="1:9">
      <c r="A5966" s="470">
        <v>44445</v>
      </c>
      <c r="B5966" s="203">
        <v>12</v>
      </c>
      <c r="C5966" s="208">
        <v>0</v>
      </c>
      <c r="D5966" s="471">
        <v>25.9</v>
      </c>
      <c r="E5966" s="209">
        <v>6</v>
      </c>
      <c r="F5966" s="472">
        <v>15</v>
      </c>
      <c r="I5966" s="114"/>
    </row>
    <row r="5967" spans="1:9">
      <c r="A5967" s="470">
        <v>44445</v>
      </c>
      <c r="B5967" s="203">
        <v>13</v>
      </c>
      <c r="C5967" s="208">
        <v>15</v>
      </c>
      <c r="D5967" s="471">
        <v>26.1</v>
      </c>
      <c r="E5967" s="209">
        <v>6</v>
      </c>
      <c r="F5967" s="472">
        <v>14.1</v>
      </c>
      <c r="I5967" s="114"/>
    </row>
    <row r="5968" spans="1:9">
      <c r="A5968" s="470">
        <v>44445</v>
      </c>
      <c r="B5968" s="203">
        <v>14</v>
      </c>
      <c r="C5968" s="208">
        <v>30</v>
      </c>
      <c r="D5968" s="471">
        <v>26.3</v>
      </c>
      <c r="E5968" s="209">
        <v>6</v>
      </c>
      <c r="F5968" s="472">
        <v>13.1</v>
      </c>
      <c r="I5968" s="114"/>
    </row>
    <row r="5969" spans="1:9">
      <c r="A5969" s="470">
        <v>44445</v>
      </c>
      <c r="B5969" s="203">
        <v>15</v>
      </c>
      <c r="C5969" s="208">
        <v>45</v>
      </c>
      <c r="D5969" s="471">
        <v>26.5</v>
      </c>
      <c r="E5969" s="209">
        <v>6</v>
      </c>
      <c r="F5969" s="472">
        <v>12.2</v>
      </c>
      <c r="I5969" s="114"/>
    </row>
    <row r="5970" spans="1:9">
      <c r="A5970" s="470">
        <v>44445</v>
      </c>
      <c r="B5970" s="203">
        <v>16</v>
      </c>
      <c r="C5970" s="208">
        <v>60</v>
      </c>
      <c r="D5970" s="471">
        <v>26.7</v>
      </c>
      <c r="E5970" s="209">
        <v>6</v>
      </c>
      <c r="F5970" s="472">
        <v>11.3</v>
      </c>
      <c r="I5970" s="114"/>
    </row>
    <row r="5971" spans="1:9">
      <c r="A5971" s="470">
        <v>44445</v>
      </c>
      <c r="B5971" s="203">
        <v>17</v>
      </c>
      <c r="C5971" s="208">
        <v>75</v>
      </c>
      <c r="D5971" s="471">
        <v>26.9</v>
      </c>
      <c r="E5971" s="209">
        <v>6</v>
      </c>
      <c r="F5971" s="472">
        <v>10.3</v>
      </c>
      <c r="I5971" s="114"/>
    </row>
    <row r="5972" spans="1:9">
      <c r="A5972" s="470">
        <v>44445</v>
      </c>
      <c r="B5972" s="203">
        <v>18</v>
      </c>
      <c r="C5972" s="208">
        <v>90</v>
      </c>
      <c r="D5972" s="471">
        <v>27.1</v>
      </c>
      <c r="E5972" s="209">
        <v>6</v>
      </c>
      <c r="F5972" s="472">
        <v>9.4</v>
      </c>
      <c r="I5972" s="114"/>
    </row>
    <row r="5973" spans="1:9">
      <c r="A5973" s="470">
        <v>44445</v>
      </c>
      <c r="B5973" s="203">
        <v>19</v>
      </c>
      <c r="C5973" s="208">
        <v>105</v>
      </c>
      <c r="D5973" s="471">
        <v>27.4</v>
      </c>
      <c r="E5973" s="209">
        <v>6</v>
      </c>
      <c r="F5973" s="472">
        <v>8.5</v>
      </c>
      <c r="I5973" s="114"/>
    </row>
    <row r="5974" spans="1:9">
      <c r="A5974" s="470">
        <v>44445</v>
      </c>
      <c r="B5974" s="203">
        <v>20</v>
      </c>
      <c r="C5974" s="208">
        <v>120</v>
      </c>
      <c r="D5974" s="471">
        <v>27.6</v>
      </c>
      <c r="E5974" s="209">
        <v>6</v>
      </c>
      <c r="F5974" s="472">
        <v>7.5</v>
      </c>
      <c r="I5974" s="114"/>
    </row>
    <row r="5975" spans="1:9">
      <c r="A5975" s="470">
        <v>44445</v>
      </c>
      <c r="B5975" s="203">
        <v>21</v>
      </c>
      <c r="C5975" s="208">
        <v>135</v>
      </c>
      <c r="D5975" s="471">
        <v>27.8</v>
      </c>
      <c r="E5975" s="209">
        <v>6</v>
      </c>
      <c r="F5975" s="472">
        <v>6.6</v>
      </c>
      <c r="I5975" s="114"/>
    </row>
    <row r="5976" spans="1:9">
      <c r="A5976" s="470">
        <v>44445</v>
      </c>
      <c r="B5976" s="203">
        <v>22</v>
      </c>
      <c r="C5976" s="208">
        <v>150</v>
      </c>
      <c r="D5976" s="471">
        <v>28</v>
      </c>
      <c r="E5976" s="209">
        <v>6</v>
      </c>
      <c r="F5976" s="472">
        <v>5.7</v>
      </c>
      <c r="I5976" s="114"/>
    </row>
    <row r="5977" spans="1:9">
      <c r="A5977" s="470">
        <v>44445</v>
      </c>
      <c r="B5977" s="203">
        <v>23</v>
      </c>
      <c r="C5977" s="208">
        <v>165</v>
      </c>
      <c r="D5977" s="471">
        <v>28.2</v>
      </c>
      <c r="E5977" s="209">
        <v>6</v>
      </c>
      <c r="F5977" s="472">
        <v>4.7</v>
      </c>
      <c r="I5977" s="114"/>
    </row>
    <row r="5978" spans="1:9">
      <c r="A5978" s="470">
        <v>44446</v>
      </c>
      <c r="B5978" s="203">
        <v>0</v>
      </c>
      <c r="C5978" s="208">
        <v>180</v>
      </c>
      <c r="D5978" s="471">
        <v>28.4</v>
      </c>
      <c r="E5978" s="209">
        <v>6</v>
      </c>
      <c r="F5978" s="472">
        <v>3.8</v>
      </c>
      <c r="I5978" s="114"/>
    </row>
    <row r="5979" spans="1:9">
      <c r="A5979" s="470">
        <v>44446</v>
      </c>
      <c r="B5979" s="203">
        <v>1</v>
      </c>
      <c r="C5979" s="208">
        <v>195</v>
      </c>
      <c r="D5979" s="471">
        <v>28.6</v>
      </c>
      <c r="E5979" s="209">
        <v>6</v>
      </c>
      <c r="F5979" s="472">
        <v>2.9</v>
      </c>
      <c r="I5979" s="114"/>
    </row>
    <row r="5980" spans="1:9">
      <c r="A5980" s="470">
        <v>44446</v>
      </c>
      <c r="B5980" s="203">
        <v>2</v>
      </c>
      <c r="C5980" s="208">
        <v>210</v>
      </c>
      <c r="D5980" s="471">
        <v>28.8</v>
      </c>
      <c r="E5980" s="209">
        <v>6</v>
      </c>
      <c r="F5980" s="472">
        <v>1.9</v>
      </c>
      <c r="I5980" s="114"/>
    </row>
    <row r="5981" spans="1:9">
      <c r="A5981" s="470">
        <v>44446</v>
      </c>
      <c r="B5981" s="203">
        <v>3</v>
      </c>
      <c r="C5981" s="208">
        <v>225</v>
      </c>
      <c r="D5981" s="471">
        <v>29.1</v>
      </c>
      <c r="E5981" s="209">
        <v>6</v>
      </c>
      <c r="F5981" s="472">
        <v>1</v>
      </c>
      <c r="I5981" s="114"/>
    </row>
    <row r="5982" spans="1:9">
      <c r="A5982" s="470">
        <v>44446</v>
      </c>
      <c r="B5982" s="203">
        <v>4</v>
      </c>
      <c r="C5982" s="208">
        <v>240</v>
      </c>
      <c r="D5982" s="471">
        <v>29.3</v>
      </c>
      <c r="E5982" s="209">
        <v>6</v>
      </c>
      <c r="F5982" s="472">
        <v>0</v>
      </c>
      <c r="I5982" s="114"/>
    </row>
    <row r="5983" spans="1:9">
      <c r="A5983" s="470">
        <v>44446</v>
      </c>
      <c r="B5983" s="203">
        <v>5</v>
      </c>
      <c r="C5983" s="208">
        <v>255</v>
      </c>
      <c r="D5983" s="471">
        <v>29.5</v>
      </c>
      <c r="E5983" s="209">
        <v>5</v>
      </c>
      <c r="F5983" s="472">
        <v>59.1</v>
      </c>
      <c r="I5983" s="114"/>
    </row>
    <row r="5984" spans="1:9">
      <c r="A5984" s="470">
        <v>44446</v>
      </c>
      <c r="B5984" s="203">
        <v>6</v>
      </c>
      <c r="C5984" s="208">
        <v>270</v>
      </c>
      <c r="D5984" s="471">
        <v>29.7</v>
      </c>
      <c r="E5984" s="209">
        <v>5</v>
      </c>
      <c r="F5984" s="472">
        <v>58.2</v>
      </c>
      <c r="I5984" s="114"/>
    </row>
    <row r="5985" spans="1:9">
      <c r="A5985" s="470">
        <v>44446</v>
      </c>
      <c r="B5985" s="203">
        <v>7</v>
      </c>
      <c r="C5985" s="208">
        <v>285</v>
      </c>
      <c r="D5985" s="471">
        <v>29.9</v>
      </c>
      <c r="E5985" s="209">
        <v>5</v>
      </c>
      <c r="F5985" s="472">
        <v>57.2</v>
      </c>
      <c r="I5985" s="114"/>
    </row>
    <row r="5986" spans="1:9">
      <c r="A5986" s="470">
        <v>44446</v>
      </c>
      <c r="B5986" s="203">
        <v>8</v>
      </c>
      <c r="C5986" s="208">
        <v>300</v>
      </c>
      <c r="D5986" s="471">
        <v>30.1</v>
      </c>
      <c r="E5986" s="209">
        <v>5</v>
      </c>
      <c r="F5986" s="472">
        <v>56.3</v>
      </c>
      <c r="I5986" s="114"/>
    </row>
    <row r="5987" spans="1:9">
      <c r="A5987" s="470">
        <v>44446</v>
      </c>
      <c r="B5987" s="203">
        <v>9</v>
      </c>
      <c r="C5987" s="208">
        <v>315</v>
      </c>
      <c r="D5987" s="471">
        <v>30.3</v>
      </c>
      <c r="E5987" s="209">
        <v>5</v>
      </c>
      <c r="F5987" s="472">
        <v>55.4</v>
      </c>
      <c r="I5987" s="114"/>
    </row>
    <row r="5988" spans="1:9">
      <c r="A5988" s="470">
        <v>44446</v>
      </c>
      <c r="B5988" s="203">
        <v>10</v>
      </c>
      <c r="C5988" s="208">
        <v>330</v>
      </c>
      <c r="D5988" s="471">
        <v>30.5</v>
      </c>
      <c r="E5988" s="209">
        <v>5</v>
      </c>
      <c r="F5988" s="472">
        <v>54.4</v>
      </c>
      <c r="I5988" s="114"/>
    </row>
    <row r="5989" spans="1:9">
      <c r="A5989" s="470">
        <v>44446</v>
      </c>
      <c r="B5989" s="203">
        <v>11</v>
      </c>
      <c r="C5989" s="208">
        <v>345</v>
      </c>
      <c r="D5989" s="471">
        <v>30.8</v>
      </c>
      <c r="E5989" s="209">
        <v>5</v>
      </c>
      <c r="F5989" s="472">
        <v>53.5</v>
      </c>
      <c r="I5989" s="114"/>
    </row>
    <row r="5990" spans="1:9">
      <c r="A5990" s="470">
        <v>44446</v>
      </c>
      <c r="B5990" s="203">
        <v>12</v>
      </c>
      <c r="C5990" s="208">
        <v>0</v>
      </c>
      <c r="D5990" s="471">
        <v>31</v>
      </c>
      <c r="E5990" s="209">
        <v>5</v>
      </c>
      <c r="F5990" s="472">
        <v>52.6</v>
      </c>
      <c r="I5990" s="114"/>
    </row>
    <row r="5991" spans="1:9">
      <c r="A5991" s="470">
        <v>44446</v>
      </c>
      <c r="B5991" s="203">
        <v>13</v>
      </c>
      <c r="C5991" s="208">
        <v>15</v>
      </c>
      <c r="D5991" s="471">
        <v>31.2</v>
      </c>
      <c r="E5991" s="209">
        <v>5</v>
      </c>
      <c r="F5991" s="472">
        <v>51.6</v>
      </c>
      <c r="I5991" s="114"/>
    </row>
    <row r="5992" spans="1:9">
      <c r="A5992" s="470">
        <v>44446</v>
      </c>
      <c r="B5992" s="203">
        <v>14</v>
      </c>
      <c r="C5992" s="208">
        <v>30</v>
      </c>
      <c r="D5992" s="471">
        <v>31.4</v>
      </c>
      <c r="E5992" s="209">
        <v>5</v>
      </c>
      <c r="F5992" s="472">
        <v>50.7</v>
      </c>
      <c r="I5992" s="114"/>
    </row>
    <row r="5993" spans="1:9">
      <c r="A5993" s="470">
        <v>44446</v>
      </c>
      <c r="B5993" s="203">
        <v>15</v>
      </c>
      <c r="C5993" s="208">
        <v>45</v>
      </c>
      <c r="D5993" s="471">
        <v>31.6</v>
      </c>
      <c r="E5993" s="209">
        <v>5</v>
      </c>
      <c r="F5993" s="472">
        <v>49.7</v>
      </c>
      <c r="I5993" s="114"/>
    </row>
    <row r="5994" spans="1:9">
      <c r="A5994" s="470">
        <v>44446</v>
      </c>
      <c r="B5994" s="203">
        <v>16</v>
      </c>
      <c r="C5994" s="208">
        <v>60</v>
      </c>
      <c r="D5994" s="471">
        <v>31.8</v>
      </c>
      <c r="E5994" s="209">
        <v>5</v>
      </c>
      <c r="F5994" s="472">
        <v>48.8</v>
      </c>
      <c r="I5994" s="114"/>
    </row>
    <row r="5995" spans="1:9">
      <c r="A5995" s="470">
        <v>44446</v>
      </c>
      <c r="B5995" s="203">
        <v>17</v>
      </c>
      <c r="C5995" s="208">
        <v>75</v>
      </c>
      <c r="D5995" s="471">
        <v>32</v>
      </c>
      <c r="E5995" s="209">
        <v>5</v>
      </c>
      <c r="F5995" s="472">
        <v>47.9</v>
      </c>
      <c r="I5995" s="114"/>
    </row>
    <row r="5996" spans="1:9">
      <c r="A5996" s="470">
        <v>44446</v>
      </c>
      <c r="B5996" s="203">
        <v>18</v>
      </c>
      <c r="C5996" s="208">
        <v>90</v>
      </c>
      <c r="D5996" s="471">
        <v>32.299999999999997</v>
      </c>
      <c r="E5996" s="209">
        <v>5</v>
      </c>
      <c r="F5996" s="472">
        <v>46.9</v>
      </c>
      <c r="I5996" s="114"/>
    </row>
    <row r="5997" spans="1:9">
      <c r="A5997" s="470">
        <v>44446</v>
      </c>
      <c r="B5997" s="203">
        <v>19</v>
      </c>
      <c r="C5997" s="208">
        <v>105</v>
      </c>
      <c r="D5997" s="471">
        <v>32.5</v>
      </c>
      <c r="E5997" s="209">
        <v>5</v>
      </c>
      <c r="F5997" s="472">
        <v>46</v>
      </c>
      <c r="I5997" s="114"/>
    </row>
    <row r="5998" spans="1:9">
      <c r="A5998" s="470">
        <v>44446</v>
      </c>
      <c r="B5998" s="203">
        <v>20</v>
      </c>
      <c r="C5998" s="208">
        <v>120</v>
      </c>
      <c r="D5998" s="471">
        <v>32.700000000000003</v>
      </c>
      <c r="E5998" s="209">
        <v>5</v>
      </c>
      <c r="F5998" s="472">
        <v>45</v>
      </c>
      <c r="I5998" s="114"/>
    </row>
    <row r="5999" spans="1:9">
      <c r="A5999" s="470">
        <v>44446</v>
      </c>
      <c r="B5999" s="203">
        <v>21</v>
      </c>
      <c r="C5999" s="208">
        <v>135</v>
      </c>
      <c r="D5999" s="471">
        <v>32.9</v>
      </c>
      <c r="E5999" s="209">
        <v>5</v>
      </c>
      <c r="F5999" s="472">
        <v>44.1</v>
      </c>
      <c r="I5999" s="114"/>
    </row>
    <row r="6000" spans="1:9">
      <c r="A6000" s="470">
        <v>44446</v>
      </c>
      <c r="B6000" s="203">
        <v>22</v>
      </c>
      <c r="C6000" s="208">
        <v>150</v>
      </c>
      <c r="D6000" s="471">
        <v>33.1</v>
      </c>
      <c r="E6000" s="209">
        <v>5</v>
      </c>
      <c r="F6000" s="472">
        <v>43.2</v>
      </c>
      <c r="I6000" s="114"/>
    </row>
    <row r="6001" spans="1:9">
      <c r="A6001" s="470">
        <v>44446</v>
      </c>
      <c r="B6001" s="203">
        <v>23</v>
      </c>
      <c r="C6001" s="208">
        <v>165</v>
      </c>
      <c r="D6001" s="471">
        <v>33.299999999999997</v>
      </c>
      <c r="E6001" s="209">
        <v>5</v>
      </c>
      <c r="F6001" s="472">
        <v>42.2</v>
      </c>
      <c r="I6001" s="114"/>
    </row>
    <row r="6002" spans="1:9">
      <c r="A6002" s="470">
        <v>44447</v>
      </c>
      <c r="B6002" s="203">
        <v>0</v>
      </c>
      <c r="C6002" s="208">
        <v>180</v>
      </c>
      <c r="D6002" s="471">
        <v>33.5</v>
      </c>
      <c r="E6002" s="209">
        <v>5</v>
      </c>
      <c r="F6002" s="472">
        <v>41.3</v>
      </c>
      <c r="I6002" s="114"/>
    </row>
    <row r="6003" spans="1:9">
      <c r="A6003" s="470">
        <v>44447</v>
      </c>
      <c r="B6003" s="203">
        <v>1</v>
      </c>
      <c r="C6003" s="208">
        <v>195</v>
      </c>
      <c r="D6003" s="471">
        <v>33.799999999999997</v>
      </c>
      <c r="E6003" s="209">
        <v>5</v>
      </c>
      <c r="F6003" s="472">
        <v>40.299999999999997</v>
      </c>
      <c r="I6003" s="114"/>
    </row>
    <row r="6004" spans="1:9">
      <c r="A6004" s="470">
        <v>44447</v>
      </c>
      <c r="B6004" s="203">
        <v>2</v>
      </c>
      <c r="C6004" s="208">
        <v>210</v>
      </c>
      <c r="D6004" s="471">
        <v>34</v>
      </c>
      <c r="E6004" s="209">
        <v>5</v>
      </c>
      <c r="F6004" s="472">
        <v>39.4</v>
      </c>
      <c r="I6004" s="114"/>
    </row>
    <row r="6005" spans="1:9">
      <c r="A6005" s="470">
        <v>44447</v>
      </c>
      <c r="B6005" s="203">
        <v>3</v>
      </c>
      <c r="C6005" s="208">
        <v>225</v>
      </c>
      <c r="D6005" s="471">
        <v>34.200000000000003</v>
      </c>
      <c r="E6005" s="209">
        <v>5</v>
      </c>
      <c r="F6005" s="472">
        <v>38.5</v>
      </c>
      <c r="I6005" s="114"/>
    </row>
    <row r="6006" spans="1:9">
      <c r="A6006" s="470">
        <v>44447</v>
      </c>
      <c r="B6006" s="203">
        <v>4</v>
      </c>
      <c r="C6006" s="208">
        <v>240</v>
      </c>
      <c r="D6006" s="471">
        <v>34.4</v>
      </c>
      <c r="E6006" s="209">
        <v>5</v>
      </c>
      <c r="F6006" s="472">
        <v>37.5</v>
      </c>
      <c r="I6006" s="114"/>
    </row>
    <row r="6007" spans="1:9">
      <c r="A6007" s="470">
        <v>44447</v>
      </c>
      <c r="B6007" s="203">
        <v>5</v>
      </c>
      <c r="C6007" s="208">
        <v>255</v>
      </c>
      <c r="D6007" s="471">
        <v>34.6</v>
      </c>
      <c r="E6007" s="209">
        <v>5</v>
      </c>
      <c r="F6007" s="472">
        <v>36.6</v>
      </c>
      <c r="I6007" s="114"/>
    </row>
    <row r="6008" spans="1:9">
      <c r="A6008" s="470">
        <v>44447</v>
      </c>
      <c r="B6008" s="203">
        <v>6</v>
      </c>
      <c r="C6008" s="208">
        <v>270</v>
      </c>
      <c r="D6008" s="471">
        <v>34.799999999999997</v>
      </c>
      <c r="E6008" s="209">
        <v>5</v>
      </c>
      <c r="F6008" s="472">
        <v>35.6</v>
      </c>
      <c r="I6008" s="114"/>
    </row>
    <row r="6009" spans="1:9">
      <c r="A6009" s="470">
        <v>44447</v>
      </c>
      <c r="B6009" s="203">
        <v>7</v>
      </c>
      <c r="C6009" s="208">
        <v>285</v>
      </c>
      <c r="D6009" s="471">
        <v>35</v>
      </c>
      <c r="E6009" s="209">
        <v>5</v>
      </c>
      <c r="F6009" s="472">
        <v>34.700000000000003</v>
      </c>
      <c r="I6009" s="114"/>
    </row>
    <row r="6010" spans="1:9">
      <c r="A6010" s="470">
        <v>44447</v>
      </c>
      <c r="B6010" s="203">
        <v>8</v>
      </c>
      <c r="C6010" s="208">
        <v>300</v>
      </c>
      <c r="D6010" s="471">
        <v>35.299999999999997</v>
      </c>
      <c r="E6010" s="209">
        <v>5</v>
      </c>
      <c r="F6010" s="472">
        <v>33.799999999999997</v>
      </c>
      <c r="I6010" s="114"/>
    </row>
    <row r="6011" spans="1:9">
      <c r="A6011" s="470">
        <v>44447</v>
      </c>
      <c r="B6011" s="203">
        <v>9</v>
      </c>
      <c r="C6011" s="208">
        <v>315</v>
      </c>
      <c r="D6011" s="471">
        <v>35.5</v>
      </c>
      <c r="E6011" s="209">
        <v>5</v>
      </c>
      <c r="F6011" s="472">
        <v>32.799999999999997</v>
      </c>
      <c r="I6011" s="114"/>
    </row>
    <row r="6012" spans="1:9">
      <c r="A6012" s="470">
        <v>44447</v>
      </c>
      <c r="B6012" s="203">
        <v>10</v>
      </c>
      <c r="C6012" s="208">
        <v>330</v>
      </c>
      <c r="D6012" s="471">
        <v>35.700000000000003</v>
      </c>
      <c r="E6012" s="209">
        <v>5</v>
      </c>
      <c r="F6012" s="472">
        <v>31.9</v>
      </c>
      <c r="I6012" s="114"/>
    </row>
    <row r="6013" spans="1:9">
      <c r="A6013" s="470">
        <v>44447</v>
      </c>
      <c r="B6013" s="203">
        <v>11</v>
      </c>
      <c r="C6013" s="208">
        <v>345</v>
      </c>
      <c r="D6013" s="471">
        <v>35.9</v>
      </c>
      <c r="E6013" s="209">
        <v>5</v>
      </c>
      <c r="F6013" s="472">
        <v>30.9</v>
      </c>
      <c r="I6013" s="114"/>
    </row>
    <row r="6014" spans="1:9">
      <c r="A6014" s="470">
        <v>44447</v>
      </c>
      <c r="B6014" s="203">
        <v>12</v>
      </c>
      <c r="C6014" s="208">
        <v>0</v>
      </c>
      <c r="D6014" s="471">
        <v>36.1</v>
      </c>
      <c r="E6014" s="209">
        <v>5</v>
      </c>
      <c r="F6014" s="472">
        <v>30</v>
      </c>
      <c r="I6014" s="114"/>
    </row>
    <row r="6015" spans="1:9">
      <c r="A6015" s="470">
        <v>44447</v>
      </c>
      <c r="B6015" s="203">
        <v>13</v>
      </c>
      <c r="C6015" s="208">
        <v>15</v>
      </c>
      <c r="D6015" s="471">
        <v>36.299999999999997</v>
      </c>
      <c r="E6015" s="209">
        <v>5</v>
      </c>
      <c r="F6015" s="472">
        <v>29.1</v>
      </c>
      <c r="I6015" s="114"/>
    </row>
    <row r="6016" spans="1:9">
      <c r="A6016" s="470">
        <v>44447</v>
      </c>
      <c r="B6016" s="203">
        <v>14</v>
      </c>
      <c r="C6016" s="208">
        <v>30</v>
      </c>
      <c r="D6016" s="471">
        <v>36.6</v>
      </c>
      <c r="E6016" s="209">
        <v>5</v>
      </c>
      <c r="F6016" s="472">
        <v>28.1</v>
      </c>
      <c r="I6016" s="114"/>
    </row>
    <row r="6017" spans="1:9">
      <c r="A6017" s="470">
        <v>44447</v>
      </c>
      <c r="B6017" s="203">
        <v>15</v>
      </c>
      <c r="C6017" s="208">
        <v>45</v>
      </c>
      <c r="D6017" s="471">
        <v>36.799999999999997</v>
      </c>
      <c r="E6017" s="209">
        <v>5</v>
      </c>
      <c r="F6017" s="472">
        <v>27.2</v>
      </c>
      <c r="I6017" s="114"/>
    </row>
    <row r="6018" spans="1:9">
      <c r="A6018" s="470">
        <v>44447</v>
      </c>
      <c r="B6018" s="203">
        <v>16</v>
      </c>
      <c r="C6018" s="208">
        <v>60</v>
      </c>
      <c r="D6018" s="471">
        <v>37</v>
      </c>
      <c r="E6018" s="209">
        <v>5</v>
      </c>
      <c r="F6018" s="472">
        <v>26.2</v>
      </c>
      <c r="I6018" s="114"/>
    </row>
    <row r="6019" spans="1:9">
      <c r="A6019" s="470">
        <v>44447</v>
      </c>
      <c r="B6019" s="203">
        <v>17</v>
      </c>
      <c r="C6019" s="208">
        <v>75</v>
      </c>
      <c r="D6019" s="471">
        <v>37.200000000000003</v>
      </c>
      <c r="E6019" s="209">
        <v>5</v>
      </c>
      <c r="F6019" s="472">
        <v>25.3</v>
      </c>
      <c r="I6019" s="114"/>
    </row>
    <row r="6020" spans="1:9">
      <c r="A6020" s="470">
        <v>44447</v>
      </c>
      <c r="B6020" s="203">
        <v>18</v>
      </c>
      <c r="C6020" s="208">
        <v>90</v>
      </c>
      <c r="D6020" s="471">
        <v>37.4</v>
      </c>
      <c r="E6020" s="209">
        <v>5</v>
      </c>
      <c r="F6020" s="472">
        <v>24.3</v>
      </c>
      <c r="I6020" s="114"/>
    </row>
    <row r="6021" spans="1:9">
      <c r="A6021" s="470">
        <v>44447</v>
      </c>
      <c r="B6021" s="203">
        <v>19</v>
      </c>
      <c r="C6021" s="208">
        <v>105</v>
      </c>
      <c r="D6021" s="471">
        <v>37.6</v>
      </c>
      <c r="E6021" s="209">
        <v>5</v>
      </c>
      <c r="F6021" s="472">
        <v>23.4</v>
      </c>
      <c r="I6021" s="114"/>
    </row>
    <row r="6022" spans="1:9">
      <c r="A6022" s="470">
        <v>44447</v>
      </c>
      <c r="B6022" s="203">
        <v>20</v>
      </c>
      <c r="C6022" s="208">
        <v>120</v>
      </c>
      <c r="D6022" s="471">
        <v>37.799999999999997</v>
      </c>
      <c r="E6022" s="209">
        <v>5</v>
      </c>
      <c r="F6022" s="472">
        <v>22.5</v>
      </c>
      <c r="I6022" s="114"/>
    </row>
    <row r="6023" spans="1:9">
      <c r="A6023" s="470">
        <v>44447</v>
      </c>
      <c r="B6023" s="203">
        <v>21</v>
      </c>
      <c r="C6023" s="208">
        <v>135</v>
      </c>
      <c r="D6023" s="471">
        <v>38.1</v>
      </c>
      <c r="E6023" s="209">
        <v>5</v>
      </c>
      <c r="F6023" s="472">
        <v>21.5</v>
      </c>
      <c r="I6023" s="114"/>
    </row>
    <row r="6024" spans="1:9">
      <c r="A6024" s="470">
        <v>44447</v>
      </c>
      <c r="B6024" s="203">
        <v>22</v>
      </c>
      <c r="C6024" s="208">
        <v>150</v>
      </c>
      <c r="D6024" s="471">
        <v>38.299999999999997</v>
      </c>
      <c r="E6024" s="209">
        <v>5</v>
      </c>
      <c r="F6024" s="472">
        <v>20.6</v>
      </c>
      <c r="I6024" s="114"/>
    </row>
    <row r="6025" spans="1:9">
      <c r="A6025" s="470">
        <v>44447</v>
      </c>
      <c r="B6025" s="203">
        <v>23</v>
      </c>
      <c r="C6025" s="208">
        <v>165</v>
      </c>
      <c r="D6025" s="471">
        <v>38.5</v>
      </c>
      <c r="E6025" s="209">
        <v>5</v>
      </c>
      <c r="F6025" s="472">
        <v>19.600000000000001</v>
      </c>
      <c r="I6025" s="114"/>
    </row>
    <row r="6026" spans="1:9">
      <c r="A6026" s="470">
        <v>44448</v>
      </c>
      <c r="B6026" s="203">
        <v>0</v>
      </c>
      <c r="C6026" s="208">
        <v>180</v>
      </c>
      <c r="D6026" s="471">
        <v>38.700000000000003</v>
      </c>
      <c r="E6026" s="209">
        <v>5</v>
      </c>
      <c r="F6026" s="472">
        <v>18.7</v>
      </c>
      <c r="I6026" s="114"/>
    </row>
    <row r="6027" spans="1:9">
      <c r="A6027" s="470">
        <v>44448</v>
      </c>
      <c r="B6027" s="203">
        <v>1</v>
      </c>
      <c r="C6027" s="208">
        <v>195</v>
      </c>
      <c r="D6027" s="471">
        <v>38.9</v>
      </c>
      <c r="E6027" s="209">
        <v>5</v>
      </c>
      <c r="F6027" s="472">
        <v>17.7</v>
      </c>
      <c r="I6027" s="114"/>
    </row>
    <row r="6028" spans="1:9">
      <c r="A6028" s="470">
        <v>44448</v>
      </c>
      <c r="B6028" s="203">
        <v>2</v>
      </c>
      <c r="C6028" s="208">
        <v>210</v>
      </c>
      <c r="D6028" s="471">
        <v>39.1</v>
      </c>
      <c r="E6028" s="209">
        <v>5</v>
      </c>
      <c r="F6028" s="472">
        <v>16.8</v>
      </c>
      <c r="I6028" s="114"/>
    </row>
    <row r="6029" spans="1:9">
      <c r="A6029" s="470">
        <v>44448</v>
      </c>
      <c r="B6029" s="203">
        <v>3</v>
      </c>
      <c r="C6029" s="208">
        <v>225</v>
      </c>
      <c r="D6029" s="471">
        <v>39.4</v>
      </c>
      <c r="E6029" s="209">
        <v>5</v>
      </c>
      <c r="F6029" s="472">
        <v>15.8</v>
      </c>
      <c r="I6029" s="114"/>
    </row>
    <row r="6030" spans="1:9">
      <c r="A6030" s="470">
        <v>44448</v>
      </c>
      <c r="B6030" s="203">
        <v>4</v>
      </c>
      <c r="C6030" s="208">
        <v>240</v>
      </c>
      <c r="D6030" s="471">
        <v>39.6</v>
      </c>
      <c r="E6030" s="209">
        <v>5</v>
      </c>
      <c r="F6030" s="472">
        <v>14.9</v>
      </c>
      <c r="I6030" s="114"/>
    </row>
    <row r="6031" spans="1:9">
      <c r="A6031" s="470">
        <v>44448</v>
      </c>
      <c r="B6031" s="203">
        <v>5</v>
      </c>
      <c r="C6031" s="208">
        <v>255</v>
      </c>
      <c r="D6031" s="471">
        <v>39.799999999999997</v>
      </c>
      <c r="E6031" s="209">
        <v>5</v>
      </c>
      <c r="F6031" s="472">
        <v>14</v>
      </c>
      <c r="I6031" s="114"/>
    </row>
    <row r="6032" spans="1:9">
      <c r="A6032" s="470">
        <v>44448</v>
      </c>
      <c r="B6032" s="203">
        <v>6</v>
      </c>
      <c r="C6032" s="208">
        <v>270</v>
      </c>
      <c r="D6032" s="471">
        <v>40</v>
      </c>
      <c r="E6032" s="209">
        <v>5</v>
      </c>
      <c r="F6032" s="472">
        <v>13</v>
      </c>
      <c r="I6032" s="114"/>
    </row>
    <row r="6033" spans="1:9">
      <c r="A6033" s="470">
        <v>44448</v>
      </c>
      <c r="B6033" s="203">
        <v>7</v>
      </c>
      <c r="C6033" s="208">
        <v>285</v>
      </c>
      <c r="D6033" s="471">
        <v>40.200000000000003</v>
      </c>
      <c r="E6033" s="209">
        <v>5</v>
      </c>
      <c r="F6033" s="472">
        <v>12.1</v>
      </c>
      <c r="I6033" s="114"/>
    </row>
    <row r="6034" spans="1:9">
      <c r="A6034" s="470">
        <v>44448</v>
      </c>
      <c r="B6034" s="203">
        <v>8</v>
      </c>
      <c r="C6034" s="208">
        <v>300</v>
      </c>
      <c r="D6034" s="471">
        <v>40.4</v>
      </c>
      <c r="E6034" s="209">
        <v>5</v>
      </c>
      <c r="F6034" s="472">
        <v>11.1</v>
      </c>
      <c r="I6034" s="114"/>
    </row>
    <row r="6035" spans="1:9">
      <c r="A6035" s="470">
        <v>44448</v>
      </c>
      <c r="B6035" s="203">
        <v>9</v>
      </c>
      <c r="C6035" s="208">
        <v>315</v>
      </c>
      <c r="D6035" s="471">
        <v>40.700000000000003</v>
      </c>
      <c r="E6035" s="209">
        <v>5</v>
      </c>
      <c r="F6035" s="472">
        <v>10.199999999999999</v>
      </c>
      <c r="I6035" s="114"/>
    </row>
    <row r="6036" spans="1:9">
      <c r="A6036" s="470">
        <v>44448</v>
      </c>
      <c r="B6036" s="203">
        <v>10</v>
      </c>
      <c r="C6036" s="208">
        <v>330</v>
      </c>
      <c r="D6036" s="471">
        <v>40.9</v>
      </c>
      <c r="E6036" s="209">
        <v>5</v>
      </c>
      <c r="F6036" s="472">
        <v>9.1999999999999993</v>
      </c>
      <c r="I6036" s="114"/>
    </row>
    <row r="6037" spans="1:9">
      <c r="A6037" s="470">
        <v>44448</v>
      </c>
      <c r="B6037" s="203">
        <v>11</v>
      </c>
      <c r="C6037" s="208">
        <v>345</v>
      </c>
      <c r="D6037" s="471">
        <v>41.1</v>
      </c>
      <c r="E6037" s="209">
        <v>5</v>
      </c>
      <c r="F6037" s="472">
        <v>8.3000000000000007</v>
      </c>
      <c r="I6037" s="114"/>
    </row>
    <row r="6038" spans="1:9">
      <c r="A6038" s="470">
        <v>44448</v>
      </c>
      <c r="B6038" s="203">
        <v>12</v>
      </c>
      <c r="C6038" s="208">
        <v>0</v>
      </c>
      <c r="D6038" s="471">
        <v>41.3</v>
      </c>
      <c r="E6038" s="209">
        <v>5</v>
      </c>
      <c r="F6038" s="472">
        <v>7.3</v>
      </c>
      <c r="I6038" s="114"/>
    </row>
    <row r="6039" spans="1:9">
      <c r="A6039" s="470">
        <v>44448</v>
      </c>
      <c r="B6039" s="203">
        <v>13</v>
      </c>
      <c r="C6039" s="208">
        <v>15</v>
      </c>
      <c r="D6039" s="471">
        <v>41.5</v>
      </c>
      <c r="E6039" s="209">
        <v>5</v>
      </c>
      <c r="F6039" s="472">
        <v>6.4</v>
      </c>
      <c r="I6039" s="114"/>
    </row>
    <row r="6040" spans="1:9">
      <c r="A6040" s="470">
        <v>44448</v>
      </c>
      <c r="B6040" s="203">
        <v>14</v>
      </c>
      <c r="C6040" s="208">
        <v>30</v>
      </c>
      <c r="D6040" s="471">
        <v>41.7</v>
      </c>
      <c r="E6040" s="209">
        <v>5</v>
      </c>
      <c r="F6040" s="472">
        <v>5.5</v>
      </c>
      <c r="I6040" s="114"/>
    </row>
    <row r="6041" spans="1:9">
      <c r="A6041" s="470">
        <v>44448</v>
      </c>
      <c r="B6041" s="203">
        <v>15</v>
      </c>
      <c r="C6041" s="208">
        <v>45</v>
      </c>
      <c r="D6041" s="471">
        <v>42</v>
      </c>
      <c r="E6041" s="209">
        <v>5</v>
      </c>
      <c r="F6041" s="472">
        <v>4.5</v>
      </c>
      <c r="I6041" s="114"/>
    </row>
    <row r="6042" spans="1:9">
      <c r="A6042" s="470">
        <v>44448</v>
      </c>
      <c r="B6042" s="203">
        <v>16</v>
      </c>
      <c r="C6042" s="208">
        <v>60</v>
      </c>
      <c r="D6042" s="471">
        <v>42.2</v>
      </c>
      <c r="E6042" s="209">
        <v>5</v>
      </c>
      <c r="F6042" s="472">
        <v>3.6</v>
      </c>
      <c r="I6042" s="114"/>
    </row>
    <row r="6043" spans="1:9">
      <c r="A6043" s="470">
        <v>44448</v>
      </c>
      <c r="B6043" s="203">
        <v>17</v>
      </c>
      <c r="C6043" s="208">
        <v>75</v>
      </c>
      <c r="D6043" s="471">
        <v>42.4</v>
      </c>
      <c r="E6043" s="209">
        <v>5</v>
      </c>
      <c r="F6043" s="472">
        <v>2.6</v>
      </c>
      <c r="I6043" s="114"/>
    </row>
    <row r="6044" spans="1:9">
      <c r="A6044" s="470">
        <v>44448</v>
      </c>
      <c r="B6044" s="203">
        <v>18</v>
      </c>
      <c r="C6044" s="208">
        <v>90</v>
      </c>
      <c r="D6044" s="471">
        <v>42.6</v>
      </c>
      <c r="E6044" s="209">
        <v>5</v>
      </c>
      <c r="F6044" s="472">
        <v>1.7</v>
      </c>
      <c r="I6044" s="114"/>
    </row>
    <row r="6045" spans="1:9">
      <c r="A6045" s="470">
        <v>44448</v>
      </c>
      <c r="B6045" s="203">
        <v>19</v>
      </c>
      <c r="C6045" s="208">
        <v>105</v>
      </c>
      <c r="D6045" s="471">
        <v>42.8</v>
      </c>
      <c r="E6045" s="209">
        <v>5</v>
      </c>
      <c r="F6045" s="472">
        <v>0.7</v>
      </c>
      <c r="I6045" s="114"/>
    </row>
    <row r="6046" spans="1:9">
      <c r="A6046" s="470">
        <v>44448</v>
      </c>
      <c r="B6046" s="203">
        <v>20</v>
      </c>
      <c r="C6046" s="208">
        <v>120</v>
      </c>
      <c r="D6046" s="471">
        <v>43</v>
      </c>
      <c r="E6046" s="209">
        <v>4</v>
      </c>
      <c r="F6046" s="472">
        <v>59.8</v>
      </c>
      <c r="I6046" s="114"/>
    </row>
    <row r="6047" spans="1:9">
      <c r="A6047" s="470">
        <v>44448</v>
      </c>
      <c r="B6047" s="203">
        <v>21</v>
      </c>
      <c r="C6047" s="208">
        <v>135</v>
      </c>
      <c r="D6047" s="471">
        <v>43.3</v>
      </c>
      <c r="E6047" s="209">
        <v>4</v>
      </c>
      <c r="F6047" s="472">
        <v>58.8</v>
      </c>
      <c r="I6047" s="114"/>
    </row>
    <row r="6048" spans="1:9">
      <c r="A6048" s="470">
        <v>44448</v>
      </c>
      <c r="B6048" s="203">
        <v>22</v>
      </c>
      <c r="C6048" s="208">
        <v>150</v>
      </c>
      <c r="D6048" s="471">
        <v>43.5</v>
      </c>
      <c r="E6048" s="209">
        <v>4</v>
      </c>
      <c r="F6048" s="472">
        <v>57.9</v>
      </c>
      <c r="I6048" s="114"/>
    </row>
    <row r="6049" spans="1:9">
      <c r="A6049" s="470">
        <v>44448</v>
      </c>
      <c r="B6049" s="203">
        <v>23</v>
      </c>
      <c r="C6049" s="208">
        <v>165</v>
      </c>
      <c r="D6049" s="471">
        <v>43.7</v>
      </c>
      <c r="E6049" s="209">
        <v>4</v>
      </c>
      <c r="F6049" s="472">
        <v>56.9</v>
      </c>
      <c r="I6049" s="114"/>
    </row>
    <row r="6050" spans="1:9">
      <c r="A6050" s="470">
        <v>44449</v>
      </c>
      <c r="B6050" s="203">
        <v>0</v>
      </c>
      <c r="C6050" s="208">
        <v>180</v>
      </c>
      <c r="D6050" s="471">
        <v>43.9</v>
      </c>
      <c r="E6050" s="209">
        <v>4</v>
      </c>
      <c r="F6050" s="472">
        <v>56</v>
      </c>
      <c r="I6050" s="114"/>
    </row>
    <row r="6051" spans="1:9">
      <c r="A6051" s="470">
        <v>44449</v>
      </c>
      <c r="B6051" s="203">
        <v>1</v>
      </c>
      <c r="C6051" s="208">
        <v>195</v>
      </c>
      <c r="D6051" s="471">
        <v>44.1</v>
      </c>
      <c r="E6051" s="209">
        <v>4</v>
      </c>
      <c r="F6051" s="472">
        <v>55</v>
      </c>
      <c r="I6051" s="114"/>
    </row>
    <row r="6052" spans="1:9">
      <c r="A6052" s="470">
        <v>44449</v>
      </c>
      <c r="B6052" s="203">
        <v>2</v>
      </c>
      <c r="C6052" s="208">
        <v>210</v>
      </c>
      <c r="D6052" s="471">
        <v>44.4</v>
      </c>
      <c r="E6052" s="209">
        <v>4</v>
      </c>
      <c r="F6052" s="472">
        <v>54.1</v>
      </c>
      <c r="I6052" s="114"/>
    </row>
    <row r="6053" spans="1:9">
      <c r="A6053" s="470">
        <v>44449</v>
      </c>
      <c r="B6053" s="203">
        <v>3</v>
      </c>
      <c r="C6053" s="208">
        <v>225</v>
      </c>
      <c r="D6053" s="471">
        <v>44.6</v>
      </c>
      <c r="E6053" s="209">
        <v>4</v>
      </c>
      <c r="F6053" s="472">
        <v>53.1</v>
      </c>
      <c r="I6053" s="114"/>
    </row>
    <row r="6054" spans="1:9">
      <c r="A6054" s="470">
        <v>44449</v>
      </c>
      <c r="B6054" s="203">
        <v>4</v>
      </c>
      <c r="C6054" s="208">
        <v>240</v>
      </c>
      <c r="D6054" s="471">
        <v>44.8</v>
      </c>
      <c r="E6054" s="209">
        <v>4</v>
      </c>
      <c r="F6054" s="472">
        <v>52.2</v>
      </c>
      <c r="I6054" s="114"/>
    </row>
    <row r="6055" spans="1:9">
      <c r="A6055" s="470">
        <v>44449</v>
      </c>
      <c r="B6055" s="203">
        <v>5</v>
      </c>
      <c r="C6055" s="208">
        <v>255</v>
      </c>
      <c r="D6055" s="471">
        <v>45</v>
      </c>
      <c r="E6055" s="209">
        <v>4</v>
      </c>
      <c r="F6055" s="472">
        <v>51.2</v>
      </c>
      <c r="I6055" s="114"/>
    </row>
    <row r="6056" spans="1:9">
      <c r="A6056" s="470">
        <v>44449</v>
      </c>
      <c r="B6056" s="203">
        <v>6</v>
      </c>
      <c r="C6056" s="208">
        <v>270</v>
      </c>
      <c r="D6056" s="471">
        <v>45.2</v>
      </c>
      <c r="E6056" s="209">
        <v>4</v>
      </c>
      <c r="F6056" s="472">
        <v>50.3</v>
      </c>
      <c r="I6056" s="114"/>
    </row>
    <row r="6057" spans="1:9">
      <c r="A6057" s="470">
        <v>44449</v>
      </c>
      <c r="B6057" s="203">
        <v>7</v>
      </c>
      <c r="C6057" s="208">
        <v>285</v>
      </c>
      <c r="D6057" s="471">
        <v>45.4</v>
      </c>
      <c r="E6057" s="209">
        <v>4</v>
      </c>
      <c r="F6057" s="472">
        <v>49.4</v>
      </c>
      <c r="I6057" s="114"/>
    </row>
    <row r="6058" spans="1:9">
      <c r="A6058" s="470">
        <v>44449</v>
      </c>
      <c r="B6058" s="203">
        <v>8</v>
      </c>
      <c r="C6058" s="208">
        <v>300</v>
      </c>
      <c r="D6058" s="471">
        <v>45.7</v>
      </c>
      <c r="E6058" s="209">
        <v>4</v>
      </c>
      <c r="F6058" s="472">
        <v>48.4</v>
      </c>
      <c r="I6058" s="114"/>
    </row>
    <row r="6059" spans="1:9">
      <c r="A6059" s="470">
        <v>44449</v>
      </c>
      <c r="B6059" s="203">
        <v>9</v>
      </c>
      <c r="C6059" s="208">
        <v>315</v>
      </c>
      <c r="D6059" s="471">
        <v>45.9</v>
      </c>
      <c r="E6059" s="209">
        <v>4</v>
      </c>
      <c r="F6059" s="472">
        <v>47.5</v>
      </c>
      <c r="I6059" s="114"/>
    </row>
    <row r="6060" spans="1:9">
      <c r="A6060" s="470">
        <v>44449</v>
      </c>
      <c r="B6060" s="203">
        <v>10</v>
      </c>
      <c r="C6060" s="208">
        <v>330</v>
      </c>
      <c r="D6060" s="471">
        <v>46.1</v>
      </c>
      <c r="E6060" s="209">
        <v>4</v>
      </c>
      <c r="F6060" s="472">
        <v>46.5</v>
      </c>
      <c r="I6060" s="114"/>
    </row>
    <row r="6061" spans="1:9">
      <c r="A6061" s="470">
        <v>44449</v>
      </c>
      <c r="B6061" s="203">
        <v>11</v>
      </c>
      <c r="C6061" s="208">
        <v>345</v>
      </c>
      <c r="D6061" s="471">
        <v>46.3</v>
      </c>
      <c r="E6061" s="209">
        <v>4</v>
      </c>
      <c r="F6061" s="472">
        <v>45.6</v>
      </c>
      <c r="I6061" s="114"/>
    </row>
    <row r="6062" spans="1:9">
      <c r="A6062" s="470">
        <v>44449</v>
      </c>
      <c r="B6062" s="203">
        <v>12</v>
      </c>
      <c r="C6062" s="208">
        <v>0</v>
      </c>
      <c r="D6062" s="471">
        <v>46.5</v>
      </c>
      <c r="E6062" s="209">
        <v>4</v>
      </c>
      <c r="F6062" s="472">
        <v>44.6</v>
      </c>
      <c r="I6062" s="114"/>
    </row>
    <row r="6063" spans="1:9">
      <c r="A6063" s="470">
        <v>44449</v>
      </c>
      <c r="B6063" s="203">
        <v>13</v>
      </c>
      <c r="C6063" s="208">
        <v>15</v>
      </c>
      <c r="D6063" s="471">
        <v>46.8</v>
      </c>
      <c r="E6063" s="209">
        <v>4</v>
      </c>
      <c r="F6063" s="472">
        <v>43.7</v>
      </c>
      <c r="I6063" s="114"/>
    </row>
    <row r="6064" spans="1:9">
      <c r="A6064" s="470">
        <v>44449</v>
      </c>
      <c r="B6064" s="203">
        <v>14</v>
      </c>
      <c r="C6064" s="208">
        <v>30</v>
      </c>
      <c r="D6064" s="471">
        <v>47</v>
      </c>
      <c r="E6064" s="209">
        <v>4</v>
      </c>
      <c r="F6064" s="472">
        <v>42.7</v>
      </c>
      <c r="I6064" s="114"/>
    </row>
    <row r="6065" spans="1:9">
      <c r="A6065" s="470">
        <v>44449</v>
      </c>
      <c r="B6065" s="203">
        <v>15</v>
      </c>
      <c r="C6065" s="208">
        <v>45</v>
      </c>
      <c r="D6065" s="471">
        <v>47.2</v>
      </c>
      <c r="E6065" s="209">
        <v>4</v>
      </c>
      <c r="F6065" s="472">
        <v>41.8</v>
      </c>
      <c r="I6065" s="114"/>
    </row>
    <row r="6066" spans="1:9">
      <c r="A6066" s="470">
        <v>44449</v>
      </c>
      <c r="B6066" s="203">
        <v>16</v>
      </c>
      <c r="C6066" s="208">
        <v>60</v>
      </c>
      <c r="D6066" s="471">
        <v>47.4</v>
      </c>
      <c r="E6066" s="209">
        <v>4</v>
      </c>
      <c r="F6066" s="472">
        <v>40.799999999999997</v>
      </c>
      <c r="I6066" s="114"/>
    </row>
    <row r="6067" spans="1:9">
      <c r="A6067" s="470">
        <v>44449</v>
      </c>
      <c r="B6067" s="203">
        <v>17</v>
      </c>
      <c r="C6067" s="208">
        <v>75</v>
      </c>
      <c r="D6067" s="471">
        <v>47.6</v>
      </c>
      <c r="E6067" s="209">
        <v>4</v>
      </c>
      <c r="F6067" s="472">
        <v>39.9</v>
      </c>
      <c r="I6067" s="114"/>
    </row>
    <row r="6068" spans="1:9">
      <c r="A6068" s="470">
        <v>44449</v>
      </c>
      <c r="B6068" s="203">
        <v>18</v>
      </c>
      <c r="C6068" s="208">
        <v>90</v>
      </c>
      <c r="D6068" s="471">
        <v>47.8</v>
      </c>
      <c r="E6068" s="209">
        <v>4</v>
      </c>
      <c r="F6068" s="472">
        <v>38.9</v>
      </c>
      <c r="I6068" s="114"/>
    </row>
    <row r="6069" spans="1:9">
      <c r="A6069" s="470">
        <v>44449</v>
      </c>
      <c r="B6069" s="203">
        <v>19</v>
      </c>
      <c r="C6069" s="208">
        <v>105</v>
      </c>
      <c r="D6069" s="471">
        <v>48.1</v>
      </c>
      <c r="E6069" s="209">
        <v>4</v>
      </c>
      <c r="F6069" s="472">
        <v>38</v>
      </c>
      <c r="I6069" s="114"/>
    </row>
    <row r="6070" spans="1:9">
      <c r="A6070" s="470">
        <v>44449</v>
      </c>
      <c r="B6070" s="203">
        <v>20</v>
      </c>
      <c r="C6070" s="208">
        <v>120</v>
      </c>
      <c r="D6070" s="471">
        <v>48.3</v>
      </c>
      <c r="E6070" s="209">
        <v>4</v>
      </c>
      <c r="F6070" s="472">
        <v>37</v>
      </c>
      <c r="I6070" s="114"/>
    </row>
    <row r="6071" spans="1:9">
      <c r="A6071" s="470">
        <v>44449</v>
      </c>
      <c r="B6071" s="203">
        <v>21</v>
      </c>
      <c r="C6071" s="208">
        <v>135</v>
      </c>
      <c r="D6071" s="471">
        <v>48.5</v>
      </c>
      <c r="E6071" s="209">
        <v>4</v>
      </c>
      <c r="F6071" s="472">
        <v>36.1</v>
      </c>
      <c r="I6071" s="114"/>
    </row>
    <row r="6072" spans="1:9">
      <c r="A6072" s="470">
        <v>44449</v>
      </c>
      <c r="B6072" s="203">
        <v>22</v>
      </c>
      <c r="C6072" s="208">
        <v>150</v>
      </c>
      <c r="D6072" s="471">
        <v>48.7</v>
      </c>
      <c r="E6072" s="209">
        <v>4</v>
      </c>
      <c r="F6072" s="472">
        <v>35.1</v>
      </c>
      <c r="I6072" s="114"/>
    </row>
    <row r="6073" spans="1:9">
      <c r="A6073" s="470">
        <v>44449</v>
      </c>
      <c r="B6073" s="203">
        <v>23</v>
      </c>
      <c r="C6073" s="208">
        <v>165</v>
      </c>
      <c r="D6073" s="471">
        <v>48.9</v>
      </c>
      <c r="E6073" s="209">
        <v>4</v>
      </c>
      <c r="F6073" s="472">
        <v>34.200000000000003</v>
      </c>
      <c r="I6073" s="114"/>
    </row>
    <row r="6074" spans="1:9">
      <c r="A6074" s="470">
        <v>44450</v>
      </c>
      <c r="B6074" s="203">
        <v>0</v>
      </c>
      <c r="C6074" s="208">
        <v>180</v>
      </c>
      <c r="D6074" s="471">
        <v>49.2</v>
      </c>
      <c r="E6074" s="209">
        <v>4</v>
      </c>
      <c r="F6074" s="472">
        <v>33.200000000000003</v>
      </c>
      <c r="I6074" s="114"/>
    </row>
    <row r="6075" spans="1:9">
      <c r="A6075" s="470">
        <v>44450</v>
      </c>
      <c r="B6075" s="203">
        <v>1</v>
      </c>
      <c r="C6075" s="208">
        <v>195</v>
      </c>
      <c r="D6075" s="471">
        <v>49.4</v>
      </c>
      <c r="E6075" s="209">
        <v>4</v>
      </c>
      <c r="F6075" s="472">
        <v>32.299999999999997</v>
      </c>
      <c r="I6075" s="114"/>
    </row>
    <row r="6076" spans="1:9">
      <c r="A6076" s="470">
        <v>44450</v>
      </c>
      <c r="B6076" s="203">
        <v>2</v>
      </c>
      <c r="C6076" s="208">
        <v>210</v>
      </c>
      <c r="D6076" s="471">
        <v>49.6</v>
      </c>
      <c r="E6076" s="209">
        <v>4</v>
      </c>
      <c r="F6076" s="472">
        <v>31.3</v>
      </c>
      <c r="I6076" s="114"/>
    </row>
    <row r="6077" spans="1:9">
      <c r="A6077" s="470">
        <v>44450</v>
      </c>
      <c r="B6077" s="203">
        <v>3</v>
      </c>
      <c r="C6077" s="208">
        <v>225</v>
      </c>
      <c r="D6077" s="471">
        <v>49.8</v>
      </c>
      <c r="E6077" s="209">
        <v>4</v>
      </c>
      <c r="F6077" s="472">
        <v>30.4</v>
      </c>
      <c r="I6077" s="114"/>
    </row>
    <row r="6078" spans="1:9">
      <c r="A6078" s="470">
        <v>44450</v>
      </c>
      <c r="B6078" s="203">
        <v>4</v>
      </c>
      <c r="C6078" s="208">
        <v>240</v>
      </c>
      <c r="D6078" s="471">
        <v>50</v>
      </c>
      <c r="E6078" s="209">
        <v>4</v>
      </c>
      <c r="F6078" s="472">
        <v>29.4</v>
      </c>
      <c r="I6078" s="114"/>
    </row>
    <row r="6079" spans="1:9">
      <c r="A6079" s="470">
        <v>44450</v>
      </c>
      <c r="B6079" s="203">
        <v>5</v>
      </c>
      <c r="C6079" s="208">
        <v>255</v>
      </c>
      <c r="D6079" s="471">
        <v>50.3</v>
      </c>
      <c r="E6079" s="209">
        <v>4</v>
      </c>
      <c r="F6079" s="472">
        <v>28.5</v>
      </c>
      <c r="I6079" s="114"/>
    </row>
    <row r="6080" spans="1:9">
      <c r="A6080" s="470">
        <v>44450</v>
      </c>
      <c r="B6080" s="203">
        <v>6</v>
      </c>
      <c r="C6080" s="208">
        <v>270</v>
      </c>
      <c r="D6080" s="471">
        <v>50.5</v>
      </c>
      <c r="E6080" s="209">
        <v>4</v>
      </c>
      <c r="F6080" s="472">
        <v>27.5</v>
      </c>
      <c r="I6080" s="114"/>
    </row>
    <row r="6081" spans="1:9">
      <c r="A6081" s="470">
        <v>44450</v>
      </c>
      <c r="B6081" s="203">
        <v>7</v>
      </c>
      <c r="C6081" s="208">
        <v>285</v>
      </c>
      <c r="D6081" s="471">
        <v>50.7</v>
      </c>
      <c r="E6081" s="209">
        <v>4</v>
      </c>
      <c r="F6081" s="472">
        <v>26.6</v>
      </c>
      <c r="I6081" s="114"/>
    </row>
    <row r="6082" spans="1:9">
      <c r="A6082" s="470">
        <v>44450</v>
      </c>
      <c r="B6082" s="203">
        <v>8</v>
      </c>
      <c r="C6082" s="208">
        <v>300</v>
      </c>
      <c r="D6082" s="471">
        <v>50.9</v>
      </c>
      <c r="E6082" s="209">
        <v>4</v>
      </c>
      <c r="F6082" s="472">
        <v>25.6</v>
      </c>
      <c r="I6082" s="114"/>
    </row>
    <row r="6083" spans="1:9">
      <c r="A6083" s="470">
        <v>44450</v>
      </c>
      <c r="B6083" s="203">
        <v>9</v>
      </c>
      <c r="C6083" s="208">
        <v>315</v>
      </c>
      <c r="D6083" s="471">
        <v>51.1</v>
      </c>
      <c r="E6083" s="209">
        <v>4</v>
      </c>
      <c r="F6083" s="472">
        <v>24.6</v>
      </c>
      <c r="I6083" s="114"/>
    </row>
    <row r="6084" spans="1:9">
      <c r="A6084" s="470">
        <v>44450</v>
      </c>
      <c r="B6084" s="203">
        <v>10</v>
      </c>
      <c r="C6084" s="208">
        <v>330</v>
      </c>
      <c r="D6084" s="471">
        <v>51.4</v>
      </c>
      <c r="E6084" s="209">
        <v>4</v>
      </c>
      <c r="F6084" s="472">
        <v>23.7</v>
      </c>
      <c r="I6084" s="114"/>
    </row>
    <row r="6085" spans="1:9">
      <c r="A6085" s="470">
        <v>44450</v>
      </c>
      <c r="B6085" s="203">
        <v>11</v>
      </c>
      <c r="C6085" s="208">
        <v>345</v>
      </c>
      <c r="D6085" s="471">
        <v>51.6</v>
      </c>
      <c r="E6085" s="209">
        <v>4</v>
      </c>
      <c r="F6085" s="472">
        <v>22.7</v>
      </c>
      <c r="I6085" s="114"/>
    </row>
    <row r="6086" spans="1:9">
      <c r="A6086" s="470">
        <v>44450</v>
      </c>
      <c r="B6086" s="203">
        <v>12</v>
      </c>
      <c r="C6086" s="208">
        <v>0</v>
      </c>
      <c r="D6086" s="471">
        <v>51.8</v>
      </c>
      <c r="E6086" s="209">
        <v>4</v>
      </c>
      <c r="F6086" s="472">
        <v>21.8</v>
      </c>
      <c r="I6086" s="114"/>
    </row>
    <row r="6087" spans="1:9">
      <c r="A6087" s="470">
        <v>44450</v>
      </c>
      <c r="B6087" s="203">
        <v>13</v>
      </c>
      <c r="C6087" s="208">
        <v>15</v>
      </c>
      <c r="D6087" s="471">
        <v>52</v>
      </c>
      <c r="E6087" s="209">
        <v>4</v>
      </c>
      <c r="F6087" s="472">
        <v>20.8</v>
      </c>
      <c r="I6087" s="114"/>
    </row>
    <row r="6088" spans="1:9">
      <c r="A6088" s="470">
        <v>44450</v>
      </c>
      <c r="B6088" s="203">
        <v>14</v>
      </c>
      <c r="C6088" s="208">
        <v>30</v>
      </c>
      <c r="D6088" s="471">
        <v>52.2</v>
      </c>
      <c r="E6088" s="209">
        <v>4</v>
      </c>
      <c r="F6088" s="472">
        <v>19.899999999999999</v>
      </c>
      <c r="I6088" s="114"/>
    </row>
    <row r="6089" spans="1:9">
      <c r="A6089" s="470">
        <v>44450</v>
      </c>
      <c r="B6089" s="203">
        <v>15</v>
      </c>
      <c r="C6089" s="208">
        <v>45</v>
      </c>
      <c r="D6089" s="471">
        <v>52.5</v>
      </c>
      <c r="E6089" s="209">
        <v>4</v>
      </c>
      <c r="F6089" s="472">
        <v>18.899999999999999</v>
      </c>
      <c r="I6089" s="114"/>
    </row>
    <row r="6090" spans="1:9">
      <c r="A6090" s="470">
        <v>44450</v>
      </c>
      <c r="B6090" s="203">
        <v>16</v>
      </c>
      <c r="C6090" s="208">
        <v>60</v>
      </c>
      <c r="D6090" s="471">
        <v>52.7</v>
      </c>
      <c r="E6090" s="209">
        <v>4</v>
      </c>
      <c r="F6090" s="472">
        <v>18</v>
      </c>
      <c r="I6090" s="114"/>
    </row>
    <row r="6091" spans="1:9">
      <c r="A6091" s="470">
        <v>44450</v>
      </c>
      <c r="B6091" s="203">
        <v>17</v>
      </c>
      <c r="C6091" s="208">
        <v>75</v>
      </c>
      <c r="D6091" s="471">
        <v>52.9</v>
      </c>
      <c r="E6091" s="209">
        <v>4</v>
      </c>
      <c r="F6091" s="472">
        <v>17</v>
      </c>
      <c r="I6091" s="114"/>
    </row>
    <row r="6092" spans="1:9">
      <c r="A6092" s="470">
        <v>44450</v>
      </c>
      <c r="B6092" s="203">
        <v>18</v>
      </c>
      <c r="C6092" s="208">
        <v>90</v>
      </c>
      <c r="D6092" s="471">
        <v>53.1</v>
      </c>
      <c r="E6092" s="209">
        <v>4</v>
      </c>
      <c r="F6092" s="472">
        <v>16.100000000000001</v>
      </c>
      <c r="I6092" s="114"/>
    </row>
    <row r="6093" spans="1:9">
      <c r="A6093" s="470">
        <v>44450</v>
      </c>
      <c r="B6093" s="203">
        <v>19</v>
      </c>
      <c r="C6093" s="208">
        <v>105</v>
      </c>
      <c r="D6093" s="471">
        <v>53.3</v>
      </c>
      <c r="E6093" s="209">
        <v>4</v>
      </c>
      <c r="F6093" s="472">
        <v>15.1</v>
      </c>
      <c r="I6093" s="114"/>
    </row>
    <row r="6094" spans="1:9">
      <c r="A6094" s="470">
        <v>44450</v>
      </c>
      <c r="B6094" s="203">
        <v>20</v>
      </c>
      <c r="C6094" s="208">
        <v>120</v>
      </c>
      <c r="D6094" s="471">
        <v>53.6</v>
      </c>
      <c r="E6094" s="209">
        <v>4</v>
      </c>
      <c r="F6094" s="472">
        <v>14.2</v>
      </c>
      <c r="I6094" s="114"/>
    </row>
    <row r="6095" spans="1:9">
      <c r="A6095" s="470">
        <v>44450</v>
      </c>
      <c r="B6095" s="203">
        <v>21</v>
      </c>
      <c r="C6095" s="208">
        <v>135</v>
      </c>
      <c r="D6095" s="471">
        <v>53.8</v>
      </c>
      <c r="E6095" s="209">
        <v>4</v>
      </c>
      <c r="F6095" s="472">
        <v>13.2</v>
      </c>
      <c r="I6095" s="114"/>
    </row>
    <row r="6096" spans="1:9">
      <c r="A6096" s="470">
        <v>44450</v>
      </c>
      <c r="B6096" s="203">
        <v>22</v>
      </c>
      <c r="C6096" s="208">
        <v>150</v>
      </c>
      <c r="D6096" s="471">
        <v>54</v>
      </c>
      <c r="E6096" s="209">
        <v>4</v>
      </c>
      <c r="F6096" s="472">
        <v>12.3</v>
      </c>
      <c r="I6096" s="114"/>
    </row>
    <row r="6097" spans="1:9">
      <c r="A6097" s="470">
        <v>44450</v>
      </c>
      <c r="B6097" s="203">
        <v>23</v>
      </c>
      <c r="C6097" s="208">
        <v>165</v>
      </c>
      <c r="D6097" s="471">
        <v>54.2</v>
      </c>
      <c r="E6097" s="209">
        <v>4</v>
      </c>
      <c r="F6097" s="472">
        <v>11.3</v>
      </c>
      <c r="I6097" s="114"/>
    </row>
    <row r="6098" spans="1:9">
      <c r="A6098" s="470">
        <v>44451</v>
      </c>
      <c r="B6098" s="203">
        <v>0</v>
      </c>
      <c r="C6098" s="208">
        <v>180</v>
      </c>
      <c r="D6098" s="471">
        <v>54.4</v>
      </c>
      <c r="E6098" s="209">
        <v>4</v>
      </c>
      <c r="F6098" s="472">
        <v>10.4</v>
      </c>
      <c r="I6098" s="114"/>
    </row>
    <row r="6099" spans="1:9">
      <c r="A6099" s="470">
        <v>44451</v>
      </c>
      <c r="B6099" s="203">
        <v>1</v>
      </c>
      <c r="C6099" s="208">
        <v>195</v>
      </c>
      <c r="D6099" s="471">
        <v>54.7</v>
      </c>
      <c r="E6099" s="209">
        <v>4</v>
      </c>
      <c r="F6099" s="472">
        <v>9.4</v>
      </c>
      <c r="I6099" s="114"/>
    </row>
    <row r="6100" spans="1:9">
      <c r="A6100" s="470">
        <v>44451</v>
      </c>
      <c r="B6100" s="203">
        <v>2</v>
      </c>
      <c r="C6100" s="208">
        <v>210</v>
      </c>
      <c r="D6100" s="471">
        <v>54.9</v>
      </c>
      <c r="E6100" s="209">
        <v>4</v>
      </c>
      <c r="F6100" s="472">
        <v>8.4</v>
      </c>
      <c r="I6100" s="114"/>
    </row>
    <row r="6101" spans="1:9">
      <c r="A6101" s="470">
        <v>44451</v>
      </c>
      <c r="B6101" s="203">
        <v>3</v>
      </c>
      <c r="C6101" s="208">
        <v>225</v>
      </c>
      <c r="D6101" s="471">
        <v>55.1</v>
      </c>
      <c r="E6101" s="209">
        <v>4</v>
      </c>
      <c r="F6101" s="472">
        <v>7.5</v>
      </c>
      <c r="I6101" s="114"/>
    </row>
    <row r="6102" spans="1:9">
      <c r="A6102" s="470">
        <v>44451</v>
      </c>
      <c r="B6102" s="203">
        <v>4</v>
      </c>
      <c r="C6102" s="208">
        <v>240</v>
      </c>
      <c r="D6102" s="471">
        <v>55.3</v>
      </c>
      <c r="E6102" s="209">
        <v>4</v>
      </c>
      <c r="F6102" s="472">
        <v>6.5</v>
      </c>
      <c r="I6102" s="114"/>
    </row>
    <row r="6103" spans="1:9">
      <c r="A6103" s="470">
        <v>44451</v>
      </c>
      <c r="B6103" s="203">
        <v>5</v>
      </c>
      <c r="C6103" s="208">
        <v>255</v>
      </c>
      <c r="D6103" s="471">
        <v>55.5</v>
      </c>
      <c r="E6103" s="209">
        <v>4</v>
      </c>
      <c r="F6103" s="472">
        <v>5.6</v>
      </c>
      <c r="I6103" s="114"/>
    </row>
    <row r="6104" spans="1:9">
      <c r="A6104" s="470">
        <v>44451</v>
      </c>
      <c r="B6104" s="203">
        <v>6</v>
      </c>
      <c r="C6104" s="208">
        <v>270</v>
      </c>
      <c r="D6104" s="471">
        <v>55.8</v>
      </c>
      <c r="E6104" s="209">
        <v>4</v>
      </c>
      <c r="F6104" s="472">
        <v>4.5999999999999996</v>
      </c>
      <c r="I6104" s="114"/>
    </row>
    <row r="6105" spans="1:9">
      <c r="A6105" s="470">
        <v>44451</v>
      </c>
      <c r="B6105" s="203">
        <v>7</v>
      </c>
      <c r="C6105" s="208">
        <v>285</v>
      </c>
      <c r="D6105" s="471">
        <v>56</v>
      </c>
      <c r="E6105" s="209">
        <v>4</v>
      </c>
      <c r="F6105" s="472">
        <v>3.7</v>
      </c>
      <c r="I6105" s="114"/>
    </row>
    <row r="6106" spans="1:9">
      <c r="A6106" s="470">
        <v>44451</v>
      </c>
      <c r="B6106" s="203">
        <v>8</v>
      </c>
      <c r="C6106" s="208">
        <v>300</v>
      </c>
      <c r="D6106" s="471">
        <v>56.2</v>
      </c>
      <c r="E6106" s="209">
        <v>4</v>
      </c>
      <c r="F6106" s="472">
        <v>2.7</v>
      </c>
      <c r="I6106" s="114"/>
    </row>
    <row r="6107" spans="1:9">
      <c r="A6107" s="470">
        <v>44451</v>
      </c>
      <c r="B6107" s="203">
        <v>9</v>
      </c>
      <c r="C6107" s="208">
        <v>315</v>
      </c>
      <c r="D6107" s="471">
        <v>56.4</v>
      </c>
      <c r="E6107" s="209">
        <v>4</v>
      </c>
      <c r="F6107" s="472">
        <v>1.8</v>
      </c>
      <c r="I6107" s="114"/>
    </row>
    <row r="6108" spans="1:9">
      <c r="A6108" s="470">
        <v>44451</v>
      </c>
      <c r="B6108" s="203">
        <v>10</v>
      </c>
      <c r="C6108" s="208">
        <v>330</v>
      </c>
      <c r="D6108" s="471">
        <v>56.6</v>
      </c>
      <c r="E6108" s="209">
        <v>4</v>
      </c>
      <c r="F6108" s="472">
        <v>0.8</v>
      </c>
      <c r="I6108" s="114"/>
    </row>
    <row r="6109" spans="1:9">
      <c r="A6109" s="470">
        <v>44451</v>
      </c>
      <c r="B6109" s="203">
        <v>11</v>
      </c>
      <c r="C6109" s="208">
        <v>345</v>
      </c>
      <c r="D6109" s="471">
        <v>56.9</v>
      </c>
      <c r="E6109" s="209">
        <v>3</v>
      </c>
      <c r="F6109" s="472">
        <v>59.9</v>
      </c>
      <c r="I6109" s="114"/>
    </row>
    <row r="6110" spans="1:9">
      <c r="A6110" s="470">
        <v>44451</v>
      </c>
      <c r="B6110" s="203">
        <v>12</v>
      </c>
      <c r="C6110" s="208">
        <v>0</v>
      </c>
      <c r="D6110" s="471">
        <v>57.1</v>
      </c>
      <c r="E6110" s="209">
        <v>3</v>
      </c>
      <c r="F6110" s="472">
        <v>58.9</v>
      </c>
      <c r="I6110" s="114"/>
    </row>
    <row r="6111" spans="1:9">
      <c r="A6111" s="470">
        <v>44451</v>
      </c>
      <c r="B6111" s="203">
        <v>13</v>
      </c>
      <c r="C6111" s="208">
        <v>15</v>
      </c>
      <c r="D6111" s="471">
        <v>57.3</v>
      </c>
      <c r="E6111" s="209">
        <v>3</v>
      </c>
      <c r="F6111" s="472">
        <v>57.9</v>
      </c>
      <c r="I6111" s="114"/>
    </row>
    <row r="6112" spans="1:9">
      <c r="A6112" s="470">
        <v>44451</v>
      </c>
      <c r="B6112" s="203">
        <v>14</v>
      </c>
      <c r="C6112" s="208">
        <v>30</v>
      </c>
      <c r="D6112" s="471">
        <v>57.5</v>
      </c>
      <c r="E6112" s="209">
        <v>3</v>
      </c>
      <c r="F6112" s="472">
        <v>57</v>
      </c>
      <c r="I6112" s="114"/>
    </row>
    <row r="6113" spans="1:9">
      <c r="A6113" s="470">
        <v>44451</v>
      </c>
      <c r="B6113" s="203">
        <v>15</v>
      </c>
      <c r="C6113" s="208">
        <v>45</v>
      </c>
      <c r="D6113" s="471">
        <v>57.8</v>
      </c>
      <c r="E6113" s="209">
        <v>3</v>
      </c>
      <c r="F6113" s="472">
        <v>56</v>
      </c>
      <c r="I6113" s="114"/>
    </row>
    <row r="6114" spans="1:9">
      <c r="A6114" s="470">
        <v>44451</v>
      </c>
      <c r="B6114" s="203">
        <v>16</v>
      </c>
      <c r="C6114" s="208">
        <v>60</v>
      </c>
      <c r="D6114" s="471">
        <v>58</v>
      </c>
      <c r="E6114" s="209">
        <v>3</v>
      </c>
      <c r="F6114" s="472">
        <v>55.1</v>
      </c>
      <c r="I6114" s="114"/>
    </row>
    <row r="6115" spans="1:9">
      <c r="A6115" s="470">
        <v>44451</v>
      </c>
      <c r="B6115" s="203">
        <v>17</v>
      </c>
      <c r="C6115" s="208">
        <v>75</v>
      </c>
      <c r="D6115" s="471">
        <v>58.2</v>
      </c>
      <c r="E6115" s="209">
        <v>3</v>
      </c>
      <c r="F6115" s="472">
        <v>54.1</v>
      </c>
      <c r="I6115" s="114"/>
    </row>
    <row r="6116" spans="1:9">
      <c r="A6116" s="470">
        <v>44451</v>
      </c>
      <c r="B6116" s="203">
        <v>18</v>
      </c>
      <c r="C6116" s="208">
        <v>90</v>
      </c>
      <c r="D6116" s="471">
        <v>58.4</v>
      </c>
      <c r="E6116" s="209">
        <v>3</v>
      </c>
      <c r="F6116" s="472">
        <v>53.2</v>
      </c>
      <c r="I6116" s="114"/>
    </row>
    <row r="6117" spans="1:9">
      <c r="A6117" s="470">
        <v>44451</v>
      </c>
      <c r="B6117" s="203">
        <v>19</v>
      </c>
      <c r="C6117" s="208">
        <v>105</v>
      </c>
      <c r="D6117" s="471">
        <v>58.6</v>
      </c>
      <c r="E6117" s="209">
        <v>3</v>
      </c>
      <c r="F6117" s="472">
        <v>52.2</v>
      </c>
      <c r="I6117" s="114"/>
    </row>
    <row r="6118" spans="1:9">
      <c r="A6118" s="470">
        <v>44451</v>
      </c>
      <c r="B6118" s="203">
        <v>20</v>
      </c>
      <c r="C6118" s="208">
        <v>120</v>
      </c>
      <c r="D6118" s="471">
        <v>58.9</v>
      </c>
      <c r="E6118" s="209">
        <v>3</v>
      </c>
      <c r="F6118" s="472">
        <v>51.3</v>
      </c>
      <c r="I6118" s="114"/>
    </row>
    <row r="6119" spans="1:9">
      <c r="A6119" s="470">
        <v>44451</v>
      </c>
      <c r="B6119" s="203">
        <v>21</v>
      </c>
      <c r="C6119" s="208">
        <v>135</v>
      </c>
      <c r="D6119" s="471">
        <v>59.1</v>
      </c>
      <c r="E6119" s="209">
        <v>3</v>
      </c>
      <c r="F6119" s="472">
        <v>50.3</v>
      </c>
      <c r="I6119" s="114"/>
    </row>
    <row r="6120" spans="1:9">
      <c r="A6120" s="470">
        <v>44451</v>
      </c>
      <c r="B6120" s="203">
        <v>22</v>
      </c>
      <c r="C6120" s="208">
        <v>150</v>
      </c>
      <c r="D6120" s="471">
        <v>59.3</v>
      </c>
      <c r="E6120" s="209">
        <v>3</v>
      </c>
      <c r="F6120" s="472">
        <v>49.3</v>
      </c>
      <c r="I6120" s="114"/>
    </row>
    <row r="6121" spans="1:9">
      <c r="A6121" s="470">
        <v>44451</v>
      </c>
      <c r="B6121" s="203">
        <v>23</v>
      </c>
      <c r="C6121" s="208">
        <v>165</v>
      </c>
      <c r="D6121" s="471">
        <v>59.5</v>
      </c>
      <c r="E6121" s="209">
        <v>3</v>
      </c>
      <c r="F6121" s="472">
        <v>48.4</v>
      </c>
      <c r="I6121" s="114"/>
    </row>
    <row r="6122" spans="1:9">
      <c r="A6122" s="470">
        <v>44452</v>
      </c>
      <c r="B6122" s="203">
        <v>0</v>
      </c>
      <c r="C6122" s="208">
        <v>180</v>
      </c>
      <c r="D6122" s="471">
        <v>59.7</v>
      </c>
      <c r="E6122" s="209">
        <v>3</v>
      </c>
      <c r="F6122" s="472">
        <v>47.4</v>
      </c>
      <c r="I6122" s="114"/>
    </row>
    <row r="6123" spans="1:9">
      <c r="A6123" s="470">
        <v>44452</v>
      </c>
      <c r="B6123" s="203">
        <v>1</v>
      </c>
      <c r="C6123" s="208">
        <v>195</v>
      </c>
      <c r="D6123" s="471">
        <v>60</v>
      </c>
      <c r="E6123" s="209">
        <v>3</v>
      </c>
      <c r="F6123" s="472">
        <v>46.5</v>
      </c>
      <c r="I6123" s="114"/>
    </row>
    <row r="6124" spans="1:9">
      <c r="A6124" s="470">
        <v>44452</v>
      </c>
      <c r="B6124" s="203">
        <v>2</v>
      </c>
      <c r="C6124" s="208">
        <v>211</v>
      </c>
      <c r="D6124" s="471">
        <v>0.2</v>
      </c>
      <c r="E6124" s="209">
        <v>3</v>
      </c>
      <c r="F6124" s="472">
        <v>45.5</v>
      </c>
      <c r="I6124" s="114"/>
    </row>
    <row r="6125" spans="1:9">
      <c r="A6125" s="470">
        <v>44452</v>
      </c>
      <c r="B6125" s="203">
        <v>3</v>
      </c>
      <c r="C6125" s="208">
        <v>226</v>
      </c>
      <c r="D6125" s="471">
        <v>0.4</v>
      </c>
      <c r="E6125" s="209">
        <v>3</v>
      </c>
      <c r="F6125" s="472">
        <v>44.6</v>
      </c>
      <c r="I6125" s="114"/>
    </row>
    <row r="6126" spans="1:9">
      <c r="A6126" s="470">
        <v>44452</v>
      </c>
      <c r="B6126" s="203">
        <v>4</v>
      </c>
      <c r="C6126" s="208">
        <v>241</v>
      </c>
      <c r="D6126" s="471">
        <v>0.6</v>
      </c>
      <c r="E6126" s="209">
        <v>3</v>
      </c>
      <c r="F6126" s="472">
        <v>43.6</v>
      </c>
      <c r="I6126" s="114"/>
    </row>
    <row r="6127" spans="1:9">
      <c r="A6127" s="470">
        <v>44452</v>
      </c>
      <c r="B6127" s="203">
        <v>5</v>
      </c>
      <c r="C6127" s="208">
        <v>256</v>
      </c>
      <c r="D6127" s="471">
        <v>0.9</v>
      </c>
      <c r="E6127" s="209">
        <v>3</v>
      </c>
      <c r="F6127" s="472">
        <v>42.6</v>
      </c>
      <c r="I6127" s="114"/>
    </row>
    <row r="6128" spans="1:9">
      <c r="A6128" s="470">
        <v>44452</v>
      </c>
      <c r="B6128" s="203">
        <v>6</v>
      </c>
      <c r="C6128" s="208">
        <v>271</v>
      </c>
      <c r="D6128" s="471">
        <v>1.1000000000000001</v>
      </c>
      <c r="E6128" s="209">
        <v>3</v>
      </c>
      <c r="F6128" s="472">
        <v>41.7</v>
      </c>
      <c r="I6128" s="114"/>
    </row>
    <row r="6129" spans="1:9">
      <c r="A6129" s="470">
        <v>44452</v>
      </c>
      <c r="B6129" s="203">
        <v>7</v>
      </c>
      <c r="C6129" s="208">
        <v>286</v>
      </c>
      <c r="D6129" s="471">
        <v>1.3</v>
      </c>
      <c r="E6129" s="209">
        <v>3</v>
      </c>
      <c r="F6129" s="472">
        <v>40.700000000000003</v>
      </c>
      <c r="I6129" s="114"/>
    </row>
    <row r="6130" spans="1:9">
      <c r="A6130" s="470">
        <v>44452</v>
      </c>
      <c r="B6130" s="203">
        <v>8</v>
      </c>
      <c r="C6130" s="208">
        <v>301</v>
      </c>
      <c r="D6130" s="471">
        <v>1.5</v>
      </c>
      <c r="E6130" s="209">
        <v>3</v>
      </c>
      <c r="F6130" s="472">
        <v>39.799999999999997</v>
      </c>
      <c r="I6130" s="114"/>
    </row>
    <row r="6131" spans="1:9">
      <c r="A6131" s="470">
        <v>44452</v>
      </c>
      <c r="B6131" s="203">
        <v>9</v>
      </c>
      <c r="C6131" s="208">
        <v>316</v>
      </c>
      <c r="D6131" s="471">
        <v>1.7</v>
      </c>
      <c r="E6131" s="209">
        <v>3</v>
      </c>
      <c r="F6131" s="472">
        <v>38.799999999999997</v>
      </c>
      <c r="I6131" s="114"/>
    </row>
    <row r="6132" spans="1:9">
      <c r="A6132" s="470">
        <v>44452</v>
      </c>
      <c r="B6132" s="203">
        <v>10</v>
      </c>
      <c r="C6132" s="208">
        <v>331</v>
      </c>
      <c r="D6132" s="471">
        <v>2</v>
      </c>
      <c r="E6132" s="209">
        <v>3</v>
      </c>
      <c r="F6132" s="472">
        <v>37.9</v>
      </c>
      <c r="I6132" s="114"/>
    </row>
    <row r="6133" spans="1:9">
      <c r="A6133" s="470">
        <v>44452</v>
      </c>
      <c r="B6133" s="203">
        <v>11</v>
      </c>
      <c r="C6133" s="208">
        <v>346</v>
      </c>
      <c r="D6133" s="471">
        <v>2.2000000000000002</v>
      </c>
      <c r="E6133" s="209">
        <v>3</v>
      </c>
      <c r="F6133" s="472">
        <v>36.9</v>
      </c>
      <c r="I6133" s="114"/>
    </row>
    <row r="6134" spans="1:9">
      <c r="A6134" s="470">
        <v>44452</v>
      </c>
      <c r="B6134" s="203">
        <v>12</v>
      </c>
      <c r="C6134" s="208">
        <v>1</v>
      </c>
      <c r="D6134" s="471">
        <v>2.4</v>
      </c>
      <c r="E6134" s="209">
        <v>3</v>
      </c>
      <c r="F6134" s="472">
        <v>35.9</v>
      </c>
      <c r="I6134" s="114"/>
    </row>
    <row r="6135" spans="1:9">
      <c r="A6135" s="470">
        <v>44452</v>
      </c>
      <c r="B6135" s="203">
        <v>13</v>
      </c>
      <c r="C6135" s="208">
        <v>16</v>
      </c>
      <c r="D6135" s="471">
        <v>2.6</v>
      </c>
      <c r="E6135" s="209">
        <v>3</v>
      </c>
      <c r="F6135" s="472">
        <v>35</v>
      </c>
      <c r="I6135" s="114"/>
    </row>
    <row r="6136" spans="1:9">
      <c r="A6136" s="470">
        <v>44452</v>
      </c>
      <c r="B6136" s="203">
        <v>14</v>
      </c>
      <c r="C6136" s="208">
        <v>31</v>
      </c>
      <c r="D6136" s="471">
        <v>2.9</v>
      </c>
      <c r="E6136" s="209">
        <v>3</v>
      </c>
      <c r="F6136" s="472">
        <v>34</v>
      </c>
      <c r="I6136" s="114"/>
    </row>
    <row r="6137" spans="1:9">
      <c r="A6137" s="470">
        <v>44452</v>
      </c>
      <c r="B6137" s="203">
        <v>15</v>
      </c>
      <c r="C6137" s="208">
        <v>46</v>
      </c>
      <c r="D6137" s="471">
        <v>3.1</v>
      </c>
      <c r="E6137" s="209">
        <v>3</v>
      </c>
      <c r="F6137" s="472">
        <v>33.1</v>
      </c>
      <c r="I6137" s="114"/>
    </row>
    <row r="6138" spans="1:9">
      <c r="A6138" s="470">
        <v>44452</v>
      </c>
      <c r="B6138" s="203">
        <v>16</v>
      </c>
      <c r="C6138" s="208">
        <v>61</v>
      </c>
      <c r="D6138" s="471">
        <v>3.3</v>
      </c>
      <c r="E6138" s="209">
        <v>3</v>
      </c>
      <c r="F6138" s="472">
        <v>32.1</v>
      </c>
      <c r="I6138" s="114"/>
    </row>
    <row r="6139" spans="1:9">
      <c r="A6139" s="470">
        <v>44452</v>
      </c>
      <c r="B6139" s="203">
        <v>17</v>
      </c>
      <c r="C6139" s="208">
        <v>76</v>
      </c>
      <c r="D6139" s="471">
        <v>3.5</v>
      </c>
      <c r="E6139" s="209">
        <v>3</v>
      </c>
      <c r="F6139" s="472">
        <v>31.1</v>
      </c>
      <c r="I6139" s="114"/>
    </row>
    <row r="6140" spans="1:9">
      <c r="A6140" s="470">
        <v>44452</v>
      </c>
      <c r="B6140" s="203">
        <v>18</v>
      </c>
      <c r="C6140" s="208">
        <v>91</v>
      </c>
      <c r="D6140" s="471">
        <v>3.7</v>
      </c>
      <c r="E6140" s="209">
        <v>3</v>
      </c>
      <c r="F6140" s="472">
        <v>30.2</v>
      </c>
      <c r="I6140" s="114"/>
    </row>
    <row r="6141" spans="1:9">
      <c r="A6141" s="470">
        <v>44452</v>
      </c>
      <c r="B6141" s="203">
        <v>19</v>
      </c>
      <c r="C6141" s="208">
        <v>106</v>
      </c>
      <c r="D6141" s="471">
        <v>4</v>
      </c>
      <c r="E6141" s="209">
        <v>3</v>
      </c>
      <c r="F6141" s="472">
        <v>29.2</v>
      </c>
      <c r="I6141" s="114"/>
    </row>
    <row r="6142" spans="1:9">
      <c r="A6142" s="470">
        <v>44452</v>
      </c>
      <c r="B6142" s="203">
        <v>20</v>
      </c>
      <c r="C6142" s="208">
        <v>121</v>
      </c>
      <c r="D6142" s="471">
        <v>4.2</v>
      </c>
      <c r="E6142" s="209">
        <v>3</v>
      </c>
      <c r="F6142" s="472">
        <v>28.3</v>
      </c>
      <c r="I6142" s="114"/>
    </row>
    <row r="6143" spans="1:9">
      <c r="A6143" s="470">
        <v>44452</v>
      </c>
      <c r="B6143" s="203">
        <v>21</v>
      </c>
      <c r="C6143" s="208">
        <v>136</v>
      </c>
      <c r="D6143" s="471">
        <v>4.4000000000000004</v>
      </c>
      <c r="E6143" s="209">
        <v>3</v>
      </c>
      <c r="F6143" s="472">
        <v>27.3</v>
      </c>
      <c r="I6143" s="114"/>
    </row>
    <row r="6144" spans="1:9">
      <c r="A6144" s="470">
        <v>44452</v>
      </c>
      <c r="B6144" s="203">
        <v>22</v>
      </c>
      <c r="C6144" s="208">
        <v>151</v>
      </c>
      <c r="D6144" s="471">
        <v>4.5999999999999996</v>
      </c>
      <c r="E6144" s="209">
        <v>3</v>
      </c>
      <c r="F6144" s="472">
        <v>26.4</v>
      </c>
      <c r="I6144" s="114"/>
    </row>
    <row r="6145" spans="1:9">
      <c r="A6145" s="470">
        <v>44452</v>
      </c>
      <c r="B6145" s="203">
        <v>23</v>
      </c>
      <c r="C6145" s="208">
        <v>166</v>
      </c>
      <c r="D6145" s="471">
        <v>4.9000000000000004</v>
      </c>
      <c r="E6145" s="209">
        <v>3</v>
      </c>
      <c r="F6145" s="472">
        <v>25.4</v>
      </c>
      <c r="I6145" s="114"/>
    </row>
    <row r="6146" spans="1:9">
      <c r="A6146" s="470">
        <v>44453</v>
      </c>
      <c r="B6146" s="203">
        <v>0</v>
      </c>
      <c r="C6146" s="208">
        <v>181</v>
      </c>
      <c r="D6146" s="471">
        <v>5.0999999999999996</v>
      </c>
      <c r="E6146" s="209">
        <v>3</v>
      </c>
      <c r="F6146" s="472">
        <v>24.4</v>
      </c>
      <c r="I6146" s="114"/>
    </row>
    <row r="6147" spans="1:9">
      <c r="A6147" s="470">
        <v>44453</v>
      </c>
      <c r="B6147" s="203">
        <v>1</v>
      </c>
      <c r="C6147" s="208">
        <v>196</v>
      </c>
      <c r="D6147" s="471">
        <v>5.3</v>
      </c>
      <c r="E6147" s="209">
        <v>3</v>
      </c>
      <c r="F6147" s="472">
        <v>23.5</v>
      </c>
      <c r="I6147" s="114"/>
    </row>
    <row r="6148" spans="1:9">
      <c r="A6148" s="470">
        <v>44453</v>
      </c>
      <c r="B6148" s="203">
        <v>2</v>
      </c>
      <c r="C6148" s="208">
        <v>211</v>
      </c>
      <c r="D6148" s="471">
        <v>5.5</v>
      </c>
      <c r="E6148" s="209">
        <v>3</v>
      </c>
      <c r="F6148" s="472">
        <v>22.5</v>
      </c>
      <c r="I6148" s="114"/>
    </row>
    <row r="6149" spans="1:9">
      <c r="A6149" s="470">
        <v>44453</v>
      </c>
      <c r="B6149" s="203">
        <v>3</v>
      </c>
      <c r="C6149" s="208">
        <v>226</v>
      </c>
      <c r="D6149" s="471">
        <v>5.7</v>
      </c>
      <c r="E6149" s="209">
        <v>3</v>
      </c>
      <c r="F6149" s="472">
        <v>21.6</v>
      </c>
      <c r="I6149" s="114"/>
    </row>
    <row r="6150" spans="1:9">
      <c r="A6150" s="470">
        <v>44453</v>
      </c>
      <c r="B6150" s="203">
        <v>4</v>
      </c>
      <c r="C6150" s="208">
        <v>241</v>
      </c>
      <c r="D6150" s="471">
        <v>6</v>
      </c>
      <c r="E6150" s="209">
        <v>3</v>
      </c>
      <c r="F6150" s="472">
        <v>20.6</v>
      </c>
      <c r="I6150" s="114"/>
    </row>
    <row r="6151" spans="1:9">
      <c r="A6151" s="470">
        <v>44453</v>
      </c>
      <c r="B6151" s="203">
        <v>5</v>
      </c>
      <c r="C6151" s="208">
        <v>256</v>
      </c>
      <c r="D6151" s="471">
        <v>6.2</v>
      </c>
      <c r="E6151" s="209">
        <v>3</v>
      </c>
      <c r="F6151" s="472">
        <v>19.600000000000001</v>
      </c>
      <c r="I6151" s="114"/>
    </row>
    <row r="6152" spans="1:9">
      <c r="A6152" s="470">
        <v>44453</v>
      </c>
      <c r="B6152" s="203">
        <v>6</v>
      </c>
      <c r="C6152" s="208">
        <v>271</v>
      </c>
      <c r="D6152" s="471">
        <v>6.4</v>
      </c>
      <c r="E6152" s="209">
        <v>3</v>
      </c>
      <c r="F6152" s="472">
        <v>18.7</v>
      </c>
      <c r="I6152" s="114"/>
    </row>
    <row r="6153" spans="1:9">
      <c r="A6153" s="470">
        <v>44453</v>
      </c>
      <c r="B6153" s="203">
        <v>7</v>
      </c>
      <c r="C6153" s="208">
        <v>286</v>
      </c>
      <c r="D6153" s="471">
        <v>6.6</v>
      </c>
      <c r="E6153" s="209">
        <v>3</v>
      </c>
      <c r="F6153" s="472">
        <v>17.7</v>
      </c>
      <c r="I6153" s="114"/>
    </row>
    <row r="6154" spans="1:9">
      <c r="A6154" s="470">
        <v>44453</v>
      </c>
      <c r="B6154" s="203">
        <v>8</v>
      </c>
      <c r="C6154" s="208">
        <v>301</v>
      </c>
      <c r="D6154" s="471">
        <v>6.9</v>
      </c>
      <c r="E6154" s="209">
        <v>3</v>
      </c>
      <c r="F6154" s="472">
        <v>16.8</v>
      </c>
      <c r="I6154" s="114"/>
    </row>
    <row r="6155" spans="1:9">
      <c r="A6155" s="470">
        <v>44453</v>
      </c>
      <c r="B6155" s="203">
        <v>9</v>
      </c>
      <c r="C6155" s="208">
        <v>316</v>
      </c>
      <c r="D6155" s="471">
        <v>7.1</v>
      </c>
      <c r="E6155" s="209">
        <v>3</v>
      </c>
      <c r="F6155" s="472">
        <v>15.8</v>
      </c>
      <c r="I6155" s="114"/>
    </row>
    <row r="6156" spans="1:9">
      <c r="A6156" s="470">
        <v>44453</v>
      </c>
      <c r="B6156" s="203">
        <v>10</v>
      </c>
      <c r="C6156" s="208">
        <v>331</v>
      </c>
      <c r="D6156" s="471">
        <v>7.3</v>
      </c>
      <c r="E6156" s="209">
        <v>3</v>
      </c>
      <c r="F6156" s="472">
        <v>14.8</v>
      </c>
      <c r="I6156" s="114"/>
    </row>
    <row r="6157" spans="1:9">
      <c r="A6157" s="470">
        <v>44453</v>
      </c>
      <c r="B6157" s="203">
        <v>11</v>
      </c>
      <c r="C6157" s="208">
        <v>346</v>
      </c>
      <c r="D6157" s="471">
        <v>7.5</v>
      </c>
      <c r="E6157" s="209">
        <v>3</v>
      </c>
      <c r="F6157" s="472">
        <v>13.9</v>
      </c>
      <c r="I6157" s="114"/>
    </row>
    <row r="6158" spans="1:9">
      <c r="A6158" s="470">
        <v>44453</v>
      </c>
      <c r="B6158" s="203">
        <v>12</v>
      </c>
      <c r="C6158" s="208">
        <v>1</v>
      </c>
      <c r="D6158" s="471">
        <v>7.7</v>
      </c>
      <c r="E6158" s="209">
        <v>3</v>
      </c>
      <c r="F6158" s="472">
        <v>12.9</v>
      </c>
      <c r="I6158" s="114"/>
    </row>
    <row r="6159" spans="1:9">
      <c r="A6159" s="470">
        <v>44453</v>
      </c>
      <c r="B6159" s="203">
        <v>13</v>
      </c>
      <c r="C6159" s="208">
        <v>16</v>
      </c>
      <c r="D6159" s="471">
        <v>8</v>
      </c>
      <c r="E6159" s="209">
        <v>3</v>
      </c>
      <c r="F6159" s="472">
        <v>12</v>
      </c>
      <c r="I6159" s="114"/>
    </row>
    <row r="6160" spans="1:9">
      <c r="A6160" s="470">
        <v>44453</v>
      </c>
      <c r="B6160" s="203">
        <v>14</v>
      </c>
      <c r="C6160" s="208">
        <v>31</v>
      </c>
      <c r="D6160" s="471">
        <v>8.1999999999999993</v>
      </c>
      <c r="E6160" s="209">
        <v>3</v>
      </c>
      <c r="F6160" s="472">
        <v>11</v>
      </c>
      <c r="I6160" s="114"/>
    </row>
    <row r="6161" spans="1:9">
      <c r="A6161" s="470">
        <v>44453</v>
      </c>
      <c r="B6161" s="203">
        <v>15</v>
      </c>
      <c r="C6161" s="208">
        <v>46</v>
      </c>
      <c r="D6161" s="471">
        <v>8.4</v>
      </c>
      <c r="E6161" s="209">
        <v>3</v>
      </c>
      <c r="F6161" s="472">
        <v>10</v>
      </c>
      <c r="I6161" s="114"/>
    </row>
    <row r="6162" spans="1:9">
      <c r="A6162" s="470">
        <v>44453</v>
      </c>
      <c r="B6162" s="203">
        <v>16</v>
      </c>
      <c r="C6162" s="208">
        <v>61</v>
      </c>
      <c r="D6162" s="471">
        <v>8.6</v>
      </c>
      <c r="E6162" s="209">
        <v>3</v>
      </c>
      <c r="F6162" s="472">
        <v>9.1</v>
      </c>
      <c r="I6162" s="114"/>
    </row>
    <row r="6163" spans="1:9">
      <c r="A6163" s="470">
        <v>44453</v>
      </c>
      <c r="B6163" s="203">
        <v>17</v>
      </c>
      <c r="C6163" s="208">
        <v>76</v>
      </c>
      <c r="D6163" s="471">
        <v>8.9</v>
      </c>
      <c r="E6163" s="209">
        <v>3</v>
      </c>
      <c r="F6163" s="472">
        <v>8.1</v>
      </c>
      <c r="I6163" s="114"/>
    </row>
    <row r="6164" spans="1:9">
      <c r="A6164" s="470">
        <v>44453</v>
      </c>
      <c r="B6164" s="203">
        <v>18</v>
      </c>
      <c r="C6164" s="208">
        <v>91</v>
      </c>
      <c r="D6164" s="471">
        <v>9.1</v>
      </c>
      <c r="E6164" s="209">
        <v>3</v>
      </c>
      <c r="F6164" s="472">
        <v>7.2</v>
      </c>
      <c r="I6164" s="114"/>
    </row>
    <row r="6165" spans="1:9">
      <c r="A6165" s="470">
        <v>44453</v>
      </c>
      <c r="B6165" s="203">
        <v>19</v>
      </c>
      <c r="C6165" s="208">
        <v>106</v>
      </c>
      <c r="D6165" s="471">
        <v>9.3000000000000007</v>
      </c>
      <c r="E6165" s="209">
        <v>3</v>
      </c>
      <c r="F6165" s="472">
        <v>6.2</v>
      </c>
      <c r="I6165" s="114"/>
    </row>
    <row r="6166" spans="1:9">
      <c r="A6166" s="470">
        <v>44453</v>
      </c>
      <c r="B6166" s="203">
        <v>20</v>
      </c>
      <c r="C6166" s="208">
        <v>121</v>
      </c>
      <c r="D6166" s="471">
        <v>9.5</v>
      </c>
      <c r="E6166" s="209">
        <v>3</v>
      </c>
      <c r="F6166" s="472">
        <v>5.2</v>
      </c>
      <c r="I6166" s="114"/>
    </row>
    <row r="6167" spans="1:9">
      <c r="A6167" s="470">
        <v>44453</v>
      </c>
      <c r="B6167" s="203">
        <v>21</v>
      </c>
      <c r="C6167" s="208">
        <v>136</v>
      </c>
      <c r="D6167" s="471">
        <v>9.8000000000000007</v>
      </c>
      <c r="E6167" s="209">
        <v>3</v>
      </c>
      <c r="F6167" s="472">
        <v>4.3</v>
      </c>
      <c r="I6167" s="114"/>
    </row>
    <row r="6168" spans="1:9">
      <c r="A6168" s="470">
        <v>44453</v>
      </c>
      <c r="B6168" s="203">
        <v>22</v>
      </c>
      <c r="C6168" s="208">
        <v>151</v>
      </c>
      <c r="D6168" s="471">
        <v>10</v>
      </c>
      <c r="E6168" s="209">
        <v>3</v>
      </c>
      <c r="F6168" s="472">
        <v>3.3</v>
      </c>
      <c r="I6168" s="114"/>
    </row>
    <row r="6169" spans="1:9">
      <c r="A6169" s="470">
        <v>44453</v>
      </c>
      <c r="B6169" s="203">
        <v>23</v>
      </c>
      <c r="C6169" s="208">
        <v>166</v>
      </c>
      <c r="D6169" s="471">
        <v>10.199999999999999</v>
      </c>
      <c r="E6169" s="209">
        <v>3</v>
      </c>
      <c r="F6169" s="472">
        <v>2.2999999999999998</v>
      </c>
      <c r="I6169" s="114"/>
    </row>
    <row r="6170" spans="1:9">
      <c r="A6170" s="470">
        <v>44454</v>
      </c>
      <c r="B6170" s="203">
        <v>0</v>
      </c>
      <c r="C6170" s="208">
        <v>181</v>
      </c>
      <c r="D6170" s="471">
        <v>10.4</v>
      </c>
      <c r="E6170" s="209">
        <v>3</v>
      </c>
      <c r="F6170" s="472">
        <v>1.4</v>
      </c>
      <c r="I6170" s="114"/>
    </row>
    <row r="6171" spans="1:9">
      <c r="A6171" s="470">
        <v>44454</v>
      </c>
      <c r="B6171" s="203">
        <v>1</v>
      </c>
      <c r="C6171" s="208">
        <v>196</v>
      </c>
      <c r="D6171" s="471">
        <v>10.6</v>
      </c>
      <c r="E6171" s="209">
        <v>3</v>
      </c>
      <c r="F6171" s="472">
        <v>0.4</v>
      </c>
      <c r="I6171" s="114"/>
    </row>
    <row r="6172" spans="1:9">
      <c r="A6172" s="470">
        <v>44454</v>
      </c>
      <c r="B6172" s="203">
        <v>2</v>
      </c>
      <c r="C6172" s="208">
        <v>211</v>
      </c>
      <c r="D6172" s="471">
        <v>10.9</v>
      </c>
      <c r="E6172" s="209">
        <v>2</v>
      </c>
      <c r="F6172" s="472">
        <v>59.5</v>
      </c>
      <c r="I6172" s="114"/>
    </row>
    <row r="6173" spans="1:9">
      <c r="A6173" s="470">
        <v>44454</v>
      </c>
      <c r="B6173" s="203">
        <v>3</v>
      </c>
      <c r="C6173" s="208">
        <v>226</v>
      </c>
      <c r="D6173" s="471">
        <v>11.1</v>
      </c>
      <c r="E6173" s="209">
        <v>2</v>
      </c>
      <c r="F6173" s="472">
        <v>58.5</v>
      </c>
      <c r="I6173" s="114"/>
    </row>
    <row r="6174" spans="1:9">
      <c r="A6174" s="470">
        <v>44454</v>
      </c>
      <c r="B6174" s="203">
        <v>4</v>
      </c>
      <c r="C6174" s="208">
        <v>241</v>
      </c>
      <c r="D6174" s="471">
        <v>11.3</v>
      </c>
      <c r="E6174" s="209">
        <v>2</v>
      </c>
      <c r="F6174" s="472">
        <v>57.5</v>
      </c>
      <c r="I6174" s="114"/>
    </row>
    <row r="6175" spans="1:9">
      <c r="A6175" s="470">
        <v>44454</v>
      </c>
      <c r="B6175" s="203">
        <v>5</v>
      </c>
      <c r="C6175" s="208">
        <v>256</v>
      </c>
      <c r="D6175" s="471">
        <v>11.5</v>
      </c>
      <c r="E6175" s="209">
        <v>2</v>
      </c>
      <c r="F6175" s="472">
        <v>56.6</v>
      </c>
      <c r="I6175" s="114"/>
    </row>
    <row r="6176" spans="1:9">
      <c r="A6176" s="470">
        <v>44454</v>
      </c>
      <c r="B6176" s="203">
        <v>6</v>
      </c>
      <c r="C6176" s="208">
        <v>271</v>
      </c>
      <c r="D6176" s="471">
        <v>11.8</v>
      </c>
      <c r="E6176" s="209">
        <v>2</v>
      </c>
      <c r="F6176" s="472">
        <v>55.6</v>
      </c>
      <c r="I6176" s="114"/>
    </row>
    <row r="6177" spans="1:9">
      <c r="A6177" s="470">
        <v>44454</v>
      </c>
      <c r="B6177" s="203">
        <v>7</v>
      </c>
      <c r="C6177" s="208">
        <v>286</v>
      </c>
      <c r="D6177" s="471">
        <v>12</v>
      </c>
      <c r="E6177" s="209">
        <v>2</v>
      </c>
      <c r="F6177" s="472">
        <v>54.7</v>
      </c>
      <c r="I6177" s="114"/>
    </row>
    <row r="6178" spans="1:9">
      <c r="A6178" s="470">
        <v>44454</v>
      </c>
      <c r="B6178" s="203">
        <v>8</v>
      </c>
      <c r="C6178" s="208">
        <v>301</v>
      </c>
      <c r="D6178" s="471">
        <v>12.2</v>
      </c>
      <c r="E6178" s="209">
        <v>2</v>
      </c>
      <c r="F6178" s="472">
        <v>53.7</v>
      </c>
      <c r="I6178" s="114"/>
    </row>
    <row r="6179" spans="1:9">
      <c r="A6179" s="470">
        <v>44454</v>
      </c>
      <c r="B6179" s="203">
        <v>9</v>
      </c>
      <c r="C6179" s="208">
        <v>316</v>
      </c>
      <c r="D6179" s="471">
        <v>12.4</v>
      </c>
      <c r="E6179" s="209">
        <v>2</v>
      </c>
      <c r="F6179" s="472">
        <v>52.7</v>
      </c>
      <c r="I6179" s="114"/>
    </row>
    <row r="6180" spans="1:9">
      <c r="A6180" s="470">
        <v>44454</v>
      </c>
      <c r="B6180" s="203">
        <v>10</v>
      </c>
      <c r="C6180" s="208">
        <v>331</v>
      </c>
      <c r="D6180" s="471">
        <v>12.7</v>
      </c>
      <c r="E6180" s="209">
        <v>2</v>
      </c>
      <c r="F6180" s="472">
        <v>51.8</v>
      </c>
      <c r="I6180" s="114"/>
    </row>
    <row r="6181" spans="1:9">
      <c r="A6181" s="470">
        <v>44454</v>
      </c>
      <c r="B6181" s="203">
        <v>11</v>
      </c>
      <c r="C6181" s="208">
        <v>346</v>
      </c>
      <c r="D6181" s="471">
        <v>12.9</v>
      </c>
      <c r="E6181" s="209">
        <v>2</v>
      </c>
      <c r="F6181" s="472">
        <v>50.8</v>
      </c>
      <c r="I6181" s="114"/>
    </row>
    <row r="6182" spans="1:9">
      <c r="A6182" s="470">
        <v>44454</v>
      </c>
      <c r="B6182" s="203">
        <v>12</v>
      </c>
      <c r="C6182" s="208">
        <v>1</v>
      </c>
      <c r="D6182" s="471">
        <v>13.1</v>
      </c>
      <c r="E6182" s="209">
        <v>2</v>
      </c>
      <c r="F6182" s="472">
        <v>49.8</v>
      </c>
      <c r="I6182" s="114"/>
    </row>
    <row r="6183" spans="1:9">
      <c r="A6183" s="470">
        <v>44454</v>
      </c>
      <c r="B6183" s="203">
        <v>13</v>
      </c>
      <c r="C6183" s="208">
        <v>16</v>
      </c>
      <c r="D6183" s="471">
        <v>13.3</v>
      </c>
      <c r="E6183" s="209">
        <v>2</v>
      </c>
      <c r="F6183" s="472">
        <v>48.9</v>
      </c>
      <c r="I6183" s="114"/>
    </row>
    <row r="6184" spans="1:9">
      <c r="A6184" s="470">
        <v>44454</v>
      </c>
      <c r="B6184" s="203">
        <v>14</v>
      </c>
      <c r="C6184" s="208">
        <v>31</v>
      </c>
      <c r="D6184" s="471">
        <v>13.6</v>
      </c>
      <c r="E6184" s="209">
        <v>2</v>
      </c>
      <c r="F6184" s="472">
        <v>47.9</v>
      </c>
      <c r="I6184" s="114"/>
    </row>
    <row r="6185" spans="1:9">
      <c r="A6185" s="470">
        <v>44454</v>
      </c>
      <c r="B6185" s="203">
        <v>15</v>
      </c>
      <c r="C6185" s="208">
        <v>46</v>
      </c>
      <c r="D6185" s="471">
        <v>13.8</v>
      </c>
      <c r="E6185" s="209">
        <v>2</v>
      </c>
      <c r="F6185" s="472">
        <v>47</v>
      </c>
      <c r="I6185" s="114"/>
    </row>
    <row r="6186" spans="1:9">
      <c r="A6186" s="470">
        <v>44454</v>
      </c>
      <c r="B6186" s="203">
        <v>16</v>
      </c>
      <c r="C6186" s="208">
        <v>61</v>
      </c>
      <c r="D6186" s="471">
        <v>14</v>
      </c>
      <c r="E6186" s="209">
        <v>2</v>
      </c>
      <c r="F6186" s="472">
        <v>46</v>
      </c>
      <c r="I6186" s="114"/>
    </row>
    <row r="6187" spans="1:9">
      <c r="A6187" s="470">
        <v>44454</v>
      </c>
      <c r="B6187" s="203">
        <v>17</v>
      </c>
      <c r="C6187" s="208">
        <v>76</v>
      </c>
      <c r="D6187" s="471">
        <v>14.2</v>
      </c>
      <c r="E6187" s="209">
        <v>2</v>
      </c>
      <c r="F6187" s="472">
        <v>45</v>
      </c>
      <c r="I6187" s="114"/>
    </row>
    <row r="6188" spans="1:9">
      <c r="A6188" s="470">
        <v>44454</v>
      </c>
      <c r="B6188" s="203">
        <v>18</v>
      </c>
      <c r="C6188" s="208">
        <v>91</v>
      </c>
      <c r="D6188" s="471">
        <v>14.4</v>
      </c>
      <c r="E6188" s="209">
        <v>2</v>
      </c>
      <c r="F6188" s="472">
        <v>44.1</v>
      </c>
      <c r="I6188" s="114"/>
    </row>
    <row r="6189" spans="1:9">
      <c r="A6189" s="470">
        <v>44454</v>
      </c>
      <c r="B6189" s="203">
        <v>19</v>
      </c>
      <c r="C6189" s="208">
        <v>106</v>
      </c>
      <c r="D6189" s="471">
        <v>14.7</v>
      </c>
      <c r="E6189" s="209">
        <v>2</v>
      </c>
      <c r="F6189" s="472">
        <v>43.1</v>
      </c>
      <c r="I6189" s="114"/>
    </row>
    <row r="6190" spans="1:9">
      <c r="A6190" s="470">
        <v>44454</v>
      </c>
      <c r="B6190" s="203">
        <v>20</v>
      </c>
      <c r="C6190" s="208">
        <v>121</v>
      </c>
      <c r="D6190" s="471">
        <v>14.9</v>
      </c>
      <c r="E6190" s="209">
        <v>2</v>
      </c>
      <c r="F6190" s="472">
        <v>42.1</v>
      </c>
      <c r="I6190" s="114"/>
    </row>
    <row r="6191" spans="1:9">
      <c r="A6191" s="470">
        <v>44454</v>
      </c>
      <c r="B6191" s="203">
        <v>21</v>
      </c>
      <c r="C6191" s="208">
        <v>136</v>
      </c>
      <c r="D6191" s="471">
        <v>15.1</v>
      </c>
      <c r="E6191" s="209">
        <v>2</v>
      </c>
      <c r="F6191" s="472">
        <v>41.2</v>
      </c>
      <c r="I6191" s="114"/>
    </row>
    <row r="6192" spans="1:9">
      <c r="A6192" s="470">
        <v>44454</v>
      </c>
      <c r="B6192" s="203">
        <v>22</v>
      </c>
      <c r="C6192" s="208">
        <v>151</v>
      </c>
      <c r="D6192" s="471">
        <v>15.3</v>
      </c>
      <c r="E6192" s="209">
        <v>2</v>
      </c>
      <c r="F6192" s="472">
        <v>40.200000000000003</v>
      </c>
      <c r="I6192" s="114"/>
    </row>
    <row r="6193" spans="1:9">
      <c r="A6193" s="470">
        <v>44454</v>
      </c>
      <c r="B6193" s="203">
        <v>23</v>
      </c>
      <c r="C6193" s="208">
        <v>166</v>
      </c>
      <c r="D6193" s="471">
        <v>15.6</v>
      </c>
      <c r="E6193" s="209">
        <v>2</v>
      </c>
      <c r="F6193" s="472">
        <v>39.200000000000003</v>
      </c>
      <c r="I6193" s="114"/>
    </row>
    <row r="6194" spans="1:9">
      <c r="A6194" s="470">
        <v>44455</v>
      </c>
      <c r="B6194" s="203">
        <v>0</v>
      </c>
      <c r="C6194" s="208">
        <v>181</v>
      </c>
      <c r="D6194" s="471">
        <v>15.8</v>
      </c>
      <c r="E6194" s="209">
        <v>2</v>
      </c>
      <c r="F6194" s="472">
        <v>38.299999999999997</v>
      </c>
      <c r="I6194" s="114"/>
    </row>
    <row r="6195" spans="1:9">
      <c r="A6195" s="470">
        <v>44455</v>
      </c>
      <c r="B6195" s="203">
        <v>1</v>
      </c>
      <c r="C6195" s="208">
        <v>196</v>
      </c>
      <c r="D6195" s="471">
        <v>16</v>
      </c>
      <c r="E6195" s="209">
        <v>2</v>
      </c>
      <c r="F6195" s="472">
        <v>37.299999999999997</v>
      </c>
      <c r="I6195" s="114"/>
    </row>
    <row r="6196" spans="1:9">
      <c r="A6196" s="470">
        <v>44455</v>
      </c>
      <c r="B6196" s="203">
        <v>2</v>
      </c>
      <c r="C6196" s="208">
        <v>211</v>
      </c>
      <c r="D6196" s="471">
        <v>16.2</v>
      </c>
      <c r="E6196" s="209">
        <v>2</v>
      </c>
      <c r="F6196" s="472">
        <v>36.4</v>
      </c>
      <c r="I6196" s="114"/>
    </row>
    <row r="6197" spans="1:9">
      <c r="A6197" s="470">
        <v>44455</v>
      </c>
      <c r="B6197" s="203">
        <v>3</v>
      </c>
      <c r="C6197" s="208">
        <v>226</v>
      </c>
      <c r="D6197" s="471">
        <v>16.5</v>
      </c>
      <c r="E6197" s="209">
        <v>2</v>
      </c>
      <c r="F6197" s="472">
        <v>35.4</v>
      </c>
      <c r="I6197" s="114"/>
    </row>
    <row r="6198" spans="1:9">
      <c r="A6198" s="470">
        <v>44455</v>
      </c>
      <c r="B6198" s="203">
        <v>4</v>
      </c>
      <c r="C6198" s="208">
        <v>241</v>
      </c>
      <c r="D6198" s="471">
        <v>16.7</v>
      </c>
      <c r="E6198" s="209">
        <v>2</v>
      </c>
      <c r="F6198" s="472">
        <v>34.4</v>
      </c>
      <c r="I6198" s="114"/>
    </row>
    <row r="6199" spans="1:9">
      <c r="A6199" s="470">
        <v>44455</v>
      </c>
      <c r="B6199" s="203">
        <v>5</v>
      </c>
      <c r="C6199" s="208">
        <v>256</v>
      </c>
      <c r="D6199" s="471">
        <v>16.899999999999999</v>
      </c>
      <c r="E6199" s="209">
        <v>2</v>
      </c>
      <c r="F6199" s="472">
        <v>33.5</v>
      </c>
      <c r="I6199" s="114"/>
    </row>
    <row r="6200" spans="1:9">
      <c r="A6200" s="470">
        <v>44455</v>
      </c>
      <c r="B6200" s="203">
        <v>6</v>
      </c>
      <c r="C6200" s="208">
        <v>271</v>
      </c>
      <c r="D6200" s="471">
        <v>17.100000000000001</v>
      </c>
      <c r="E6200" s="209">
        <v>2</v>
      </c>
      <c r="F6200" s="472">
        <v>32.5</v>
      </c>
      <c r="I6200" s="114"/>
    </row>
    <row r="6201" spans="1:9">
      <c r="A6201" s="470">
        <v>44455</v>
      </c>
      <c r="B6201" s="203">
        <v>7</v>
      </c>
      <c r="C6201" s="208">
        <v>286</v>
      </c>
      <c r="D6201" s="471">
        <v>17.399999999999999</v>
      </c>
      <c r="E6201" s="209">
        <v>2</v>
      </c>
      <c r="F6201" s="472">
        <v>31.5</v>
      </c>
      <c r="I6201" s="114"/>
    </row>
    <row r="6202" spans="1:9">
      <c r="A6202" s="470">
        <v>44455</v>
      </c>
      <c r="B6202" s="203">
        <v>8</v>
      </c>
      <c r="C6202" s="208">
        <v>301</v>
      </c>
      <c r="D6202" s="471">
        <v>17.600000000000001</v>
      </c>
      <c r="E6202" s="209">
        <v>2</v>
      </c>
      <c r="F6202" s="472">
        <v>30.6</v>
      </c>
      <c r="I6202" s="114"/>
    </row>
    <row r="6203" spans="1:9">
      <c r="A6203" s="470">
        <v>44455</v>
      </c>
      <c r="B6203" s="203">
        <v>9</v>
      </c>
      <c r="C6203" s="208">
        <v>316</v>
      </c>
      <c r="D6203" s="471">
        <v>17.8</v>
      </c>
      <c r="E6203" s="209">
        <v>2</v>
      </c>
      <c r="F6203" s="472">
        <v>29.6</v>
      </c>
      <c r="I6203" s="114"/>
    </row>
    <row r="6204" spans="1:9">
      <c r="A6204" s="470">
        <v>44455</v>
      </c>
      <c r="B6204" s="203">
        <v>10</v>
      </c>
      <c r="C6204" s="208">
        <v>331</v>
      </c>
      <c r="D6204" s="471">
        <v>18</v>
      </c>
      <c r="E6204" s="209">
        <v>2</v>
      </c>
      <c r="F6204" s="472">
        <v>28.6</v>
      </c>
      <c r="I6204" s="114"/>
    </row>
    <row r="6205" spans="1:9">
      <c r="A6205" s="470">
        <v>44455</v>
      </c>
      <c r="B6205" s="203">
        <v>11</v>
      </c>
      <c r="C6205" s="208">
        <v>346</v>
      </c>
      <c r="D6205" s="471">
        <v>18.3</v>
      </c>
      <c r="E6205" s="209">
        <v>2</v>
      </c>
      <c r="F6205" s="472">
        <v>27.7</v>
      </c>
      <c r="I6205" s="114"/>
    </row>
    <row r="6206" spans="1:9">
      <c r="A6206" s="470">
        <v>44455</v>
      </c>
      <c r="B6206" s="203">
        <v>12</v>
      </c>
      <c r="C6206" s="208">
        <v>1</v>
      </c>
      <c r="D6206" s="471">
        <v>18.5</v>
      </c>
      <c r="E6206" s="209">
        <v>2</v>
      </c>
      <c r="F6206" s="472">
        <v>26.7</v>
      </c>
      <c r="I6206" s="114"/>
    </row>
    <row r="6207" spans="1:9">
      <c r="A6207" s="470">
        <v>44455</v>
      </c>
      <c r="B6207" s="203">
        <v>13</v>
      </c>
      <c r="C6207" s="208">
        <v>16</v>
      </c>
      <c r="D6207" s="471">
        <v>18.7</v>
      </c>
      <c r="E6207" s="209">
        <v>2</v>
      </c>
      <c r="F6207" s="472">
        <v>25.7</v>
      </c>
      <c r="I6207" s="114"/>
    </row>
    <row r="6208" spans="1:9">
      <c r="A6208" s="470">
        <v>44455</v>
      </c>
      <c r="B6208" s="203">
        <v>14</v>
      </c>
      <c r="C6208" s="208">
        <v>31</v>
      </c>
      <c r="D6208" s="471">
        <v>18.899999999999999</v>
      </c>
      <c r="E6208" s="209">
        <v>2</v>
      </c>
      <c r="F6208" s="472">
        <v>24.8</v>
      </c>
      <c r="I6208" s="114"/>
    </row>
    <row r="6209" spans="1:9">
      <c r="A6209" s="470">
        <v>44455</v>
      </c>
      <c r="B6209" s="203">
        <v>15</v>
      </c>
      <c r="C6209" s="208">
        <v>46</v>
      </c>
      <c r="D6209" s="471">
        <v>19.100000000000001</v>
      </c>
      <c r="E6209" s="209">
        <v>2</v>
      </c>
      <c r="F6209" s="472">
        <v>23.8</v>
      </c>
      <c r="I6209" s="114"/>
    </row>
    <row r="6210" spans="1:9">
      <c r="A6210" s="470">
        <v>44455</v>
      </c>
      <c r="B6210" s="203">
        <v>16</v>
      </c>
      <c r="C6210" s="208">
        <v>61</v>
      </c>
      <c r="D6210" s="471">
        <v>19.399999999999999</v>
      </c>
      <c r="E6210" s="209">
        <v>2</v>
      </c>
      <c r="F6210" s="472">
        <v>22.8</v>
      </c>
      <c r="I6210" s="114"/>
    </row>
    <row r="6211" spans="1:9">
      <c r="A6211" s="470">
        <v>44455</v>
      </c>
      <c r="B6211" s="203">
        <v>17</v>
      </c>
      <c r="C6211" s="208">
        <v>76</v>
      </c>
      <c r="D6211" s="471">
        <v>19.600000000000001</v>
      </c>
      <c r="E6211" s="209">
        <v>2</v>
      </c>
      <c r="F6211" s="472">
        <v>21.9</v>
      </c>
      <c r="I6211" s="114"/>
    </row>
    <row r="6212" spans="1:9">
      <c r="A6212" s="470">
        <v>44455</v>
      </c>
      <c r="B6212" s="203">
        <v>18</v>
      </c>
      <c r="C6212" s="208">
        <v>91</v>
      </c>
      <c r="D6212" s="471">
        <v>19.8</v>
      </c>
      <c r="E6212" s="209">
        <v>2</v>
      </c>
      <c r="F6212" s="472">
        <v>20.9</v>
      </c>
      <c r="I6212" s="114"/>
    </row>
    <row r="6213" spans="1:9">
      <c r="A6213" s="470">
        <v>44455</v>
      </c>
      <c r="B6213" s="203">
        <v>19</v>
      </c>
      <c r="C6213" s="208">
        <v>106</v>
      </c>
      <c r="D6213" s="471">
        <v>20</v>
      </c>
      <c r="E6213" s="209">
        <v>2</v>
      </c>
      <c r="F6213" s="472">
        <v>20</v>
      </c>
      <c r="I6213" s="114"/>
    </row>
    <row r="6214" spans="1:9">
      <c r="A6214" s="470">
        <v>44455</v>
      </c>
      <c r="B6214" s="203">
        <v>20</v>
      </c>
      <c r="C6214" s="208">
        <v>121</v>
      </c>
      <c r="D6214" s="471">
        <v>20.3</v>
      </c>
      <c r="E6214" s="209">
        <v>2</v>
      </c>
      <c r="F6214" s="472">
        <v>19</v>
      </c>
      <c r="I6214" s="114"/>
    </row>
    <row r="6215" spans="1:9">
      <c r="A6215" s="470">
        <v>44455</v>
      </c>
      <c r="B6215" s="203">
        <v>21</v>
      </c>
      <c r="C6215" s="208">
        <v>136</v>
      </c>
      <c r="D6215" s="471">
        <v>20.5</v>
      </c>
      <c r="E6215" s="209">
        <v>2</v>
      </c>
      <c r="F6215" s="472">
        <v>18</v>
      </c>
      <c r="I6215" s="114"/>
    </row>
    <row r="6216" spans="1:9">
      <c r="A6216" s="470">
        <v>44455</v>
      </c>
      <c r="B6216" s="203">
        <v>22</v>
      </c>
      <c r="C6216" s="208">
        <v>151</v>
      </c>
      <c r="D6216" s="471">
        <v>20.7</v>
      </c>
      <c r="E6216" s="209">
        <v>2</v>
      </c>
      <c r="F6216" s="472">
        <v>17.100000000000001</v>
      </c>
      <c r="I6216" s="114"/>
    </row>
    <row r="6217" spans="1:9">
      <c r="A6217" s="470">
        <v>44455</v>
      </c>
      <c r="B6217" s="203">
        <v>23</v>
      </c>
      <c r="C6217" s="208">
        <v>166</v>
      </c>
      <c r="D6217" s="471">
        <v>20.9</v>
      </c>
      <c r="E6217" s="209">
        <v>2</v>
      </c>
      <c r="F6217" s="472">
        <v>16.100000000000001</v>
      </c>
      <c r="I6217" s="114"/>
    </row>
    <row r="6218" spans="1:9">
      <c r="A6218" s="470">
        <v>44456</v>
      </c>
      <c r="B6218" s="203">
        <v>0</v>
      </c>
      <c r="C6218" s="208">
        <v>181</v>
      </c>
      <c r="D6218" s="471">
        <v>21.2</v>
      </c>
      <c r="E6218" s="209">
        <v>2</v>
      </c>
      <c r="F6218" s="472">
        <v>15.1</v>
      </c>
      <c r="I6218" s="114"/>
    </row>
    <row r="6219" spans="1:9">
      <c r="A6219" s="470">
        <v>44456</v>
      </c>
      <c r="B6219" s="203">
        <v>1</v>
      </c>
      <c r="C6219" s="208">
        <v>196</v>
      </c>
      <c r="D6219" s="471">
        <v>21.4</v>
      </c>
      <c r="E6219" s="209">
        <v>2</v>
      </c>
      <c r="F6219" s="472">
        <v>14.2</v>
      </c>
      <c r="I6219" s="114"/>
    </row>
    <row r="6220" spans="1:9">
      <c r="A6220" s="470">
        <v>44456</v>
      </c>
      <c r="B6220" s="203">
        <v>2</v>
      </c>
      <c r="C6220" s="208">
        <v>211</v>
      </c>
      <c r="D6220" s="471">
        <v>21.6</v>
      </c>
      <c r="E6220" s="209">
        <v>2</v>
      </c>
      <c r="F6220" s="472">
        <v>13.2</v>
      </c>
      <c r="I6220" s="114"/>
    </row>
    <row r="6221" spans="1:9">
      <c r="A6221" s="470">
        <v>44456</v>
      </c>
      <c r="B6221" s="203">
        <v>3</v>
      </c>
      <c r="C6221" s="208">
        <v>226</v>
      </c>
      <c r="D6221" s="471">
        <v>21.8</v>
      </c>
      <c r="E6221" s="209">
        <v>2</v>
      </c>
      <c r="F6221" s="472">
        <v>12.2</v>
      </c>
      <c r="I6221" s="114"/>
    </row>
    <row r="6222" spans="1:9">
      <c r="A6222" s="470">
        <v>44456</v>
      </c>
      <c r="B6222" s="203">
        <v>4</v>
      </c>
      <c r="C6222" s="208">
        <v>241</v>
      </c>
      <c r="D6222" s="471">
        <v>22.1</v>
      </c>
      <c r="E6222" s="209">
        <v>2</v>
      </c>
      <c r="F6222" s="472">
        <v>11.3</v>
      </c>
      <c r="I6222" s="114"/>
    </row>
    <row r="6223" spans="1:9">
      <c r="A6223" s="470">
        <v>44456</v>
      </c>
      <c r="B6223" s="203">
        <v>5</v>
      </c>
      <c r="C6223" s="208">
        <v>256</v>
      </c>
      <c r="D6223" s="471">
        <v>22.3</v>
      </c>
      <c r="E6223" s="209">
        <v>2</v>
      </c>
      <c r="F6223" s="472">
        <v>10.3</v>
      </c>
      <c r="I6223" s="114"/>
    </row>
    <row r="6224" spans="1:9">
      <c r="A6224" s="470">
        <v>44456</v>
      </c>
      <c r="B6224" s="203">
        <v>6</v>
      </c>
      <c r="C6224" s="208">
        <v>271</v>
      </c>
      <c r="D6224" s="471">
        <v>22.5</v>
      </c>
      <c r="E6224" s="209">
        <v>2</v>
      </c>
      <c r="F6224" s="472">
        <v>9.3000000000000007</v>
      </c>
      <c r="I6224" s="114"/>
    </row>
    <row r="6225" spans="1:9">
      <c r="A6225" s="470">
        <v>44456</v>
      </c>
      <c r="B6225" s="203">
        <v>7</v>
      </c>
      <c r="C6225" s="208">
        <v>286</v>
      </c>
      <c r="D6225" s="471">
        <v>22.7</v>
      </c>
      <c r="E6225" s="209">
        <v>2</v>
      </c>
      <c r="F6225" s="472">
        <v>8.4</v>
      </c>
      <c r="I6225" s="114"/>
    </row>
    <row r="6226" spans="1:9">
      <c r="A6226" s="470">
        <v>44456</v>
      </c>
      <c r="B6226" s="203">
        <v>8</v>
      </c>
      <c r="C6226" s="208">
        <v>301</v>
      </c>
      <c r="D6226" s="471">
        <v>23</v>
      </c>
      <c r="E6226" s="209">
        <v>2</v>
      </c>
      <c r="F6226" s="472">
        <v>7.4</v>
      </c>
      <c r="I6226" s="114"/>
    </row>
    <row r="6227" spans="1:9">
      <c r="A6227" s="470">
        <v>44456</v>
      </c>
      <c r="B6227" s="203">
        <v>9</v>
      </c>
      <c r="C6227" s="208">
        <v>316</v>
      </c>
      <c r="D6227" s="471">
        <v>23.2</v>
      </c>
      <c r="E6227" s="209">
        <v>2</v>
      </c>
      <c r="F6227" s="472">
        <v>6.4</v>
      </c>
      <c r="I6227" s="114"/>
    </row>
    <row r="6228" spans="1:9">
      <c r="A6228" s="470">
        <v>44456</v>
      </c>
      <c r="B6228" s="203">
        <v>10</v>
      </c>
      <c r="C6228" s="208">
        <v>331</v>
      </c>
      <c r="D6228" s="471">
        <v>23.4</v>
      </c>
      <c r="E6228" s="209">
        <v>2</v>
      </c>
      <c r="F6228" s="472">
        <v>5.5</v>
      </c>
      <c r="I6228" s="114"/>
    </row>
    <row r="6229" spans="1:9">
      <c r="A6229" s="470">
        <v>44456</v>
      </c>
      <c r="B6229" s="203">
        <v>11</v>
      </c>
      <c r="C6229" s="208">
        <v>346</v>
      </c>
      <c r="D6229" s="471">
        <v>23.6</v>
      </c>
      <c r="E6229" s="209">
        <v>2</v>
      </c>
      <c r="F6229" s="472">
        <v>4.5</v>
      </c>
      <c r="I6229" s="114"/>
    </row>
    <row r="6230" spans="1:9">
      <c r="A6230" s="470">
        <v>44456</v>
      </c>
      <c r="B6230" s="203">
        <v>12</v>
      </c>
      <c r="C6230" s="208">
        <v>1</v>
      </c>
      <c r="D6230" s="471">
        <v>23.9</v>
      </c>
      <c r="E6230" s="209">
        <v>2</v>
      </c>
      <c r="F6230" s="472">
        <v>3.5</v>
      </c>
      <c r="I6230" s="114"/>
    </row>
    <row r="6231" spans="1:9">
      <c r="A6231" s="470">
        <v>44456</v>
      </c>
      <c r="B6231" s="203">
        <v>13</v>
      </c>
      <c r="C6231" s="208">
        <v>16</v>
      </c>
      <c r="D6231" s="471">
        <v>24.1</v>
      </c>
      <c r="E6231" s="209">
        <v>2</v>
      </c>
      <c r="F6231" s="472">
        <v>2.6</v>
      </c>
      <c r="I6231" s="114"/>
    </row>
    <row r="6232" spans="1:9">
      <c r="A6232" s="470">
        <v>44456</v>
      </c>
      <c r="B6232" s="203">
        <v>14</v>
      </c>
      <c r="C6232" s="208">
        <v>31</v>
      </c>
      <c r="D6232" s="471">
        <v>24.3</v>
      </c>
      <c r="E6232" s="209">
        <v>2</v>
      </c>
      <c r="F6232" s="472">
        <v>1.6</v>
      </c>
      <c r="I6232" s="114"/>
    </row>
    <row r="6233" spans="1:9">
      <c r="A6233" s="470">
        <v>44456</v>
      </c>
      <c r="B6233" s="203">
        <v>15</v>
      </c>
      <c r="C6233" s="208">
        <v>46</v>
      </c>
      <c r="D6233" s="471">
        <v>24.5</v>
      </c>
      <c r="E6233" s="209">
        <v>2</v>
      </c>
      <c r="F6233" s="472">
        <v>0.6</v>
      </c>
      <c r="I6233" s="114"/>
    </row>
    <row r="6234" spans="1:9">
      <c r="A6234" s="470">
        <v>44456</v>
      </c>
      <c r="B6234" s="203">
        <v>16</v>
      </c>
      <c r="C6234" s="208">
        <v>61</v>
      </c>
      <c r="D6234" s="471">
        <v>24.7</v>
      </c>
      <c r="E6234" s="209">
        <v>1</v>
      </c>
      <c r="F6234" s="472">
        <v>59.7</v>
      </c>
      <c r="I6234" s="114"/>
    </row>
    <row r="6235" spans="1:9">
      <c r="A6235" s="470">
        <v>44456</v>
      </c>
      <c r="B6235" s="203">
        <v>17</v>
      </c>
      <c r="C6235" s="208">
        <v>76</v>
      </c>
      <c r="D6235" s="471">
        <v>25</v>
      </c>
      <c r="E6235" s="209">
        <v>1</v>
      </c>
      <c r="F6235" s="472">
        <v>58.7</v>
      </c>
      <c r="I6235" s="114"/>
    </row>
    <row r="6236" spans="1:9">
      <c r="A6236" s="470">
        <v>44456</v>
      </c>
      <c r="B6236" s="203">
        <v>18</v>
      </c>
      <c r="C6236" s="208">
        <v>91</v>
      </c>
      <c r="D6236" s="471">
        <v>25.2</v>
      </c>
      <c r="E6236" s="209">
        <v>1</v>
      </c>
      <c r="F6236" s="472">
        <v>57.7</v>
      </c>
      <c r="I6236" s="114"/>
    </row>
    <row r="6237" spans="1:9">
      <c r="A6237" s="470">
        <v>44456</v>
      </c>
      <c r="B6237" s="203">
        <v>19</v>
      </c>
      <c r="C6237" s="208">
        <v>106</v>
      </c>
      <c r="D6237" s="471">
        <v>25.4</v>
      </c>
      <c r="E6237" s="209">
        <v>1</v>
      </c>
      <c r="F6237" s="472">
        <v>56.8</v>
      </c>
      <c r="I6237" s="114"/>
    </row>
    <row r="6238" spans="1:9">
      <c r="A6238" s="470">
        <v>44456</v>
      </c>
      <c r="B6238" s="203">
        <v>20</v>
      </c>
      <c r="C6238" s="208">
        <v>121</v>
      </c>
      <c r="D6238" s="471">
        <v>25.6</v>
      </c>
      <c r="E6238" s="209">
        <v>1</v>
      </c>
      <c r="F6238" s="472">
        <v>55.8</v>
      </c>
      <c r="I6238" s="114"/>
    </row>
    <row r="6239" spans="1:9">
      <c r="A6239" s="470">
        <v>44456</v>
      </c>
      <c r="B6239" s="203">
        <v>21</v>
      </c>
      <c r="C6239" s="208">
        <v>136</v>
      </c>
      <c r="D6239" s="471">
        <v>25.9</v>
      </c>
      <c r="E6239" s="209">
        <v>1</v>
      </c>
      <c r="F6239" s="472">
        <v>54.8</v>
      </c>
      <c r="I6239" s="114"/>
    </row>
    <row r="6240" spans="1:9">
      <c r="A6240" s="470">
        <v>44456</v>
      </c>
      <c r="B6240" s="203">
        <v>22</v>
      </c>
      <c r="C6240" s="208">
        <v>151</v>
      </c>
      <c r="D6240" s="471">
        <v>26.1</v>
      </c>
      <c r="E6240" s="209">
        <v>1</v>
      </c>
      <c r="F6240" s="472">
        <v>53.9</v>
      </c>
      <c r="I6240" s="114"/>
    </row>
    <row r="6241" spans="1:9">
      <c r="A6241" s="470">
        <v>44456</v>
      </c>
      <c r="B6241" s="203">
        <v>23</v>
      </c>
      <c r="C6241" s="208">
        <v>166</v>
      </c>
      <c r="D6241" s="471">
        <v>26.3</v>
      </c>
      <c r="E6241" s="209">
        <v>1</v>
      </c>
      <c r="F6241" s="472">
        <v>52.9</v>
      </c>
      <c r="I6241" s="114"/>
    </row>
    <row r="6242" spans="1:9">
      <c r="A6242" s="470">
        <v>44457</v>
      </c>
      <c r="B6242" s="203">
        <v>0</v>
      </c>
      <c r="C6242" s="208">
        <v>181</v>
      </c>
      <c r="D6242" s="471">
        <v>26.5</v>
      </c>
      <c r="E6242" s="209">
        <v>1</v>
      </c>
      <c r="F6242" s="472">
        <v>51.9</v>
      </c>
      <c r="I6242" s="114"/>
    </row>
    <row r="6243" spans="1:9">
      <c r="A6243" s="470">
        <v>44457</v>
      </c>
      <c r="B6243" s="203">
        <v>1</v>
      </c>
      <c r="C6243" s="208">
        <v>196</v>
      </c>
      <c r="D6243" s="471">
        <v>26.8</v>
      </c>
      <c r="E6243" s="209">
        <v>1</v>
      </c>
      <c r="F6243" s="472">
        <v>51</v>
      </c>
      <c r="I6243" s="114"/>
    </row>
    <row r="6244" spans="1:9">
      <c r="A6244" s="470">
        <v>44457</v>
      </c>
      <c r="B6244" s="203">
        <v>2</v>
      </c>
      <c r="C6244" s="208">
        <v>211</v>
      </c>
      <c r="D6244" s="471">
        <v>27</v>
      </c>
      <c r="E6244" s="209">
        <v>1</v>
      </c>
      <c r="F6244" s="472">
        <v>50</v>
      </c>
      <c r="I6244" s="114"/>
    </row>
    <row r="6245" spans="1:9">
      <c r="A6245" s="470">
        <v>44457</v>
      </c>
      <c r="B6245" s="203">
        <v>3</v>
      </c>
      <c r="C6245" s="208">
        <v>226</v>
      </c>
      <c r="D6245" s="471">
        <v>27.2</v>
      </c>
      <c r="E6245" s="209">
        <v>1</v>
      </c>
      <c r="F6245" s="472">
        <v>49</v>
      </c>
      <c r="I6245" s="114"/>
    </row>
    <row r="6246" spans="1:9">
      <c r="A6246" s="470">
        <v>44457</v>
      </c>
      <c r="B6246" s="203">
        <v>4</v>
      </c>
      <c r="C6246" s="208">
        <v>241</v>
      </c>
      <c r="D6246" s="471">
        <v>27.4</v>
      </c>
      <c r="E6246" s="209">
        <v>1</v>
      </c>
      <c r="F6246" s="472">
        <v>48.1</v>
      </c>
      <c r="I6246" s="114"/>
    </row>
    <row r="6247" spans="1:9">
      <c r="A6247" s="470">
        <v>44457</v>
      </c>
      <c r="B6247" s="203">
        <v>5</v>
      </c>
      <c r="C6247" s="208">
        <v>256</v>
      </c>
      <c r="D6247" s="471">
        <v>27.7</v>
      </c>
      <c r="E6247" s="209">
        <v>1</v>
      </c>
      <c r="F6247" s="472">
        <v>47.1</v>
      </c>
      <c r="I6247" s="114"/>
    </row>
    <row r="6248" spans="1:9">
      <c r="A6248" s="470">
        <v>44457</v>
      </c>
      <c r="B6248" s="203">
        <v>6</v>
      </c>
      <c r="C6248" s="208">
        <v>271</v>
      </c>
      <c r="D6248" s="471">
        <v>27.9</v>
      </c>
      <c r="E6248" s="209">
        <v>1</v>
      </c>
      <c r="F6248" s="472">
        <v>46.1</v>
      </c>
      <c r="I6248" s="114"/>
    </row>
    <row r="6249" spans="1:9">
      <c r="A6249" s="470">
        <v>44457</v>
      </c>
      <c r="B6249" s="203">
        <v>7</v>
      </c>
      <c r="C6249" s="208">
        <v>286</v>
      </c>
      <c r="D6249" s="471">
        <v>28.1</v>
      </c>
      <c r="E6249" s="209">
        <v>1</v>
      </c>
      <c r="F6249" s="472">
        <v>45.2</v>
      </c>
      <c r="I6249" s="114"/>
    </row>
    <row r="6250" spans="1:9">
      <c r="A6250" s="470">
        <v>44457</v>
      </c>
      <c r="B6250" s="203">
        <v>8</v>
      </c>
      <c r="C6250" s="208">
        <v>301</v>
      </c>
      <c r="D6250" s="471">
        <v>28.3</v>
      </c>
      <c r="E6250" s="209">
        <v>1</v>
      </c>
      <c r="F6250" s="472">
        <v>44.2</v>
      </c>
      <c r="I6250" s="114"/>
    </row>
    <row r="6251" spans="1:9">
      <c r="A6251" s="470">
        <v>44457</v>
      </c>
      <c r="B6251" s="203">
        <v>9</v>
      </c>
      <c r="C6251" s="208">
        <v>316</v>
      </c>
      <c r="D6251" s="471">
        <v>28.6</v>
      </c>
      <c r="E6251" s="209">
        <v>1</v>
      </c>
      <c r="F6251" s="472">
        <v>43.2</v>
      </c>
      <c r="I6251" s="114"/>
    </row>
    <row r="6252" spans="1:9">
      <c r="A6252" s="470">
        <v>44457</v>
      </c>
      <c r="B6252" s="203">
        <v>10</v>
      </c>
      <c r="C6252" s="208">
        <v>331</v>
      </c>
      <c r="D6252" s="471">
        <v>28.8</v>
      </c>
      <c r="E6252" s="209">
        <v>1</v>
      </c>
      <c r="F6252" s="472">
        <v>42.2</v>
      </c>
      <c r="I6252" s="114"/>
    </row>
    <row r="6253" spans="1:9">
      <c r="A6253" s="470">
        <v>44457</v>
      </c>
      <c r="B6253" s="203">
        <v>11</v>
      </c>
      <c r="C6253" s="208">
        <v>346</v>
      </c>
      <c r="D6253" s="471">
        <v>29</v>
      </c>
      <c r="E6253" s="209">
        <v>1</v>
      </c>
      <c r="F6253" s="472">
        <v>41.3</v>
      </c>
      <c r="I6253" s="114"/>
    </row>
    <row r="6254" spans="1:9">
      <c r="A6254" s="470">
        <v>44457</v>
      </c>
      <c r="B6254" s="203">
        <v>12</v>
      </c>
      <c r="C6254" s="208">
        <v>1</v>
      </c>
      <c r="D6254" s="471">
        <v>29.2</v>
      </c>
      <c r="E6254" s="209">
        <v>1</v>
      </c>
      <c r="F6254" s="472">
        <v>40.299999999999997</v>
      </c>
      <c r="I6254" s="114"/>
    </row>
    <row r="6255" spans="1:9">
      <c r="A6255" s="470">
        <v>44457</v>
      </c>
      <c r="B6255" s="203">
        <v>13</v>
      </c>
      <c r="C6255" s="208">
        <v>16</v>
      </c>
      <c r="D6255" s="471">
        <v>29.4</v>
      </c>
      <c r="E6255" s="209">
        <v>1</v>
      </c>
      <c r="F6255" s="472">
        <v>39.299999999999997</v>
      </c>
      <c r="I6255" s="114"/>
    </row>
    <row r="6256" spans="1:9">
      <c r="A6256" s="470">
        <v>44457</v>
      </c>
      <c r="B6256" s="203">
        <v>14</v>
      </c>
      <c r="C6256" s="208">
        <v>31</v>
      </c>
      <c r="D6256" s="471">
        <v>29.7</v>
      </c>
      <c r="E6256" s="209">
        <v>1</v>
      </c>
      <c r="F6256" s="472">
        <v>38.4</v>
      </c>
      <c r="I6256" s="114"/>
    </row>
    <row r="6257" spans="1:9">
      <c r="A6257" s="470">
        <v>44457</v>
      </c>
      <c r="B6257" s="203">
        <v>15</v>
      </c>
      <c r="C6257" s="208">
        <v>46</v>
      </c>
      <c r="D6257" s="471">
        <v>29.9</v>
      </c>
      <c r="E6257" s="209">
        <v>1</v>
      </c>
      <c r="F6257" s="472">
        <v>37.4</v>
      </c>
      <c r="I6257" s="114"/>
    </row>
    <row r="6258" spans="1:9">
      <c r="A6258" s="470">
        <v>44457</v>
      </c>
      <c r="B6258" s="203">
        <v>16</v>
      </c>
      <c r="C6258" s="208">
        <v>61</v>
      </c>
      <c r="D6258" s="471">
        <v>30.1</v>
      </c>
      <c r="E6258" s="209">
        <v>1</v>
      </c>
      <c r="F6258" s="472">
        <v>36.4</v>
      </c>
      <c r="I6258" s="114"/>
    </row>
    <row r="6259" spans="1:9">
      <c r="A6259" s="470">
        <v>44457</v>
      </c>
      <c r="B6259" s="203">
        <v>17</v>
      </c>
      <c r="C6259" s="208">
        <v>76</v>
      </c>
      <c r="D6259" s="471">
        <v>30.3</v>
      </c>
      <c r="E6259" s="209">
        <v>1</v>
      </c>
      <c r="F6259" s="472">
        <v>35.5</v>
      </c>
      <c r="I6259" s="114"/>
    </row>
    <row r="6260" spans="1:9">
      <c r="A6260" s="470">
        <v>44457</v>
      </c>
      <c r="B6260" s="203">
        <v>18</v>
      </c>
      <c r="C6260" s="208">
        <v>91</v>
      </c>
      <c r="D6260" s="471">
        <v>30.6</v>
      </c>
      <c r="E6260" s="209">
        <v>1</v>
      </c>
      <c r="F6260" s="472">
        <v>34.5</v>
      </c>
      <c r="I6260" s="114"/>
    </row>
    <row r="6261" spans="1:9">
      <c r="A6261" s="470">
        <v>44457</v>
      </c>
      <c r="B6261" s="203">
        <v>19</v>
      </c>
      <c r="C6261" s="208">
        <v>106</v>
      </c>
      <c r="D6261" s="471">
        <v>30.8</v>
      </c>
      <c r="E6261" s="209">
        <v>1</v>
      </c>
      <c r="F6261" s="472">
        <v>33.5</v>
      </c>
      <c r="I6261" s="114"/>
    </row>
    <row r="6262" spans="1:9">
      <c r="A6262" s="470">
        <v>44457</v>
      </c>
      <c r="B6262" s="203">
        <v>20</v>
      </c>
      <c r="C6262" s="208">
        <v>121</v>
      </c>
      <c r="D6262" s="471">
        <v>31</v>
      </c>
      <c r="E6262" s="209">
        <v>1</v>
      </c>
      <c r="F6262" s="472">
        <v>32.6</v>
      </c>
      <c r="I6262" s="114"/>
    </row>
    <row r="6263" spans="1:9">
      <c r="A6263" s="470">
        <v>44457</v>
      </c>
      <c r="B6263" s="203">
        <v>21</v>
      </c>
      <c r="C6263" s="208">
        <v>136</v>
      </c>
      <c r="D6263" s="471">
        <v>31.2</v>
      </c>
      <c r="E6263" s="209">
        <v>1</v>
      </c>
      <c r="F6263" s="472">
        <v>31.6</v>
      </c>
      <c r="I6263" s="114"/>
    </row>
    <row r="6264" spans="1:9">
      <c r="A6264" s="470">
        <v>44457</v>
      </c>
      <c r="B6264" s="203">
        <v>22</v>
      </c>
      <c r="C6264" s="208">
        <v>151</v>
      </c>
      <c r="D6264" s="471">
        <v>31.5</v>
      </c>
      <c r="E6264" s="209">
        <v>1</v>
      </c>
      <c r="F6264" s="472">
        <v>30.6</v>
      </c>
      <c r="I6264" s="114"/>
    </row>
    <row r="6265" spans="1:9">
      <c r="A6265" s="470">
        <v>44457</v>
      </c>
      <c r="B6265" s="203">
        <v>23</v>
      </c>
      <c r="C6265" s="208">
        <v>166</v>
      </c>
      <c r="D6265" s="471">
        <v>31.7</v>
      </c>
      <c r="E6265" s="209">
        <v>1</v>
      </c>
      <c r="F6265" s="472">
        <v>29.7</v>
      </c>
      <c r="I6265" s="114"/>
    </row>
    <row r="6266" spans="1:9">
      <c r="A6266" s="470">
        <v>44458</v>
      </c>
      <c r="B6266" s="203">
        <v>0</v>
      </c>
      <c r="C6266" s="208">
        <v>181</v>
      </c>
      <c r="D6266" s="471">
        <v>31.9</v>
      </c>
      <c r="E6266" s="209">
        <v>1</v>
      </c>
      <c r="F6266" s="472">
        <v>28.7</v>
      </c>
      <c r="I6266" s="114"/>
    </row>
    <row r="6267" spans="1:9">
      <c r="A6267" s="470">
        <v>44458</v>
      </c>
      <c r="B6267" s="203">
        <v>1</v>
      </c>
      <c r="C6267" s="208">
        <v>196</v>
      </c>
      <c r="D6267" s="471">
        <v>32.1</v>
      </c>
      <c r="E6267" s="209">
        <v>1</v>
      </c>
      <c r="F6267" s="472">
        <v>27.7</v>
      </c>
      <c r="I6267" s="114"/>
    </row>
    <row r="6268" spans="1:9">
      <c r="A6268" s="470">
        <v>44458</v>
      </c>
      <c r="B6268" s="203">
        <v>2</v>
      </c>
      <c r="C6268" s="208">
        <v>211</v>
      </c>
      <c r="D6268" s="471">
        <v>32.4</v>
      </c>
      <c r="E6268" s="209">
        <v>1</v>
      </c>
      <c r="F6268" s="472">
        <v>26.8</v>
      </c>
      <c r="I6268" s="114"/>
    </row>
    <row r="6269" spans="1:9">
      <c r="A6269" s="470">
        <v>44458</v>
      </c>
      <c r="B6269" s="203">
        <v>3</v>
      </c>
      <c r="C6269" s="208">
        <v>226</v>
      </c>
      <c r="D6269" s="471">
        <v>32.6</v>
      </c>
      <c r="E6269" s="209">
        <v>1</v>
      </c>
      <c r="F6269" s="472">
        <v>25.8</v>
      </c>
      <c r="I6269" s="114"/>
    </row>
    <row r="6270" spans="1:9">
      <c r="A6270" s="470">
        <v>44458</v>
      </c>
      <c r="B6270" s="203">
        <v>4</v>
      </c>
      <c r="C6270" s="208">
        <v>241</v>
      </c>
      <c r="D6270" s="471">
        <v>32.799999999999997</v>
      </c>
      <c r="E6270" s="209">
        <v>1</v>
      </c>
      <c r="F6270" s="472">
        <v>24.8</v>
      </c>
      <c r="I6270" s="114"/>
    </row>
    <row r="6271" spans="1:9">
      <c r="A6271" s="470">
        <v>44458</v>
      </c>
      <c r="B6271" s="203">
        <v>5</v>
      </c>
      <c r="C6271" s="208">
        <v>256</v>
      </c>
      <c r="D6271" s="471">
        <v>33</v>
      </c>
      <c r="E6271" s="209">
        <v>1</v>
      </c>
      <c r="F6271" s="472">
        <v>23.8</v>
      </c>
      <c r="I6271" s="114"/>
    </row>
    <row r="6272" spans="1:9">
      <c r="A6272" s="470">
        <v>44458</v>
      </c>
      <c r="B6272" s="203">
        <v>6</v>
      </c>
      <c r="C6272" s="208">
        <v>271</v>
      </c>
      <c r="D6272" s="471">
        <v>33.299999999999997</v>
      </c>
      <c r="E6272" s="209">
        <v>1</v>
      </c>
      <c r="F6272" s="472">
        <v>22.9</v>
      </c>
      <c r="I6272" s="114"/>
    </row>
    <row r="6273" spans="1:9">
      <c r="A6273" s="470">
        <v>44458</v>
      </c>
      <c r="B6273" s="203">
        <v>7</v>
      </c>
      <c r="C6273" s="208">
        <v>286</v>
      </c>
      <c r="D6273" s="471">
        <v>33.5</v>
      </c>
      <c r="E6273" s="209">
        <v>1</v>
      </c>
      <c r="F6273" s="472">
        <v>21.9</v>
      </c>
      <c r="I6273" s="114"/>
    </row>
    <row r="6274" spans="1:9">
      <c r="A6274" s="470">
        <v>44458</v>
      </c>
      <c r="B6274" s="203">
        <v>8</v>
      </c>
      <c r="C6274" s="208">
        <v>301</v>
      </c>
      <c r="D6274" s="471">
        <v>33.700000000000003</v>
      </c>
      <c r="E6274" s="209">
        <v>1</v>
      </c>
      <c r="F6274" s="472">
        <v>20.9</v>
      </c>
      <c r="I6274" s="114"/>
    </row>
    <row r="6275" spans="1:9">
      <c r="A6275" s="470">
        <v>44458</v>
      </c>
      <c r="B6275" s="203">
        <v>9</v>
      </c>
      <c r="C6275" s="208">
        <v>316</v>
      </c>
      <c r="D6275" s="471">
        <v>33.9</v>
      </c>
      <c r="E6275" s="209">
        <v>1</v>
      </c>
      <c r="F6275" s="472">
        <v>20</v>
      </c>
      <c r="I6275" s="114"/>
    </row>
    <row r="6276" spans="1:9">
      <c r="A6276" s="470">
        <v>44458</v>
      </c>
      <c r="B6276" s="203">
        <v>10</v>
      </c>
      <c r="C6276" s="208">
        <v>331</v>
      </c>
      <c r="D6276" s="471">
        <v>34.1</v>
      </c>
      <c r="E6276" s="209">
        <v>1</v>
      </c>
      <c r="F6276" s="472">
        <v>19</v>
      </c>
      <c r="I6276" s="114"/>
    </row>
    <row r="6277" spans="1:9">
      <c r="A6277" s="470">
        <v>44458</v>
      </c>
      <c r="B6277" s="203">
        <v>11</v>
      </c>
      <c r="C6277" s="208">
        <v>346</v>
      </c>
      <c r="D6277" s="471">
        <v>34.4</v>
      </c>
      <c r="E6277" s="209">
        <v>1</v>
      </c>
      <c r="F6277" s="472">
        <v>18</v>
      </c>
      <c r="I6277" s="114"/>
    </row>
    <row r="6278" spans="1:9">
      <c r="A6278" s="470">
        <v>44458</v>
      </c>
      <c r="B6278" s="203">
        <v>12</v>
      </c>
      <c r="C6278" s="208">
        <v>1</v>
      </c>
      <c r="D6278" s="471">
        <v>34.6</v>
      </c>
      <c r="E6278" s="209">
        <v>1</v>
      </c>
      <c r="F6278" s="472">
        <v>17.100000000000001</v>
      </c>
      <c r="I6278" s="114"/>
    </row>
    <row r="6279" spans="1:9">
      <c r="A6279" s="470">
        <v>44458</v>
      </c>
      <c r="B6279" s="203">
        <v>13</v>
      </c>
      <c r="C6279" s="208">
        <v>16</v>
      </c>
      <c r="D6279" s="471">
        <v>34.799999999999997</v>
      </c>
      <c r="E6279" s="209">
        <v>1</v>
      </c>
      <c r="F6279" s="472">
        <v>16.100000000000001</v>
      </c>
      <c r="I6279" s="114"/>
    </row>
    <row r="6280" spans="1:9">
      <c r="A6280" s="470">
        <v>44458</v>
      </c>
      <c r="B6280" s="203">
        <v>14</v>
      </c>
      <c r="C6280" s="208">
        <v>31</v>
      </c>
      <c r="D6280" s="471">
        <v>35</v>
      </c>
      <c r="E6280" s="209">
        <v>1</v>
      </c>
      <c r="F6280" s="472">
        <v>15.1</v>
      </c>
      <c r="I6280" s="114"/>
    </row>
    <row r="6281" spans="1:9">
      <c r="A6281" s="470">
        <v>44458</v>
      </c>
      <c r="B6281" s="203">
        <v>15</v>
      </c>
      <c r="C6281" s="208">
        <v>46</v>
      </c>
      <c r="D6281" s="471">
        <v>35.299999999999997</v>
      </c>
      <c r="E6281" s="209">
        <v>1</v>
      </c>
      <c r="F6281" s="472">
        <v>14.2</v>
      </c>
      <c r="I6281" s="114"/>
    </row>
    <row r="6282" spans="1:9">
      <c r="A6282" s="470">
        <v>44458</v>
      </c>
      <c r="B6282" s="203">
        <v>16</v>
      </c>
      <c r="C6282" s="208">
        <v>61</v>
      </c>
      <c r="D6282" s="471">
        <v>35.5</v>
      </c>
      <c r="E6282" s="209">
        <v>1</v>
      </c>
      <c r="F6282" s="472">
        <v>13.2</v>
      </c>
      <c r="I6282" s="114"/>
    </row>
    <row r="6283" spans="1:9">
      <c r="A6283" s="470">
        <v>44458</v>
      </c>
      <c r="B6283" s="203">
        <v>17</v>
      </c>
      <c r="C6283" s="208">
        <v>76</v>
      </c>
      <c r="D6283" s="471">
        <v>35.700000000000003</v>
      </c>
      <c r="E6283" s="209">
        <v>1</v>
      </c>
      <c r="F6283" s="472">
        <v>12.2</v>
      </c>
      <c r="I6283" s="114"/>
    </row>
    <row r="6284" spans="1:9">
      <c r="A6284" s="470">
        <v>44458</v>
      </c>
      <c r="B6284" s="203">
        <v>18</v>
      </c>
      <c r="C6284" s="208">
        <v>91</v>
      </c>
      <c r="D6284" s="471">
        <v>35.9</v>
      </c>
      <c r="E6284" s="209">
        <v>1</v>
      </c>
      <c r="F6284" s="472">
        <v>11.2</v>
      </c>
      <c r="I6284" s="114"/>
    </row>
    <row r="6285" spans="1:9">
      <c r="A6285" s="470">
        <v>44458</v>
      </c>
      <c r="B6285" s="203">
        <v>19</v>
      </c>
      <c r="C6285" s="208">
        <v>106</v>
      </c>
      <c r="D6285" s="471">
        <v>36.200000000000003</v>
      </c>
      <c r="E6285" s="209">
        <v>1</v>
      </c>
      <c r="F6285" s="472">
        <v>10.3</v>
      </c>
      <c r="I6285" s="114"/>
    </row>
    <row r="6286" spans="1:9">
      <c r="A6286" s="470">
        <v>44458</v>
      </c>
      <c r="B6286" s="203">
        <v>20</v>
      </c>
      <c r="C6286" s="208">
        <v>121</v>
      </c>
      <c r="D6286" s="471">
        <v>36.4</v>
      </c>
      <c r="E6286" s="209">
        <v>1</v>
      </c>
      <c r="F6286" s="472">
        <v>9.3000000000000007</v>
      </c>
      <c r="I6286" s="114"/>
    </row>
    <row r="6287" spans="1:9">
      <c r="A6287" s="470">
        <v>44458</v>
      </c>
      <c r="B6287" s="203">
        <v>21</v>
      </c>
      <c r="C6287" s="208">
        <v>136</v>
      </c>
      <c r="D6287" s="471">
        <v>36.6</v>
      </c>
      <c r="E6287" s="209">
        <v>1</v>
      </c>
      <c r="F6287" s="472">
        <v>8.3000000000000007</v>
      </c>
      <c r="I6287" s="114"/>
    </row>
    <row r="6288" spans="1:9">
      <c r="A6288" s="470">
        <v>44458</v>
      </c>
      <c r="B6288" s="203">
        <v>22</v>
      </c>
      <c r="C6288" s="208">
        <v>151</v>
      </c>
      <c r="D6288" s="471">
        <v>36.799999999999997</v>
      </c>
      <c r="E6288" s="209">
        <v>1</v>
      </c>
      <c r="F6288" s="472">
        <v>7.4</v>
      </c>
      <c r="I6288" s="114"/>
    </row>
    <row r="6289" spans="1:9">
      <c r="A6289" s="470">
        <v>44458</v>
      </c>
      <c r="B6289" s="203">
        <v>23</v>
      </c>
      <c r="C6289" s="208">
        <v>166</v>
      </c>
      <c r="D6289" s="471">
        <v>37.1</v>
      </c>
      <c r="E6289" s="209">
        <v>1</v>
      </c>
      <c r="F6289" s="472">
        <v>6.4</v>
      </c>
      <c r="I6289" s="114"/>
    </row>
    <row r="6290" spans="1:9">
      <c r="A6290" s="470">
        <v>44459</v>
      </c>
      <c r="B6290" s="203">
        <v>0</v>
      </c>
      <c r="C6290" s="208">
        <v>181</v>
      </c>
      <c r="D6290" s="471">
        <v>37.299999999999997</v>
      </c>
      <c r="E6290" s="209">
        <v>1</v>
      </c>
      <c r="F6290" s="472">
        <v>5.4</v>
      </c>
      <c r="I6290" s="114"/>
    </row>
    <row r="6291" spans="1:9">
      <c r="A6291" s="470">
        <v>44459</v>
      </c>
      <c r="B6291" s="203">
        <v>1</v>
      </c>
      <c r="C6291" s="208">
        <v>196</v>
      </c>
      <c r="D6291" s="471">
        <v>37.5</v>
      </c>
      <c r="E6291" s="209">
        <v>1</v>
      </c>
      <c r="F6291" s="472">
        <v>4.5</v>
      </c>
      <c r="I6291" s="114"/>
    </row>
    <row r="6292" spans="1:9">
      <c r="A6292" s="470">
        <v>44459</v>
      </c>
      <c r="B6292" s="203">
        <v>2</v>
      </c>
      <c r="C6292" s="208">
        <v>211</v>
      </c>
      <c r="D6292" s="471">
        <v>37.700000000000003</v>
      </c>
      <c r="E6292" s="209">
        <v>1</v>
      </c>
      <c r="F6292" s="472">
        <v>3.5</v>
      </c>
      <c r="I6292" s="114"/>
    </row>
    <row r="6293" spans="1:9">
      <c r="A6293" s="470">
        <v>44459</v>
      </c>
      <c r="B6293" s="203">
        <v>3</v>
      </c>
      <c r="C6293" s="208">
        <v>226</v>
      </c>
      <c r="D6293" s="471">
        <v>37.9</v>
      </c>
      <c r="E6293" s="209">
        <v>1</v>
      </c>
      <c r="F6293" s="472">
        <v>2.5</v>
      </c>
      <c r="I6293" s="114"/>
    </row>
    <row r="6294" spans="1:9">
      <c r="A6294" s="470">
        <v>44459</v>
      </c>
      <c r="B6294" s="203">
        <v>4</v>
      </c>
      <c r="C6294" s="208">
        <v>241</v>
      </c>
      <c r="D6294" s="471">
        <v>38.200000000000003</v>
      </c>
      <c r="E6294" s="209">
        <v>1</v>
      </c>
      <c r="F6294" s="472">
        <v>1.5</v>
      </c>
      <c r="I6294" s="114"/>
    </row>
    <row r="6295" spans="1:9">
      <c r="A6295" s="470">
        <v>44459</v>
      </c>
      <c r="B6295" s="203">
        <v>5</v>
      </c>
      <c r="C6295" s="208">
        <v>256</v>
      </c>
      <c r="D6295" s="471">
        <v>38.4</v>
      </c>
      <c r="E6295" s="209">
        <v>1</v>
      </c>
      <c r="F6295" s="472">
        <v>0.6</v>
      </c>
      <c r="I6295" s="114"/>
    </row>
    <row r="6296" spans="1:9">
      <c r="A6296" s="470">
        <v>44459</v>
      </c>
      <c r="B6296" s="203">
        <v>6</v>
      </c>
      <c r="C6296" s="208">
        <v>271</v>
      </c>
      <c r="D6296" s="471">
        <v>38.6</v>
      </c>
      <c r="E6296" s="209">
        <v>1.0000000000000001E-5</v>
      </c>
      <c r="F6296" s="472">
        <v>59.6</v>
      </c>
      <c r="I6296" s="114"/>
    </row>
    <row r="6297" spans="1:9">
      <c r="A6297" s="470">
        <v>44459</v>
      </c>
      <c r="B6297" s="203">
        <v>7</v>
      </c>
      <c r="C6297" s="208">
        <v>286</v>
      </c>
      <c r="D6297" s="471">
        <v>38.799999999999997</v>
      </c>
      <c r="E6297" s="209">
        <v>1.0000000000000001E-5</v>
      </c>
      <c r="F6297" s="472">
        <v>58.6</v>
      </c>
      <c r="I6297" s="114"/>
    </row>
    <row r="6298" spans="1:9">
      <c r="A6298" s="470">
        <v>44459</v>
      </c>
      <c r="B6298" s="203">
        <v>8</v>
      </c>
      <c r="C6298" s="208">
        <v>301</v>
      </c>
      <c r="D6298" s="471">
        <v>39.1</v>
      </c>
      <c r="E6298" s="209">
        <v>1.0000000000000001E-5</v>
      </c>
      <c r="F6298" s="472">
        <v>57.7</v>
      </c>
      <c r="I6298" s="114"/>
    </row>
    <row r="6299" spans="1:9">
      <c r="A6299" s="470">
        <v>44459</v>
      </c>
      <c r="B6299" s="203">
        <v>9</v>
      </c>
      <c r="C6299" s="208">
        <v>316</v>
      </c>
      <c r="D6299" s="471">
        <v>39.299999999999997</v>
      </c>
      <c r="E6299" s="209">
        <v>1.0000000000000001E-5</v>
      </c>
      <c r="F6299" s="472">
        <v>56.7</v>
      </c>
      <c r="I6299" s="114"/>
    </row>
    <row r="6300" spans="1:9">
      <c r="A6300" s="470">
        <v>44459</v>
      </c>
      <c r="B6300" s="203">
        <v>10</v>
      </c>
      <c r="C6300" s="208">
        <v>331</v>
      </c>
      <c r="D6300" s="471">
        <v>39.5</v>
      </c>
      <c r="E6300" s="209">
        <v>1.0000000000000001E-5</v>
      </c>
      <c r="F6300" s="472">
        <v>55.7</v>
      </c>
      <c r="I6300" s="114"/>
    </row>
    <row r="6301" spans="1:9">
      <c r="A6301" s="470">
        <v>44459</v>
      </c>
      <c r="B6301" s="203">
        <v>11</v>
      </c>
      <c r="C6301" s="208">
        <v>346</v>
      </c>
      <c r="D6301" s="471">
        <v>39.700000000000003</v>
      </c>
      <c r="E6301" s="209">
        <v>1.0000000000000001E-5</v>
      </c>
      <c r="F6301" s="472">
        <v>54.7</v>
      </c>
      <c r="I6301" s="114"/>
    </row>
    <row r="6302" spans="1:9">
      <c r="A6302" s="470">
        <v>44459</v>
      </c>
      <c r="B6302" s="203">
        <v>12</v>
      </c>
      <c r="C6302" s="208">
        <v>1</v>
      </c>
      <c r="D6302" s="471">
        <v>40</v>
      </c>
      <c r="E6302" s="209">
        <v>1.0000000000000001E-5</v>
      </c>
      <c r="F6302" s="472">
        <v>53.8</v>
      </c>
      <c r="I6302" s="114"/>
    </row>
    <row r="6303" spans="1:9">
      <c r="A6303" s="470">
        <v>44459</v>
      </c>
      <c r="B6303" s="203">
        <v>13</v>
      </c>
      <c r="C6303" s="208">
        <v>16</v>
      </c>
      <c r="D6303" s="471">
        <v>40.200000000000003</v>
      </c>
      <c r="E6303" s="209">
        <v>1.0000000000000001E-5</v>
      </c>
      <c r="F6303" s="472">
        <v>52.8</v>
      </c>
      <c r="I6303" s="114"/>
    </row>
    <row r="6304" spans="1:9">
      <c r="A6304" s="470">
        <v>44459</v>
      </c>
      <c r="B6304" s="203">
        <v>14</v>
      </c>
      <c r="C6304" s="208">
        <v>31</v>
      </c>
      <c r="D6304" s="471">
        <v>40.4</v>
      </c>
      <c r="E6304" s="209">
        <v>1.0000000000000001E-5</v>
      </c>
      <c r="F6304" s="472">
        <v>51.8</v>
      </c>
      <c r="I6304" s="114"/>
    </row>
    <row r="6305" spans="1:9">
      <c r="A6305" s="470">
        <v>44459</v>
      </c>
      <c r="B6305" s="203">
        <v>15</v>
      </c>
      <c r="C6305" s="208">
        <v>46</v>
      </c>
      <c r="D6305" s="471">
        <v>40.6</v>
      </c>
      <c r="E6305" s="209">
        <v>1.0000000000000001E-5</v>
      </c>
      <c r="F6305" s="472">
        <v>50.9</v>
      </c>
      <c r="I6305" s="114"/>
    </row>
    <row r="6306" spans="1:9">
      <c r="A6306" s="470">
        <v>44459</v>
      </c>
      <c r="B6306" s="203">
        <v>16</v>
      </c>
      <c r="C6306" s="208">
        <v>61</v>
      </c>
      <c r="D6306" s="471">
        <v>40.799999999999997</v>
      </c>
      <c r="E6306" s="209">
        <v>1.0000000000000001E-5</v>
      </c>
      <c r="F6306" s="472">
        <v>49.9</v>
      </c>
      <c r="I6306" s="114"/>
    </row>
    <row r="6307" spans="1:9">
      <c r="A6307" s="470">
        <v>44459</v>
      </c>
      <c r="B6307" s="203">
        <v>17</v>
      </c>
      <c r="C6307" s="208">
        <v>76</v>
      </c>
      <c r="D6307" s="471">
        <v>41.1</v>
      </c>
      <c r="E6307" s="209">
        <v>1.0000000000000001E-5</v>
      </c>
      <c r="F6307" s="472">
        <v>48.9</v>
      </c>
      <c r="I6307" s="114"/>
    </row>
    <row r="6308" spans="1:9">
      <c r="A6308" s="470">
        <v>44459</v>
      </c>
      <c r="B6308" s="203">
        <v>18</v>
      </c>
      <c r="C6308" s="208">
        <v>91</v>
      </c>
      <c r="D6308" s="471">
        <v>41.3</v>
      </c>
      <c r="E6308" s="209">
        <v>1.0000000000000001E-5</v>
      </c>
      <c r="F6308" s="472">
        <v>48</v>
      </c>
      <c r="I6308" s="114"/>
    </row>
    <row r="6309" spans="1:9">
      <c r="A6309" s="470">
        <v>44459</v>
      </c>
      <c r="B6309" s="203">
        <v>19</v>
      </c>
      <c r="C6309" s="208">
        <v>106</v>
      </c>
      <c r="D6309" s="471">
        <v>41.5</v>
      </c>
      <c r="E6309" s="209">
        <v>1.0000000000000001E-5</v>
      </c>
      <c r="F6309" s="472">
        <v>47</v>
      </c>
      <c r="I6309" s="114"/>
    </row>
    <row r="6310" spans="1:9">
      <c r="A6310" s="470">
        <v>44459</v>
      </c>
      <c r="B6310" s="203">
        <v>20</v>
      </c>
      <c r="C6310" s="208">
        <v>121</v>
      </c>
      <c r="D6310" s="471">
        <v>41.7</v>
      </c>
      <c r="E6310" s="209">
        <v>1.0000000000000001E-5</v>
      </c>
      <c r="F6310" s="472">
        <v>46</v>
      </c>
      <c r="I6310" s="114"/>
    </row>
    <row r="6311" spans="1:9">
      <c r="A6311" s="470">
        <v>44459</v>
      </c>
      <c r="B6311" s="203">
        <v>21</v>
      </c>
      <c r="C6311" s="208">
        <v>136</v>
      </c>
      <c r="D6311" s="471">
        <v>42</v>
      </c>
      <c r="E6311" s="209">
        <v>1.0000000000000001E-5</v>
      </c>
      <c r="F6311" s="472">
        <v>45</v>
      </c>
      <c r="I6311" s="114"/>
    </row>
    <row r="6312" spans="1:9">
      <c r="A6312" s="470">
        <v>44459</v>
      </c>
      <c r="B6312" s="203">
        <v>22</v>
      </c>
      <c r="C6312" s="208">
        <v>151</v>
      </c>
      <c r="D6312" s="471">
        <v>42.2</v>
      </c>
      <c r="E6312" s="209">
        <v>1.0000000000000001E-5</v>
      </c>
      <c r="F6312" s="472">
        <v>44.1</v>
      </c>
      <c r="I6312" s="114"/>
    </row>
    <row r="6313" spans="1:9">
      <c r="A6313" s="470">
        <v>44459</v>
      </c>
      <c r="B6313" s="203">
        <v>23</v>
      </c>
      <c r="C6313" s="208">
        <v>166</v>
      </c>
      <c r="D6313" s="471">
        <v>42.4</v>
      </c>
      <c r="E6313" s="209">
        <v>1.0000000000000001E-5</v>
      </c>
      <c r="F6313" s="472">
        <v>43.1</v>
      </c>
      <c r="I6313" s="114"/>
    </row>
    <row r="6314" spans="1:9">
      <c r="A6314" s="470">
        <v>44460</v>
      </c>
      <c r="B6314" s="203">
        <v>0</v>
      </c>
      <c r="C6314" s="208">
        <v>181</v>
      </c>
      <c r="D6314" s="471">
        <v>42.6</v>
      </c>
      <c r="E6314" s="209">
        <v>1.0000000000000001E-5</v>
      </c>
      <c r="F6314" s="472">
        <v>42.1</v>
      </c>
      <c r="I6314" s="114"/>
    </row>
    <row r="6315" spans="1:9">
      <c r="A6315" s="470">
        <v>44460</v>
      </c>
      <c r="B6315" s="203">
        <v>1</v>
      </c>
      <c r="C6315" s="208">
        <v>196</v>
      </c>
      <c r="D6315" s="471">
        <v>42.8</v>
      </c>
      <c r="E6315" s="209">
        <v>1.0000000000000001E-5</v>
      </c>
      <c r="F6315" s="472">
        <v>41.2</v>
      </c>
      <c r="I6315" s="114"/>
    </row>
    <row r="6316" spans="1:9">
      <c r="A6316" s="470">
        <v>44460</v>
      </c>
      <c r="B6316" s="203">
        <v>2</v>
      </c>
      <c r="C6316" s="208">
        <v>211</v>
      </c>
      <c r="D6316" s="471">
        <v>43.1</v>
      </c>
      <c r="E6316" s="209">
        <v>1.0000000000000001E-5</v>
      </c>
      <c r="F6316" s="472">
        <v>40.200000000000003</v>
      </c>
      <c r="I6316" s="114"/>
    </row>
    <row r="6317" spans="1:9">
      <c r="A6317" s="470">
        <v>44460</v>
      </c>
      <c r="B6317" s="203">
        <v>3</v>
      </c>
      <c r="C6317" s="208">
        <v>226</v>
      </c>
      <c r="D6317" s="471">
        <v>43.3</v>
      </c>
      <c r="E6317" s="209">
        <v>1.0000000000000001E-5</v>
      </c>
      <c r="F6317" s="472">
        <v>39.200000000000003</v>
      </c>
      <c r="I6317" s="114"/>
    </row>
    <row r="6318" spans="1:9">
      <c r="A6318" s="470">
        <v>44460</v>
      </c>
      <c r="B6318" s="203">
        <v>4</v>
      </c>
      <c r="C6318" s="208">
        <v>241</v>
      </c>
      <c r="D6318" s="471">
        <v>43.5</v>
      </c>
      <c r="E6318" s="209">
        <v>1.0000000000000001E-5</v>
      </c>
      <c r="F6318" s="472">
        <v>38.200000000000003</v>
      </c>
      <c r="I6318" s="114"/>
    </row>
    <row r="6319" spans="1:9">
      <c r="A6319" s="470">
        <v>44460</v>
      </c>
      <c r="B6319" s="203">
        <v>5</v>
      </c>
      <c r="C6319" s="208">
        <v>256</v>
      </c>
      <c r="D6319" s="471">
        <v>43.7</v>
      </c>
      <c r="E6319" s="209">
        <v>1.0000000000000001E-5</v>
      </c>
      <c r="F6319" s="472">
        <v>37.299999999999997</v>
      </c>
      <c r="I6319" s="114"/>
    </row>
    <row r="6320" spans="1:9">
      <c r="A6320" s="470">
        <v>44460</v>
      </c>
      <c r="B6320" s="203">
        <v>6</v>
      </c>
      <c r="C6320" s="208">
        <v>271</v>
      </c>
      <c r="D6320" s="471">
        <v>44</v>
      </c>
      <c r="E6320" s="209">
        <v>1.0000000000000001E-5</v>
      </c>
      <c r="F6320" s="472">
        <v>36.299999999999997</v>
      </c>
      <c r="I6320" s="114"/>
    </row>
    <row r="6321" spans="1:9">
      <c r="A6321" s="470">
        <v>44460</v>
      </c>
      <c r="B6321" s="203">
        <v>7</v>
      </c>
      <c r="C6321" s="208">
        <v>286</v>
      </c>
      <c r="D6321" s="471">
        <v>44.2</v>
      </c>
      <c r="E6321" s="209">
        <v>1.0000000000000001E-5</v>
      </c>
      <c r="F6321" s="472">
        <v>35.299999999999997</v>
      </c>
      <c r="I6321" s="114"/>
    </row>
    <row r="6322" spans="1:9">
      <c r="A6322" s="470">
        <v>44460</v>
      </c>
      <c r="B6322" s="203">
        <v>8</v>
      </c>
      <c r="C6322" s="208">
        <v>301</v>
      </c>
      <c r="D6322" s="471">
        <v>44.4</v>
      </c>
      <c r="E6322" s="209">
        <v>1.0000000000000001E-5</v>
      </c>
      <c r="F6322" s="472">
        <v>34.4</v>
      </c>
      <c r="I6322" s="114"/>
    </row>
    <row r="6323" spans="1:9">
      <c r="A6323" s="470">
        <v>44460</v>
      </c>
      <c r="B6323" s="203">
        <v>9</v>
      </c>
      <c r="C6323" s="208">
        <v>316</v>
      </c>
      <c r="D6323" s="471">
        <v>44.6</v>
      </c>
      <c r="E6323" s="209">
        <v>1.0000000000000001E-5</v>
      </c>
      <c r="F6323" s="472">
        <v>33.4</v>
      </c>
      <c r="I6323" s="114"/>
    </row>
    <row r="6324" spans="1:9">
      <c r="A6324" s="470">
        <v>44460</v>
      </c>
      <c r="B6324" s="203">
        <v>10</v>
      </c>
      <c r="C6324" s="208">
        <v>331</v>
      </c>
      <c r="D6324" s="471">
        <v>44.8</v>
      </c>
      <c r="E6324" s="209">
        <v>1.0000000000000001E-5</v>
      </c>
      <c r="F6324" s="472">
        <v>32.4</v>
      </c>
      <c r="I6324" s="114"/>
    </row>
    <row r="6325" spans="1:9">
      <c r="A6325" s="470">
        <v>44460</v>
      </c>
      <c r="B6325" s="203">
        <v>11</v>
      </c>
      <c r="C6325" s="208">
        <v>346</v>
      </c>
      <c r="D6325" s="471">
        <v>45.1</v>
      </c>
      <c r="E6325" s="209">
        <v>1.0000000000000001E-5</v>
      </c>
      <c r="F6325" s="472">
        <v>31.4</v>
      </c>
      <c r="I6325" s="114"/>
    </row>
    <row r="6326" spans="1:9">
      <c r="A6326" s="470">
        <v>44460</v>
      </c>
      <c r="B6326" s="203">
        <v>12</v>
      </c>
      <c r="C6326" s="208">
        <v>1</v>
      </c>
      <c r="D6326" s="471">
        <v>45.3</v>
      </c>
      <c r="E6326" s="209">
        <v>1.0000000000000001E-5</v>
      </c>
      <c r="F6326" s="472">
        <v>30.5</v>
      </c>
      <c r="I6326" s="114"/>
    </row>
    <row r="6327" spans="1:9">
      <c r="A6327" s="470">
        <v>44460</v>
      </c>
      <c r="B6327" s="203">
        <v>13</v>
      </c>
      <c r="C6327" s="208">
        <v>16</v>
      </c>
      <c r="D6327" s="471">
        <v>45.5</v>
      </c>
      <c r="E6327" s="209">
        <v>1.0000000000000001E-5</v>
      </c>
      <c r="F6327" s="472">
        <v>29.5</v>
      </c>
      <c r="I6327" s="114"/>
    </row>
    <row r="6328" spans="1:9">
      <c r="A6328" s="470">
        <v>44460</v>
      </c>
      <c r="B6328" s="203">
        <v>14</v>
      </c>
      <c r="C6328" s="208">
        <v>31</v>
      </c>
      <c r="D6328" s="471">
        <v>45.7</v>
      </c>
      <c r="E6328" s="209">
        <v>1.0000000000000001E-5</v>
      </c>
      <c r="F6328" s="472">
        <v>28.5</v>
      </c>
      <c r="I6328" s="114"/>
    </row>
    <row r="6329" spans="1:9">
      <c r="A6329" s="470">
        <v>44460</v>
      </c>
      <c r="B6329" s="203">
        <v>15</v>
      </c>
      <c r="C6329" s="208">
        <v>46</v>
      </c>
      <c r="D6329" s="471">
        <v>46</v>
      </c>
      <c r="E6329" s="209">
        <v>1.0000000000000001E-5</v>
      </c>
      <c r="F6329" s="472">
        <v>27.6</v>
      </c>
      <c r="I6329" s="114"/>
    </row>
    <row r="6330" spans="1:9">
      <c r="A6330" s="470">
        <v>44460</v>
      </c>
      <c r="B6330" s="203">
        <v>16</v>
      </c>
      <c r="C6330" s="208">
        <v>61</v>
      </c>
      <c r="D6330" s="471">
        <v>46.2</v>
      </c>
      <c r="E6330" s="209">
        <v>1.0000000000000001E-5</v>
      </c>
      <c r="F6330" s="472">
        <v>26.6</v>
      </c>
      <c r="I6330" s="114"/>
    </row>
    <row r="6331" spans="1:9">
      <c r="A6331" s="470">
        <v>44460</v>
      </c>
      <c r="B6331" s="203">
        <v>17</v>
      </c>
      <c r="C6331" s="208">
        <v>76</v>
      </c>
      <c r="D6331" s="471">
        <v>46.4</v>
      </c>
      <c r="E6331" s="209">
        <v>1.0000000000000001E-5</v>
      </c>
      <c r="F6331" s="472">
        <v>25.6</v>
      </c>
      <c r="I6331" s="114"/>
    </row>
    <row r="6332" spans="1:9">
      <c r="A6332" s="470">
        <v>44460</v>
      </c>
      <c r="B6332" s="203">
        <v>18</v>
      </c>
      <c r="C6332" s="208">
        <v>91</v>
      </c>
      <c r="D6332" s="471">
        <v>46.6</v>
      </c>
      <c r="E6332" s="209">
        <v>1.0000000000000001E-5</v>
      </c>
      <c r="F6332" s="472">
        <v>24.6</v>
      </c>
      <c r="I6332" s="114"/>
    </row>
    <row r="6333" spans="1:9">
      <c r="A6333" s="470">
        <v>44460</v>
      </c>
      <c r="B6333" s="203">
        <v>19</v>
      </c>
      <c r="C6333" s="208">
        <v>106</v>
      </c>
      <c r="D6333" s="471">
        <v>46.8</v>
      </c>
      <c r="E6333" s="209">
        <v>1.0000000000000001E-5</v>
      </c>
      <c r="F6333" s="472">
        <v>23.7</v>
      </c>
      <c r="I6333" s="114"/>
    </row>
    <row r="6334" spans="1:9">
      <c r="A6334" s="470">
        <v>44460</v>
      </c>
      <c r="B6334" s="203">
        <v>20</v>
      </c>
      <c r="C6334" s="208">
        <v>121</v>
      </c>
      <c r="D6334" s="471">
        <v>47.1</v>
      </c>
      <c r="E6334" s="209">
        <v>1.0000000000000001E-5</v>
      </c>
      <c r="F6334" s="472">
        <v>22.7</v>
      </c>
      <c r="I6334" s="114"/>
    </row>
    <row r="6335" spans="1:9">
      <c r="A6335" s="470">
        <v>44460</v>
      </c>
      <c r="B6335" s="203">
        <v>21</v>
      </c>
      <c r="C6335" s="208">
        <v>136</v>
      </c>
      <c r="D6335" s="471">
        <v>47.3</v>
      </c>
      <c r="E6335" s="209">
        <v>1.0000000000000001E-5</v>
      </c>
      <c r="F6335" s="472">
        <v>21.7</v>
      </c>
      <c r="I6335" s="114"/>
    </row>
    <row r="6336" spans="1:9">
      <c r="A6336" s="470">
        <v>44460</v>
      </c>
      <c r="B6336" s="203">
        <v>22</v>
      </c>
      <c r="C6336" s="208">
        <v>151</v>
      </c>
      <c r="D6336" s="471">
        <v>47.5</v>
      </c>
      <c r="E6336" s="209">
        <v>1.0000000000000001E-5</v>
      </c>
      <c r="F6336" s="472">
        <v>20.8</v>
      </c>
      <c r="I6336" s="114"/>
    </row>
    <row r="6337" spans="1:9">
      <c r="A6337" s="470">
        <v>44460</v>
      </c>
      <c r="B6337" s="203">
        <v>23</v>
      </c>
      <c r="C6337" s="208">
        <v>166</v>
      </c>
      <c r="D6337" s="471">
        <v>47.7</v>
      </c>
      <c r="E6337" s="209">
        <v>1.0000000000000001E-5</v>
      </c>
      <c r="F6337" s="472">
        <v>19.8</v>
      </c>
      <c r="I6337" s="114"/>
    </row>
    <row r="6338" spans="1:9">
      <c r="A6338" s="470">
        <v>44461</v>
      </c>
      <c r="B6338" s="203">
        <v>0</v>
      </c>
      <c r="C6338" s="208">
        <v>181</v>
      </c>
      <c r="D6338" s="471">
        <v>48</v>
      </c>
      <c r="E6338" s="209">
        <v>1.0000000000000001E-5</v>
      </c>
      <c r="F6338" s="472">
        <v>18.8</v>
      </c>
      <c r="I6338" s="114"/>
    </row>
    <row r="6339" spans="1:9">
      <c r="A6339" s="470">
        <v>44461</v>
      </c>
      <c r="B6339" s="203">
        <v>1</v>
      </c>
      <c r="C6339" s="208">
        <v>196</v>
      </c>
      <c r="D6339" s="471">
        <v>48.2</v>
      </c>
      <c r="E6339" s="209">
        <v>1.0000000000000001E-5</v>
      </c>
      <c r="F6339" s="472">
        <v>17.8</v>
      </c>
      <c r="I6339" s="114"/>
    </row>
    <row r="6340" spans="1:9">
      <c r="A6340" s="470">
        <v>44461</v>
      </c>
      <c r="B6340" s="203">
        <v>2</v>
      </c>
      <c r="C6340" s="208">
        <v>211</v>
      </c>
      <c r="D6340" s="471">
        <v>48.4</v>
      </c>
      <c r="E6340" s="209">
        <v>1.0000000000000001E-5</v>
      </c>
      <c r="F6340" s="472">
        <v>16.899999999999999</v>
      </c>
      <c r="I6340" s="114"/>
    </row>
    <row r="6341" spans="1:9">
      <c r="A6341" s="470">
        <v>44461</v>
      </c>
      <c r="B6341" s="203">
        <v>3</v>
      </c>
      <c r="C6341" s="208">
        <v>226</v>
      </c>
      <c r="D6341" s="471">
        <v>48.6</v>
      </c>
      <c r="E6341" s="209">
        <v>1.0000000000000001E-5</v>
      </c>
      <c r="F6341" s="472">
        <v>15.9</v>
      </c>
      <c r="I6341" s="114"/>
    </row>
    <row r="6342" spans="1:9">
      <c r="A6342" s="470">
        <v>44461</v>
      </c>
      <c r="B6342" s="203">
        <v>4</v>
      </c>
      <c r="C6342" s="208">
        <v>241</v>
      </c>
      <c r="D6342" s="471">
        <v>48.8</v>
      </c>
      <c r="E6342" s="209">
        <v>1.0000000000000001E-5</v>
      </c>
      <c r="F6342" s="472">
        <v>14.9</v>
      </c>
      <c r="I6342" s="114"/>
    </row>
    <row r="6343" spans="1:9">
      <c r="A6343" s="470">
        <v>44461</v>
      </c>
      <c r="B6343" s="203">
        <v>5</v>
      </c>
      <c r="C6343" s="208">
        <v>256</v>
      </c>
      <c r="D6343" s="471">
        <v>49.1</v>
      </c>
      <c r="E6343" s="209">
        <v>1.0000000000000001E-5</v>
      </c>
      <c r="F6343" s="472">
        <v>13.9</v>
      </c>
      <c r="I6343" s="114"/>
    </row>
    <row r="6344" spans="1:9">
      <c r="A6344" s="470">
        <v>44461</v>
      </c>
      <c r="B6344" s="203">
        <v>6</v>
      </c>
      <c r="C6344" s="208">
        <v>271</v>
      </c>
      <c r="D6344" s="471">
        <v>49.3</v>
      </c>
      <c r="E6344" s="209">
        <v>1.0000000000000001E-5</v>
      </c>
      <c r="F6344" s="472">
        <v>13</v>
      </c>
      <c r="I6344" s="114"/>
    </row>
    <row r="6345" spans="1:9">
      <c r="A6345" s="470">
        <v>44461</v>
      </c>
      <c r="B6345" s="203">
        <v>7</v>
      </c>
      <c r="C6345" s="208">
        <v>286</v>
      </c>
      <c r="D6345" s="471">
        <v>49.5</v>
      </c>
      <c r="E6345" s="209">
        <v>1.0000000000000001E-5</v>
      </c>
      <c r="F6345" s="472">
        <v>12</v>
      </c>
      <c r="I6345" s="114"/>
    </row>
    <row r="6346" spans="1:9">
      <c r="A6346" s="470">
        <v>44461</v>
      </c>
      <c r="B6346" s="203">
        <v>8</v>
      </c>
      <c r="C6346" s="208">
        <v>301</v>
      </c>
      <c r="D6346" s="471">
        <v>49.7</v>
      </c>
      <c r="E6346" s="209">
        <v>1.0000000000000001E-5</v>
      </c>
      <c r="F6346" s="472">
        <v>11</v>
      </c>
      <c r="I6346" s="114"/>
    </row>
    <row r="6347" spans="1:9">
      <c r="A6347" s="470">
        <v>44461</v>
      </c>
      <c r="B6347" s="203">
        <v>9</v>
      </c>
      <c r="C6347" s="208">
        <v>316</v>
      </c>
      <c r="D6347" s="471">
        <v>49.9</v>
      </c>
      <c r="E6347" s="209">
        <v>1.0000000000000001E-5</v>
      </c>
      <c r="F6347" s="472">
        <v>10.1</v>
      </c>
      <c r="I6347" s="114"/>
    </row>
    <row r="6348" spans="1:9">
      <c r="A6348" s="470">
        <v>44461</v>
      </c>
      <c r="B6348" s="203">
        <v>10</v>
      </c>
      <c r="C6348" s="208">
        <v>331</v>
      </c>
      <c r="D6348" s="471">
        <v>50.2</v>
      </c>
      <c r="E6348" s="209">
        <v>1.0000000000000001E-5</v>
      </c>
      <c r="F6348" s="472">
        <v>9.1</v>
      </c>
      <c r="I6348" s="114"/>
    </row>
    <row r="6349" spans="1:9">
      <c r="A6349" s="470">
        <v>44461</v>
      </c>
      <c r="B6349" s="203">
        <v>11</v>
      </c>
      <c r="C6349" s="208">
        <v>346</v>
      </c>
      <c r="D6349" s="471">
        <v>50.4</v>
      </c>
      <c r="E6349" s="209">
        <v>1.0000000000000001E-5</v>
      </c>
      <c r="F6349" s="472">
        <v>8.1</v>
      </c>
      <c r="I6349" s="114"/>
    </row>
    <row r="6350" spans="1:9">
      <c r="A6350" s="470">
        <v>44461</v>
      </c>
      <c r="B6350" s="203">
        <v>12</v>
      </c>
      <c r="C6350" s="208">
        <v>1</v>
      </c>
      <c r="D6350" s="471">
        <v>50.6</v>
      </c>
      <c r="E6350" s="209">
        <v>1.0000000000000001E-5</v>
      </c>
      <c r="F6350" s="472">
        <v>7.1</v>
      </c>
      <c r="I6350" s="114"/>
    </row>
    <row r="6351" spans="1:9">
      <c r="A6351" s="470">
        <v>44461</v>
      </c>
      <c r="B6351" s="203">
        <v>13</v>
      </c>
      <c r="C6351" s="208">
        <v>16</v>
      </c>
      <c r="D6351" s="471">
        <v>50.8</v>
      </c>
      <c r="E6351" s="209">
        <v>1.0000000000000001E-5</v>
      </c>
      <c r="F6351" s="472">
        <v>6.2</v>
      </c>
      <c r="I6351" s="114"/>
    </row>
    <row r="6352" spans="1:9">
      <c r="A6352" s="470">
        <v>44461</v>
      </c>
      <c r="B6352" s="203">
        <v>14</v>
      </c>
      <c r="C6352" s="208">
        <v>31</v>
      </c>
      <c r="D6352" s="471">
        <v>51</v>
      </c>
      <c r="E6352" s="209">
        <v>1.0000000000000001E-5</v>
      </c>
      <c r="F6352" s="472">
        <v>5.2</v>
      </c>
      <c r="I6352" s="114"/>
    </row>
    <row r="6353" spans="1:9">
      <c r="A6353" s="470">
        <v>44461</v>
      </c>
      <c r="B6353" s="203">
        <v>15</v>
      </c>
      <c r="C6353" s="208">
        <v>46</v>
      </c>
      <c r="D6353" s="471">
        <v>51.3</v>
      </c>
      <c r="E6353" s="209">
        <v>1.0000000000000001E-5</v>
      </c>
      <c r="F6353" s="472">
        <v>4.2</v>
      </c>
      <c r="I6353" s="114"/>
    </row>
    <row r="6354" spans="1:9">
      <c r="A6354" s="470">
        <v>44461</v>
      </c>
      <c r="B6354" s="203">
        <v>16</v>
      </c>
      <c r="C6354" s="208">
        <v>61</v>
      </c>
      <c r="D6354" s="471">
        <v>51.5</v>
      </c>
      <c r="E6354" s="209">
        <v>1.0000000000000001E-5</v>
      </c>
      <c r="F6354" s="472">
        <v>3.2</v>
      </c>
      <c r="I6354" s="114"/>
    </row>
    <row r="6355" spans="1:9">
      <c r="A6355" s="470">
        <v>44461</v>
      </c>
      <c r="B6355" s="203">
        <v>17</v>
      </c>
      <c r="C6355" s="208">
        <v>76</v>
      </c>
      <c r="D6355" s="471">
        <v>51.7</v>
      </c>
      <c r="E6355" s="209">
        <v>1.0000000000000001E-5</v>
      </c>
      <c r="F6355" s="472">
        <v>2.2999999999999998</v>
      </c>
      <c r="I6355" s="114"/>
    </row>
    <row r="6356" spans="1:9">
      <c r="A6356" s="470">
        <v>44461</v>
      </c>
      <c r="B6356" s="203">
        <v>18</v>
      </c>
      <c r="C6356" s="208">
        <v>91</v>
      </c>
      <c r="D6356" s="471">
        <v>51.9</v>
      </c>
      <c r="E6356" s="209">
        <v>1.0000000000000001E-5</v>
      </c>
      <c r="F6356" s="472">
        <v>1.3</v>
      </c>
      <c r="I6356" s="114"/>
    </row>
    <row r="6357" spans="1:9">
      <c r="A6357" s="470">
        <v>44461</v>
      </c>
      <c r="B6357" s="203">
        <v>19</v>
      </c>
      <c r="C6357" s="208">
        <v>106</v>
      </c>
      <c r="D6357" s="471">
        <v>52.1</v>
      </c>
      <c r="E6357" s="209">
        <v>1.0000000000000001E-5</v>
      </c>
      <c r="F6357" s="472">
        <v>0.3</v>
      </c>
      <c r="I6357" s="114"/>
    </row>
    <row r="6358" spans="1:9">
      <c r="A6358" s="470">
        <v>44461</v>
      </c>
      <c r="B6358" s="203">
        <v>20</v>
      </c>
      <c r="C6358" s="208">
        <v>121</v>
      </c>
      <c r="D6358" s="471">
        <v>52.4</v>
      </c>
      <c r="E6358" s="209">
        <v>-1.0000000000000001E-5</v>
      </c>
      <c r="F6358" s="472">
        <v>0.6</v>
      </c>
      <c r="I6358" s="114"/>
    </row>
    <row r="6359" spans="1:9">
      <c r="A6359" s="470">
        <v>44461</v>
      </c>
      <c r="B6359" s="203">
        <v>21</v>
      </c>
      <c r="C6359" s="208">
        <v>136</v>
      </c>
      <c r="D6359" s="471">
        <v>52.6</v>
      </c>
      <c r="E6359" s="209">
        <v>-1.0000000000000001E-5</v>
      </c>
      <c r="F6359" s="472">
        <v>1.6</v>
      </c>
      <c r="I6359" s="114"/>
    </row>
    <row r="6360" spans="1:9">
      <c r="A6360" s="470">
        <v>44461</v>
      </c>
      <c r="B6360" s="203">
        <v>22</v>
      </c>
      <c r="C6360" s="208">
        <v>151</v>
      </c>
      <c r="D6360" s="471">
        <v>52.8</v>
      </c>
      <c r="E6360" s="209">
        <v>-1.0000000000000001E-5</v>
      </c>
      <c r="F6360" s="472">
        <v>2.6</v>
      </c>
      <c r="I6360" s="114"/>
    </row>
    <row r="6361" spans="1:9">
      <c r="A6361" s="470">
        <v>44461</v>
      </c>
      <c r="B6361" s="203">
        <v>23</v>
      </c>
      <c r="C6361" s="208">
        <v>166</v>
      </c>
      <c r="D6361" s="471">
        <v>53</v>
      </c>
      <c r="E6361" s="209">
        <v>-1.0000000000000001E-5</v>
      </c>
      <c r="F6361" s="472">
        <v>3.6</v>
      </c>
      <c r="I6361" s="114"/>
    </row>
    <row r="6362" spans="1:9">
      <c r="A6362" s="470">
        <v>44462</v>
      </c>
      <c r="B6362" s="203">
        <v>0</v>
      </c>
      <c r="C6362" s="208">
        <v>181</v>
      </c>
      <c r="D6362" s="471">
        <v>53.3</v>
      </c>
      <c r="E6362" s="209">
        <v>-1.0000000000000001E-5</v>
      </c>
      <c r="F6362" s="472">
        <v>4.5</v>
      </c>
      <c r="I6362" s="114"/>
    </row>
    <row r="6363" spans="1:9">
      <c r="A6363" s="470">
        <v>44462</v>
      </c>
      <c r="B6363" s="203">
        <v>1</v>
      </c>
      <c r="C6363" s="208">
        <v>196</v>
      </c>
      <c r="D6363" s="471">
        <v>53.5</v>
      </c>
      <c r="E6363" s="209">
        <v>-1.0000000000000001E-5</v>
      </c>
      <c r="F6363" s="472">
        <v>5.5</v>
      </c>
      <c r="I6363" s="114"/>
    </row>
    <row r="6364" spans="1:9">
      <c r="A6364" s="470">
        <v>44462</v>
      </c>
      <c r="B6364" s="203">
        <v>2</v>
      </c>
      <c r="C6364" s="208">
        <v>211</v>
      </c>
      <c r="D6364" s="471">
        <v>53.7</v>
      </c>
      <c r="E6364" s="209">
        <v>-1.0000000000000001E-5</v>
      </c>
      <c r="F6364" s="472">
        <v>6.5</v>
      </c>
      <c r="I6364" s="114"/>
    </row>
    <row r="6365" spans="1:9">
      <c r="A6365" s="470">
        <v>44462</v>
      </c>
      <c r="B6365" s="203">
        <v>3</v>
      </c>
      <c r="C6365" s="208">
        <v>226</v>
      </c>
      <c r="D6365" s="471">
        <v>53.9</v>
      </c>
      <c r="E6365" s="209">
        <v>-1.0000000000000001E-5</v>
      </c>
      <c r="F6365" s="472">
        <v>7.4</v>
      </c>
      <c r="I6365" s="114"/>
    </row>
    <row r="6366" spans="1:9">
      <c r="A6366" s="470">
        <v>44462</v>
      </c>
      <c r="B6366" s="203">
        <v>4</v>
      </c>
      <c r="C6366" s="208">
        <v>241</v>
      </c>
      <c r="D6366" s="471">
        <v>54.1</v>
      </c>
      <c r="E6366" s="209">
        <v>-1.0000000000000001E-5</v>
      </c>
      <c r="F6366" s="472">
        <v>8.4</v>
      </c>
      <c r="I6366" s="114"/>
    </row>
    <row r="6367" spans="1:9">
      <c r="A6367" s="470">
        <v>44462</v>
      </c>
      <c r="B6367" s="203">
        <v>5</v>
      </c>
      <c r="C6367" s="208">
        <v>256</v>
      </c>
      <c r="D6367" s="471">
        <v>54.4</v>
      </c>
      <c r="E6367" s="209">
        <v>-1.0000000000000001E-5</v>
      </c>
      <c r="F6367" s="472">
        <v>9.4</v>
      </c>
      <c r="I6367" s="114"/>
    </row>
    <row r="6368" spans="1:9">
      <c r="A6368" s="470">
        <v>44462</v>
      </c>
      <c r="B6368" s="203">
        <v>6</v>
      </c>
      <c r="C6368" s="208">
        <v>271</v>
      </c>
      <c r="D6368" s="471">
        <v>54.6</v>
      </c>
      <c r="E6368" s="209">
        <v>-1.0000000000000001E-5</v>
      </c>
      <c r="F6368" s="472">
        <v>10.4</v>
      </c>
      <c r="I6368" s="114"/>
    </row>
    <row r="6369" spans="1:9">
      <c r="A6369" s="470">
        <v>44462</v>
      </c>
      <c r="B6369" s="203">
        <v>7</v>
      </c>
      <c r="C6369" s="208">
        <v>286</v>
      </c>
      <c r="D6369" s="471">
        <v>54.8</v>
      </c>
      <c r="E6369" s="209">
        <v>-1.0000000000000001E-5</v>
      </c>
      <c r="F6369" s="472">
        <v>11.3</v>
      </c>
      <c r="I6369" s="114"/>
    </row>
    <row r="6370" spans="1:9">
      <c r="A6370" s="470">
        <v>44462</v>
      </c>
      <c r="B6370" s="203">
        <v>8</v>
      </c>
      <c r="C6370" s="208">
        <v>301</v>
      </c>
      <c r="D6370" s="471">
        <v>55</v>
      </c>
      <c r="E6370" s="209">
        <v>-1.0000000000000001E-5</v>
      </c>
      <c r="F6370" s="472">
        <v>12.3</v>
      </c>
      <c r="I6370" s="114"/>
    </row>
    <row r="6371" spans="1:9">
      <c r="A6371" s="470">
        <v>44462</v>
      </c>
      <c r="B6371" s="203">
        <v>9</v>
      </c>
      <c r="C6371" s="208">
        <v>316</v>
      </c>
      <c r="D6371" s="471">
        <v>55.2</v>
      </c>
      <c r="E6371" s="209">
        <v>-1.0000000000000001E-5</v>
      </c>
      <c r="F6371" s="472">
        <v>13.3</v>
      </c>
      <c r="I6371" s="114"/>
    </row>
    <row r="6372" spans="1:9">
      <c r="A6372" s="470">
        <v>44462</v>
      </c>
      <c r="B6372" s="203">
        <v>10</v>
      </c>
      <c r="C6372" s="208">
        <v>331</v>
      </c>
      <c r="D6372" s="471">
        <v>55.4</v>
      </c>
      <c r="E6372" s="209">
        <v>-1.0000000000000001E-5</v>
      </c>
      <c r="F6372" s="472">
        <v>14.3</v>
      </c>
      <c r="I6372" s="114"/>
    </row>
    <row r="6373" spans="1:9">
      <c r="A6373" s="470">
        <v>44462</v>
      </c>
      <c r="B6373" s="203">
        <v>11</v>
      </c>
      <c r="C6373" s="208">
        <v>346</v>
      </c>
      <c r="D6373" s="471">
        <v>55.7</v>
      </c>
      <c r="E6373" s="209">
        <v>-1.0000000000000001E-5</v>
      </c>
      <c r="F6373" s="472">
        <v>15.2</v>
      </c>
      <c r="I6373" s="114"/>
    </row>
    <row r="6374" spans="1:9">
      <c r="A6374" s="470">
        <v>44462</v>
      </c>
      <c r="B6374" s="203">
        <v>12</v>
      </c>
      <c r="C6374" s="208">
        <v>1</v>
      </c>
      <c r="D6374" s="471">
        <v>55.9</v>
      </c>
      <c r="E6374" s="209">
        <v>-1.0000000000000001E-5</v>
      </c>
      <c r="F6374" s="472">
        <v>16.2</v>
      </c>
      <c r="I6374" s="114"/>
    </row>
    <row r="6375" spans="1:9">
      <c r="A6375" s="470">
        <v>44462</v>
      </c>
      <c r="B6375" s="203">
        <v>13</v>
      </c>
      <c r="C6375" s="208">
        <v>16</v>
      </c>
      <c r="D6375" s="471">
        <v>56.1</v>
      </c>
      <c r="E6375" s="209">
        <v>-1.0000000000000001E-5</v>
      </c>
      <c r="F6375" s="472">
        <v>17.2</v>
      </c>
      <c r="I6375" s="114"/>
    </row>
    <row r="6376" spans="1:9">
      <c r="A6376" s="470">
        <v>44462</v>
      </c>
      <c r="B6376" s="203">
        <v>14</v>
      </c>
      <c r="C6376" s="208">
        <v>31</v>
      </c>
      <c r="D6376" s="471">
        <v>56.3</v>
      </c>
      <c r="E6376" s="209">
        <v>-1.0000000000000001E-5</v>
      </c>
      <c r="F6376" s="472">
        <v>18.2</v>
      </c>
      <c r="I6376" s="114"/>
    </row>
    <row r="6377" spans="1:9">
      <c r="A6377" s="470">
        <v>44462</v>
      </c>
      <c r="B6377" s="203">
        <v>15</v>
      </c>
      <c r="C6377" s="208">
        <v>46</v>
      </c>
      <c r="D6377" s="471">
        <v>56.5</v>
      </c>
      <c r="E6377" s="209">
        <v>-1.0000000000000001E-5</v>
      </c>
      <c r="F6377" s="472">
        <v>19.100000000000001</v>
      </c>
      <c r="I6377" s="114"/>
    </row>
    <row r="6378" spans="1:9">
      <c r="A6378" s="470">
        <v>44462</v>
      </c>
      <c r="B6378" s="203">
        <v>16</v>
      </c>
      <c r="C6378" s="208">
        <v>61</v>
      </c>
      <c r="D6378" s="471">
        <v>56.8</v>
      </c>
      <c r="E6378" s="209">
        <v>-1.0000000000000001E-5</v>
      </c>
      <c r="F6378" s="472">
        <v>20.100000000000001</v>
      </c>
      <c r="I6378" s="114"/>
    </row>
    <row r="6379" spans="1:9">
      <c r="A6379" s="470">
        <v>44462</v>
      </c>
      <c r="B6379" s="203">
        <v>17</v>
      </c>
      <c r="C6379" s="208">
        <v>76</v>
      </c>
      <c r="D6379" s="471">
        <v>57</v>
      </c>
      <c r="E6379" s="209">
        <v>-1.0000000000000001E-5</v>
      </c>
      <c r="F6379" s="472">
        <v>21.1</v>
      </c>
      <c r="I6379" s="114"/>
    </row>
    <row r="6380" spans="1:9">
      <c r="A6380" s="470">
        <v>44462</v>
      </c>
      <c r="B6380" s="203">
        <v>18</v>
      </c>
      <c r="C6380" s="208">
        <v>91</v>
      </c>
      <c r="D6380" s="471">
        <v>57.2</v>
      </c>
      <c r="E6380" s="209">
        <v>-1.0000000000000001E-5</v>
      </c>
      <c r="F6380" s="472">
        <v>22</v>
      </c>
      <c r="I6380" s="114"/>
    </row>
    <row r="6381" spans="1:9">
      <c r="A6381" s="470">
        <v>44462</v>
      </c>
      <c r="B6381" s="203">
        <v>19</v>
      </c>
      <c r="C6381" s="208">
        <v>106</v>
      </c>
      <c r="D6381" s="471">
        <v>57.4</v>
      </c>
      <c r="E6381" s="209">
        <v>-1.0000000000000001E-5</v>
      </c>
      <c r="F6381" s="472">
        <v>23</v>
      </c>
      <c r="I6381" s="114"/>
    </row>
    <row r="6382" spans="1:9">
      <c r="A6382" s="470">
        <v>44462</v>
      </c>
      <c r="B6382" s="203">
        <v>20</v>
      </c>
      <c r="C6382" s="208">
        <v>121</v>
      </c>
      <c r="D6382" s="471">
        <v>57.6</v>
      </c>
      <c r="E6382" s="209">
        <v>-1.0000000000000001E-5</v>
      </c>
      <c r="F6382" s="472">
        <v>24</v>
      </c>
      <c r="I6382" s="114"/>
    </row>
    <row r="6383" spans="1:9">
      <c r="A6383" s="470">
        <v>44462</v>
      </c>
      <c r="B6383" s="203">
        <v>21</v>
      </c>
      <c r="C6383" s="208">
        <v>136</v>
      </c>
      <c r="D6383" s="471">
        <v>57.9</v>
      </c>
      <c r="E6383" s="209">
        <v>-1.0000000000000001E-5</v>
      </c>
      <c r="F6383" s="472">
        <v>25</v>
      </c>
      <c r="I6383" s="114"/>
    </row>
    <row r="6384" spans="1:9">
      <c r="A6384" s="470">
        <v>44462</v>
      </c>
      <c r="B6384" s="203">
        <v>22</v>
      </c>
      <c r="C6384" s="208">
        <v>151</v>
      </c>
      <c r="D6384" s="471">
        <v>58.1</v>
      </c>
      <c r="E6384" s="209">
        <v>-1.0000000000000001E-5</v>
      </c>
      <c r="F6384" s="472">
        <v>25.9</v>
      </c>
      <c r="I6384" s="114"/>
    </row>
    <row r="6385" spans="1:9">
      <c r="A6385" s="470">
        <v>44462</v>
      </c>
      <c r="B6385" s="203">
        <v>23</v>
      </c>
      <c r="C6385" s="208">
        <v>166</v>
      </c>
      <c r="D6385" s="471">
        <v>58.3</v>
      </c>
      <c r="E6385" s="209">
        <v>-1.0000000000000001E-5</v>
      </c>
      <c r="F6385" s="472">
        <v>26.9</v>
      </c>
      <c r="I6385" s="114"/>
    </row>
    <row r="6386" spans="1:9">
      <c r="A6386" s="470">
        <v>44463</v>
      </c>
      <c r="B6386" s="203">
        <v>0</v>
      </c>
      <c r="C6386" s="208">
        <v>181</v>
      </c>
      <c r="D6386" s="471">
        <v>58.5</v>
      </c>
      <c r="E6386" s="209">
        <v>-1.0000000000000001E-5</v>
      </c>
      <c r="F6386" s="472">
        <v>27.9</v>
      </c>
      <c r="I6386" s="114"/>
    </row>
    <row r="6387" spans="1:9">
      <c r="A6387" s="470">
        <v>44463</v>
      </c>
      <c r="B6387" s="203">
        <v>1</v>
      </c>
      <c r="C6387" s="208">
        <v>196</v>
      </c>
      <c r="D6387" s="471">
        <v>58.7</v>
      </c>
      <c r="E6387" s="209">
        <v>-1.0000000000000001E-5</v>
      </c>
      <c r="F6387" s="472">
        <v>28.9</v>
      </c>
      <c r="I6387" s="114"/>
    </row>
    <row r="6388" spans="1:9">
      <c r="A6388" s="470">
        <v>44463</v>
      </c>
      <c r="B6388" s="203">
        <v>2</v>
      </c>
      <c r="C6388" s="208">
        <v>211</v>
      </c>
      <c r="D6388" s="471">
        <v>59</v>
      </c>
      <c r="E6388" s="209">
        <v>-1.0000000000000001E-5</v>
      </c>
      <c r="F6388" s="472">
        <v>29.8</v>
      </c>
      <c r="I6388" s="114"/>
    </row>
    <row r="6389" spans="1:9">
      <c r="A6389" s="470">
        <v>44463</v>
      </c>
      <c r="B6389" s="203">
        <v>3</v>
      </c>
      <c r="C6389" s="208">
        <v>226</v>
      </c>
      <c r="D6389" s="471">
        <v>59.2</v>
      </c>
      <c r="E6389" s="209">
        <v>-1.0000000000000001E-5</v>
      </c>
      <c r="F6389" s="472">
        <v>30.8</v>
      </c>
      <c r="I6389" s="114"/>
    </row>
    <row r="6390" spans="1:9">
      <c r="A6390" s="470">
        <v>44463</v>
      </c>
      <c r="B6390" s="203">
        <v>4</v>
      </c>
      <c r="C6390" s="208">
        <v>241</v>
      </c>
      <c r="D6390" s="471">
        <v>59.4</v>
      </c>
      <c r="E6390" s="209">
        <v>-1.0000000000000001E-5</v>
      </c>
      <c r="F6390" s="472">
        <v>31.8</v>
      </c>
      <c r="I6390" s="114"/>
    </row>
    <row r="6391" spans="1:9">
      <c r="A6391" s="470">
        <v>44463</v>
      </c>
      <c r="B6391" s="203">
        <v>5</v>
      </c>
      <c r="C6391" s="208">
        <v>256</v>
      </c>
      <c r="D6391" s="471">
        <v>59.6</v>
      </c>
      <c r="E6391" s="209">
        <v>-1.0000000000000001E-5</v>
      </c>
      <c r="F6391" s="472">
        <v>32.700000000000003</v>
      </c>
      <c r="I6391" s="114"/>
    </row>
    <row r="6392" spans="1:9">
      <c r="A6392" s="470">
        <v>44463</v>
      </c>
      <c r="B6392" s="203">
        <v>6</v>
      </c>
      <c r="C6392" s="208">
        <v>271</v>
      </c>
      <c r="D6392" s="471">
        <v>59.8</v>
      </c>
      <c r="E6392" s="209">
        <v>-1.0000000000000001E-5</v>
      </c>
      <c r="F6392" s="472">
        <v>33.700000000000003</v>
      </c>
      <c r="I6392" s="114"/>
    </row>
    <row r="6393" spans="1:9">
      <c r="A6393" s="470">
        <v>44463</v>
      </c>
      <c r="B6393" s="203">
        <v>7</v>
      </c>
      <c r="C6393" s="208">
        <v>287</v>
      </c>
      <c r="D6393" s="471">
        <v>0</v>
      </c>
      <c r="E6393" s="209">
        <v>-1.0000000000000001E-5</v>
      </c>
      <c r="F6393" s="472">
        <v>34.700000000000003</v>
      </c>
      <c r="I6393" s="114"/>
    </row>
    <row r="6394" spans="1:9">
      <c r="A6394" s="470">
        <v>44463</v>
      </c>
      <c r="B6394" s="203">
        <v>8</v>
      </c>
      <c r="C6394" s="208">
        <v>302</v>
      </c>
      <c r="D6394" s="471">
        <v>0.3</v>
      </c>
      <c r="E6394" s="209">
        <v>-1.0000000000000001E-5</v>
      </c>
      <c r="F6394" s="472">
        <v>35.700000000000003</v>
      </c>
      <c r="I6394" s="114"/>
    </row>
    <row r="6395" spans="1:9">
      <c r="A6395" s="470">
        <v>44463</v>
      </c>
      <c r="B6395" s="203">
        <v>9</v>
      </c>
      <c r="C6395" s="208">
        <v>317</v>
      </c>
      <c r="D6395" s="471">
        <v>0.5</v>
      </c>
      <c r="E6395" s="209">
        <v>-1.0000000000000001E-5</v>
      </c>
      <c r="F6395" s="472">
        <v>36.6</v>
      </c>
      <c r="I6395" s="114"/>
    </row>
    <row r="6396" spans="1:9">
      <c r="A6396" s="470">
        <v>44463</v>
      </c>
      <c r="B6396" s="203">
        <v>10</v>
      </c>
      <c r="C6396" s="208">
        <v>332</v>
      </c>
      <c r="D6396" s="471">
        <v>0.7</v>
      </c>
      <c r="E6396" s="209">
        <v>-1.0000000000000001E-5</v>
      </c>
      <c r="F6396" s="472">
        <v>37.6</v>
      </c>
      <c r="I6396" s="114"/>
    </row>
    <row r="6397" spans="1:9">
      <c r="A6397" s="470">
        <v>44463</v>
      </c>
      <c r="B6397" s="203">
        <v>11</v>
      </c>
      <c r="C6397" s="208">
        <v>347</v>
      </c>
      <c r="D6397" s="471">
        <v>0.9</v>
      </c>
      <c r="E6397" s="209">
        <v>-1.0000000000000001E-5</v>
      </c>
      <c r="F6397" s="472">
        <v>38.6</v>
      </c>
      <c r="I6397" s="114"/>
    </row>
    <row r="6398" spans="1:9">
      <c r="A6398" s="470">
        <v>44463</v>
      </c>
      <c r="B6398" s="203">
        <v>12</v>
      </c>
      <c r="C6398" s="208">
        <v>2</v>
      </c>
      <c r="D6398" s="471">
        <v>1.1000000000000001</v>
      </c>
      <c r="E6398" s="209">
        <v>-1.0000000000000001E-5</v>
      </c>
      <c r="F6398" s="472">
        <v>39.6</v>
      </c>
      <c r="I6398" s="114"/>
    </row>
    <row r="6399" spans="1:9">
      <c r="A6399" s="470">
        <v>44463</v>
      </c>
      <c r="B6399" s="203">
        <v>13</v>
      </c>
      <c r="C6399" s="208">
        <v>17</v>
      </c>
      <c r="D6399" s="471">
        <v>1.4</v>
      </c>
      <c r="E6399" s="209">
        <v>-1.0000000000000001E-5</v>
      </c>
      <c r="F6399" s="472">
        <v>40.5</v>
      </c>
      <c r="I6399" s="114"/>
    </row>
    <row r="6400" spans="1:9">
      <c r="A6400" s="470">
        <v>44463</v>
      </c>
      <c r="B6400" s="203">
        <v>14</v>
      </c>
      <c r="C6400" s="208">
        <v>32</v>
      </c>
      <c r="D6400" s="471">
        <v>1.6</v>
      </c>
      <c r="E6400" s="209">
        <v>-1.0000000000000001E-5</v>
      </c>
      <c r="F6400" s="472">
        <v>41.5</v>
      </c>
      <c r="I6400" s="114"/>
    </row>
    <row r="6401" spans="1:9">
      <c r="A6401" s="470">
        <v>44463</v>
      </c>
      <c r="B6401" s="203">
        <v>15</v>
      </c>
      <c r="C6401" s="208">
        <v>47</v>
      </c>
      <c r="D6401" s="471">
        <v>1.8</v>
      </c>
      <c r="E6401" s="209">
        <v>-1.0000000000000001E-5</v>
      </c>
      <c r="F6401" s="472">
        <v>42.5</v>
      </c>
      <c r="I6401" s="114"/>
    </row>
    <row r="6402" spans="1:9">
      <c r="A6402" s="470">
        <v>44463</v>
      </c>
      <c r="B6402" s="203">
        <v>16</v>
      </c>
      <c r="C6402" s="208">
        <v>62</v>
      </c>
      <c r="D6402" s="471">
        <v>2</v>
      </c>
      <c r="E6402" s="209">
        <v>-1.0000000000000001E-5</v>
      </c>
      <c r="F6402" s="472">
        <v>43.5</v>
      </c>
      <c r="I6402" s="114"/>
    </row>
    <row r="6403" spans="1:9">
      <c r="A6403" s="470">
        <v>44463</v>
      </c>
      <c r="B6403" s="203">
        <v>17</v>
      </c>
      <c r="C6403" s="208">
        <v>77</v>
      </c>
      <c r="D6403" s="471">
        <v>2.2000000000000002</v>
      </c>
      <c r="E6403" s="209">
        <v>-1.0000000000000001E-5</v>
      </c>
      <c r="F6403" s="472">
        <v>44.4</v>
      </c>
      <c r="I6403" s="114"/>
    </row>
    <row r="6404" spans="1:9">
      <c r="A6404" s="470">
        <v>44463</v>
      </c>
      <c r="B6404" s="203">
        <v>18</v>
      </c>
      <c r="C6404" s="208">
        <v>92</v>
      </c>
      <c r="D6404" s="471">
        <v>2.4</v>
      </c>
      <c r="E6404" s="209">
        <v>-1.0000000000000001E-5</v>
      </c>
      <c r="F6404" s="472">
        <v>45.4</v>
      </c>
      <c r="I6404" s="114"/>
    </row>
    <row r="6405" spans="1:9">
      <c r="A6405" s="470">
        <v>44463</v>
      </c>
      <c r="B6405" s="203">
        <v>19</v>
      </c>
      <c r="C6405" s="208">
        <v>107</v>
      </c>
      <c r="D6405" s="471">
        <v>2.7</v>
      </c>
      <c r="E6405" s="209">
        <v>-1.0000000000000001E-5</v>
      </c>
      <c r="F6405" s="472">
        <v>46.4</v>
      </c>
      <c r="I6405" s="114"/>
    </row>
    <row r="6406" spans="1:9">
      <c r="A6406" s="470">
        <v>44463</v>
      </c>
      <c r="B6406" s="203">
        <v>20</v>
      </c>
      <c r="C6406" s="208">
        <v>122</v>
      </c>
      <c r="D6406" s="471">
        <v>2.9</v>
      </c>
      <c r="E6406" s="209">
        <v>-1.0000000000000001E-5</v>
      </c>
      <c r="F6406" s="472">
        <v>47.3</v>
      </c>
      <c r="I6406" s="114"/>
    </row>
    <row r="6407" spans="1:9">
      <c r="A6407" s="470">
        <v>44463</v>
      </c>
      <c r="B6407" s="203">
        <v>21</v>
      </c>
      <c r="C6407" s="208">
        <v>137</v>
      </c>
      <c r="D6407" s="471">
        <v>3.1</v>
      </c>
      <c r="E6407" s="209">
        <v>-1.0000000000000001E-5</v>
      </c>
      <c r="F6407" s="472">
        <v>48.3</v>
      </c>
      <c r="I6407" s="114"/>
    </row>
    <row r="6408" spans="1:9">
      <c r="A6408" s="470">
        <v>44463</v>
      </c>
      <c r="B6408" s="203">
        <v>22</v>
      </c>
      <c r="C6408" s="208">
        <v>152</v>
      </c>
      <c r="D6408" s="471">
        <v>3.3</v>
      </c>
      <c r="E6408" s="209">
        <v>-1.0000000000000001E-5</v>
      </c>
      <c r="F6408" s="472">
        <v>49.3</v>
      </c>
      <c r="I6408" s="114"/>
    </row>
    <row r="6409" spans="1:9">
      <c r="A6409" s="470">
        <v>44463</v>
      </c>
      <c r="B6409" s="203">
        <v>23</v>
      </c>
      <c r="C6409" s="208">
        <v>167</v>
      </c>
      <c r="D6409" s="471">
        <v>3.5</v>
      </c>
      <c r="E6409" s="209">
        <v>-1.0000000000000001E-5</v>
      </c>
      <c r="F6409" s="472">
        <v>50.3</v>
      </c>
      <c r="I6409" s="114"/>
    </row>
    <row r="6410" spans="1:9">
      <c r="A6410" s="470">
        <v>44464</v>
      </c>
      <c r="B6410" s="203">
        <v>0</v>
      </c>
      <c r="C6410" s="208">
        <v>182</v>
      </c>
      <c r="D6410" s="471">
        <v>3.7</v>
      </c>
      <c r="E6410" s="209">
        <v>-1.0000000000000001E-5</v>
      </c>
      <c r="F6410" s="472">
        <v>51.2</v>
      </c>
      <c r="I6410" s="114"/>
    </row>
    <row r="6411" spans="1:9">
      <c r="A6411" s="470">
        <v>44464</v>
      </c>
      <c r="B6411" s="203">
        <v>1</v>
      </c>
      <c r="C6411" s="208">
        <v>197</v>
      </c>
      <c r="D6411" s="471">
        <v>4</v>
      </c>
      <c r="E6411" s="209">
        <v>-1.0000000000000001E-5</v>
      </c>
      <c r="F6411" s="472">
        <v>52.2</v>
      </c>
      <c r="I6411" s="114"/>
    </row>
    <row r="6412" spans="1:9">
      <c r="A6412" s="470">
        <v>44464</v>
      </c>
      <c r="B6412" s="203">
        <v>2</v>
      </c>
      <c r="C6412" s="208">
        <v>212</v>
      </c>
      <c r="D6412" s="471">
        <v>4.2</v>
      </c>
      <c r="E6412" s="209">
        <v>-1.0000000000000001E-5</v>
      </c>
      <c r="F6412" s="472">
        <v>53.2</v>
      </c>
      <c r="I6412" s="114"/>
    </row>
    <row r="6413" spans="1:9">
      <c r="A6413" s="470">
        <v>44464</v>
      </c>
      <c r="B6413" s="203">
        <v>3</v>
      </c>
      <c r="C6413" s="208">
        <v>227</v>
      </c>
      <c r="D6413" s="471">
        <v>4.4000000000000004</v>
      </c>
      <c r="E6413" s="209">
        <v>-1.0000000000000001E-5</v>
      </c>
      <c r="F6413" s="472">
        <v>54.2</v>
      </c>
      <c r="I6413" s="114"/>
    </row>
    <row r="6414" spans="1:9">
      <c r="A6414" s="470">
        <v>44464</v>
      </c>
      <c r="B6414" s="203">
        <v>4</v>
      </c>
      <c r="C6414" s="208">
        <v>242</v>
      </c>
      <c r="D6414" s="471">
        <v>4.5999999999999996</v>
      </c>
      <c r="E6414" s="209">
        <v>-1.0000000000000001E-5</v>
      </c>
      <c r="F6414" s="472">
        <v>55.1</v>
      </c>
      <c r="I6414" s="114"/>
    </row>
    <row r="6415" spans="1:9">
      <c r="A6415" s="470">
        <v>44464</v>
      </c>
      <c r="B6415" s="203">
        <v>5</v>
      </c>
      <c r="C6415" s="208">
        <v>257</v>
      </c>
      <c r="D6415" s="471">
        <v>4.8</v>
      </c>
      <c r="E6415" s="209">
        <v>-1.0000000000000001E-5</v>
      </c>
      <c r="F6415" s="472">
        <v>56.1</v>
      </c>
      <c r="I6415" s="114"/>
    </row>
    <row r="6416" spans="1:9">
      <c r="A6416" s="470">
        <v>44464</v>
      </c>
      <c r="B6416" s="203">
        <v>6</v>
      </c>
      <c r="C6416" s="208">
        <v>272</v>
      </c>
      <c r="D6416" s="471">
        <v>5</v>
      </c>
      <c r="E6416" s="209">
        <v>-1.0000000000000001E-5</v>
      </c>
      <c r="F6416" s="472">
        <v>57.1</v>
      </c>
      <c r="I6416" s="114"/>
    </row>
    <row r="6417" spans="1:9">
      <c r="A6417" s="470">
        <v>44464</v>
      </c>
      <c r="B6417" s="203">
        <v>7</v>
      </c>
      <c r="C6417" s="208">
        <v>287</v>
      </c>
      <c r="D6417" s="471">
        <v>5.3</v>
      </c>
      <c r="E6417" s="209">
        <v>-1.0000000000000001E-5</v>
      </c>
      <c r="F6417" s="472">
        <v>58</v>
      </c>
      <c r="I6417" s="114"/>
    </row>
    <row r="6418" spans="1:9">
      <c r="A6418" s="470">
        <v>44464</v>
      </c>
      <c r="B6418" s="203">
        <v>8</v>
      </c>
      <c r="C6418" s="208">
        <v>302</v>
      </c>
      <c r="D6418" s="471">
        <v>5.5</v>
      </c>
      <c r="E6418" s="209">
        <v>-1.0000000000000001E-5</v>
      </c>
      <c r="F6418" s="472">
        <v>59</v>
      </c>
      <c r="I6418" s="114"/>
    </row>
    <row r="6419" spans="1:9">
      <c r="A6419" s="470">
        <v>44464</v>
      </c>
      <c r="B6419" s="203">
        <v>9</v>
      </c>
      <c r="C6419" s="208">
        <v>317</v>
      </c>
      <c r="D6419" s="471">
        <v>5.7</v>
      </c>
      <c r="E6419" s="209">
        <v>-1.0000000000000001E-5</v>
      </c>
      <c r="F6419" s="472">
        <v>60</v>
      </c>
      <c r="I6419" s="114"/>
    </row>
    <row r="6420" spans="1:9">
      <c r="A6420" s="470">
        <v>44464</v>
      </c>
      <c r="B6420" s="203">
        <v>10</v>
      </c>
      <c r="C6420" s="208">
        <v>332</v>
      </c>
      <c r="D6420" s="471">
        <v>5.9</v>
      </c>
      <c r="E6420" s="209">
        <v>-1</v>
      </c>
      <c r="F6420" s="472">
        <v>1</v>
      </c>
      <c r="I6420" s="114"/>
    </row>
    <row r="6421" spans="1:9">
      <c r="A6421" s="470">
        <v>44464</v>
      </c>
      <c r="B6421" s="203">
        <v>11</v>
      </c>
      <c r="C6421" s="208">
        <v>347</v>
      </c>
      <c r="D6421" s="471">
        <v>6.1</v>
      </c>
      <c r="E6421" s="209">
        <v>-1</v>
      </c>
      <c r="F6421" s="472">
        <v>1.9</v>
      </c>
      <c r="I6421" s="114"/>
    </row>
    <row r="6422" spans="1:9">
      <c r="A6422" s="470">
        <v>44464</v>
      </c>
      <c r="B6422" s="203">
        <v>12</v>
      </c>
      <c r="C6422" s="208">
        <v>2</v>
      </c>
      <c r="D6422" s="471">
        <v>6.3</v>
      </c>
      <c r="E6422" s="209">
        <v>-1</v>
      </c>
      <c r="F6422" s="472">
        <v>2.9</v>
      </c>
      <c r="I6422" s="114"/>
    </row>
    <row r="6423" spans="1:9">
      <c r="A6423" s="470">
        <v>44464</v>
      </c>
      <c r="B6423" s="203">
        <v>13</v>
      </c>
      <c r="C6423" s="208">
        <v>17</v>
      </c>
      <c r="D6423" s="471">
        <v>6.6</v>
      </c>
      <c r="E6423" s="209">
        <v>-1</v>
      </c>
      <c r="F6423" s="472">
        <v>3.9</v>
      </c>
      <c r="I6423" s="114"/>
    </row>
    <row r="6424" spans="1:9">
      <c r="A6424" s="470">
        <v>44464</v>
      </c>
      <c r="B6424" s="203">
        <v>14</v>
      </c>
      <c r="C6424" s="208">
        <v>32</v>
      </c>
      <c r="D6424" s="471">
        <v>6.8</v>
      </c>
      <c r="E6424" s="209">
        <v>-1</v>
      </c>
      <c r="F6424" s="472">
        <v>4.9000000000000004</v>
      </c>
      <c r="I6424" s="114"/>
    </row>
    <row r="6425" spans="1:9">
      <c r="A6425" s="470">
        <v>44464</v>
      </c>
      <c r="B6425" s="203">
        <v>15</v>
      </c>
      <c r="C6425" s="208">
        <v>47</v>
      </c>
      <c r="D6425" s="471">
        <v>7</v>
      </c>
      <c r="E6425" s="209">
        <v>-1</v>
      </c>
      <c r="F6425" s="472">
        <v>5.8</v>
      </c>
      <c r="I6425" s="114"/>
    </row>
    <row r="6426" spans="1:9">
      <c r="A6426" s="470">
        <v>44464</v>
      </c>
      <c r="B6426" s="203">
        <v>16</v>
      </c>
      <c r="C6426" s="208">
        <v>62</v>
      </c>
      <c r="D6426" s="471">
        <v>7.2</v>
      </c>
      <c r="E6426" s="209">
        <v>-1</v>
      </c>
      <c r="F6426" s="472">
        <v>6.8</v>
      </c>
      <c r="I6426" s="114"/>
    </row>
    <row r="6427" spans="1:9">
      <c r="A6427" s="470">
        <v>44464</v>
      </c>
      <c r="B6427" s="203">
        <v>17</v>
      </c>
      <c r="C6427" s="208">
        <v>77</v>
      </c>
      <c r="D6427" s="471">
        <v>7.4</v>
      </c>
      <c r="E6427" s="209">
        <v>-1</v>
      </c>
      <c r="F6427" s="472">
        <v>7.8</v>
      </c>
      <c r="I6427" s="114"/>
    </row>
    <row r="6428" spans="1:9">
      <c r="A6428" s="470">
        <v>44464</v>
      </c>
      <c r="B6428" s="203">
        <v>18</v>
      </c>
      <c r="C6428" s="208">
        <v>92</v>
      </c>
      <c r="D6428" s="471">
        <v>7.6</v>
      </c>
      <c r="E6428" s="209">
        <v>-1</v>
      </c>
      <c r="F6428" s="472">
        <v>8.8000000000000007</v>
      </c>
      <c r="I6428" s="114"/>
    </row>
    <row r="6429" spans="1:9">
      <c r="A6429" s="470">
        <v>44464</v>
      </c>
      <c r="B6429" s="203">
        <v>19</v>
      </c>
      <c r="C6429" s="208">
        <v>107</v>
      </c>
      <c r="D6429" s="471">
        <v>7.9</v>
      </c>
      <c r="E6429" s="209">
        <v>-1</v>
      </c>
      <c r="F6429" s="472">
        <v>9.6999999999999993</v>
      </c>
      <c r="I6429" s="114"/>
    </row>
    <row r="6430" spans="1:9">
      <c r="A6430" s="470">
        <v>44464</v>
      </c>
      <c r="B6430" s="203">
        <v>20</v>
      </c>
      <c r="C6430" s="208">
        <v>122</v>
      </c>
      <c r="D6430" s="471">
        <v>8.1</v>
      </c>
      <c r="E6430" s="209">
        <v>-1</v>
      </c>
      <c r="F6430" s="472">
        <v>10.7</v>
      </c>
      <c r="I6430" s="114"/>
    </row>
    <row r="6431" spans="1:9">
      <c r="A6431" s="470">
        <v>44464</v>
      </c>
      <c r="B6431" s="203">
        <v>21</v>
      </c>
      <c r="C6431" s="208">
        <v>137</v>
      </c>
      <c r="D6431" s="471">
        <v>8.3000000000000007</v>
      </c>
      <c r="E6431" s="209">
        <v>-1</v>
      </c>
      <c r="F6431" s="472">
        <v>11.7</v>
      </c>
      <c r="I6431" s="114"/>
    </row>
    <row r="6432" spans="1:9">
      <c r="A6432" s="470">
        <v>44464</v>
      </c>
      <c r="B6432" s="203">
        <v>22</v>
      </c>
      <c r="C6432" s="208">
        <v>152</v>
      </c>
      <c r="D6432" s="471">
        <v>8.5</v>
      </c>
      <c r="E6432" s="209">
        <v>-1</v>
      </c>
      <c r="F6432" s="472">
        <v>12.6</v>
      </c>
      <c r="I6432" s="114"/>
    </row>
    <row r="6433" spans="1:9">
      <c r="A6433" s="470">
        <v>44464</v>
      </c>
      <c r="B6433" s="203">
        <v>23</v>
      </c>
      <c r="C6433" s="208">
        <v>167</v>
      </c>
      <c r="D6433" s="471">
        <v>8.6999999999999993</v>
      </c>
      <c r="E6433" s="209">
        <v>-1</v>
      </c>
      <c r="F6433" s="472">
        <v>13.6</v>
      </c>
      <c r="I6433" s="114"/>
    </row>
    <row r="6434" spans="1:9">
      <c r="A6434" s="470">
        <v>44465</v>
      </c>
      <c r="B6434" s="203">
        <v>0</v>
      </c>
      <c r="C6434" s="208">
        <v>182</v>
      </c>
      <c r="D6434" s="471">
        <v>8.9</v>
      </c>
      <c r="E6434" s="209">
        <v>-1</v>
      </c>
      <c r="F6434" s="472">
        <v>14.6</v>
      </c>
      <c r="I6434" s="114"/>
    </row>
    <row r="6435" spans="1:9">
      <c r="A6435" s="470">
        <v>44465</v>
      </c>
      <c r="B6435" s="203">
        <v>1</v>
      </c>
      <c r="C6435" s="208">
        <v>197</v>
      </c>
      <c r="D6435" s="471">
        <v>9.1</v>
      </c>
      <c r="E6435" s="209">
        <v>-1</v>
      </c>
      <c r="F6435" s="472">
        <v>15.6</v>
      </c>
      <c r="I6435" s="114"/>
    </row>
    <row r="6436" spans="1:9">
      <c r="A6436" s="470">
        <v>44465</v>
      </c>
      <c r="B6436" s="203">
        <v>2</v>
      </c>
      <c r="C6436" s="208">
        <v>212</v>
      </c>
      <c r="D6436" s="471">
        <v>9.4</v>
      </c>
      <c r="E6436" s="209">
        <v>-1</v>
      </c>
      <c r="F6436" s="472">
        <v>16.5</v>
      </c>
      <c r="I6436" s="114"/>
    </row>
    <row r="6437" spans="1:9">
      <c r="A6437" s="470">
        <v>44465</v>
      </c>
      <c r="B6437" s="203">
        <v>3</v>
      </c>
      <c r="C6437" s="208">
        <v>227</v>
      </c>
      <c r="D6437" s="471">
        <v>9.6</v>
      </c>
      <c r="E6437" s="209">
        <v>-1</v>
      </c>
      <c r="F6437" s="472">
        <v>17.5</v>
      </c>
      <c r="I6437" s="114"/>
    </row>
    <row r="6438" spans="1:9">
      <c r="A6438" s="470">
        <v>44465</v>
      </c>
      <c r="B6438" s="203">
        <v>4</v>
      </c>
      <c r="C6438" s="208">
        <v>242</v>
      </c>
      <c r="D6438" s="471">
        <v>9.8000000000000007</v>
      </c>
      <c r="E6438" s="209">
        <v>-1</v>
      </c>
      <c r="F6438" s="472">
        <v>18.5</v>
      </c>
      <c r="I6438" s="114"/>
    </row>
    <row r="6439" spans="1:9">
      <c r="A6439" s="470">
        <v>44465</v>
      </c>
      <c r="B6439" s="203">
        <v>5</v>
      </c>
      <c r="C6439" s="208">
        <v>257</v>
      </c>
      <c r="D6439" s="471">
        <v>10</v>
      </c>
      <c r="E6439" s="209">
        <v>-1</v>
      </c>
      <c r="F6439" s="472">
        <v>19.5</v>
      </c>
      <c r="I6439" s="114"/>
    </row>
    <row r="6440" spans="1:9">
      <c r="A6440" s="470">
        <v>44465</v>
      </c>
      <c r="B6440" s="203">
        <v>6</v>
      </c>
      <c r="C6440" s="208">
        <v>272</v>
      </c>
      <c r="D6440" s="471">
        <v>10.199999999999999</v>
      </c>
      <c r="E6440" s="209">
        <v>-1</v>
      </c>
      <c r="F6440" s="472">
        <v>20.399999999999999</v>
      </c>
      <c r="I6440" s="114"/>
    </row>
    <row r="6441" spans="1:9">
      <c r="A6441" s="470">
        <v>44465</v>
      </c>
      <c r="B6441" s="203">
        <v>7</v>
      </c>
      <c r="C6441" s="208">
        <v>287</v>
      </c>
      <c r="D6441" s="471">
        <v>10.4</v>
      </c>
      <c r="E6441" s="209">
        <v>-1</v>
      </c>
      <c r="F6441" s="472">
        <v>21.4</v>
      </c>
      <c r="I6441" s="114"/>
    </row>
    <row r="6442" spans="1:9">
      <c r="A6442" s="470">
        <v>44465</v>
      </c>
      <c r="B6442" s="203">
        <v>8</v>
      </c>
      <c r="C6442" s="208">
        <v>302</v>
      </c>
      <c r="D6442" s="471">
        <v>10.7</v>
      </c>
      <c r="E6442" s="209">
        <v>-1</v>
      </c>
      <c r="F6442" s="472">
        <v>22.4</v>
      </c>
      <c r="I6442" s="114"/>
    </row>
    <row r="6443" spans="1:9">
      <c r="A6443" s="470">
        <v>44465</v>
      </c>
      <c r="B6443" s="203">
        <v>9</v>
      </c>
      <c r="C6443" s="208">
        <v>317</v>
      </c>
      <c r="D6443" s="471">
        <v>10.9</v>
      </c>
      <c r="E6443" s="209">
        <v>-1</v>
      </c>
      <c r="F6443" s="472">
        <v>23.4</v>
      </c>
      <c r="I6443" s="114"/>
    </row>
    <row r="6444" spans="1:9">
      <c r="A6444" s="470">
        <v>44465</v>
      </c>
      <c r="B6444" s="203">
        <v>10</v>
      </c>
      <c r="C6444" s="208">
        <v>332</v>
      </c>
      <c r="D6444" s="471">
        <v>11.1</v>
      </c>
      <c r="E6444" s="209">
        <v>-1</v>
      </c>
      <c r="F6444" s="472">
        <v>24.3</v>
      </c>
      <c r="I6444" s="114"/>
    </row>
    <row r="6445" spans="1:9">
      <c r="A6445" s="470">
        <v>44465</v>
      </c>
      <c r="B6445" s="203">
        <v>11</v>
      </c>
      <c r="C6445" s="208">
        <v>347</v>
      </c>
      <c r="D6445" s="471">
        <v>11.3</v>
      </c>
      <c r="E6445" s="209">
        <v>-1</v>
      </c>
      <c r="F6445" s="472">
        <v>25.3</v>
      </c>
      <c r="I6445" s="114"/>
    </row>
    <row r="6446" spans="1:9">
      <c r="A6446" s="470">
        <v>44465</v>
      </c>
      <c r="B6446" s="203">
        <v>12</v>
      </c>
      <c r="C6446" s="208">
        <v>2</v>
      </c>
      <c r="D6446" s="471">
        <v>11.5</v>
      </c>
      <c r="E6446" s="209">
        <v>-1</v>
      </c>
      <c r="F6446" s="472">
        <v>26.3</v>
      </c>
      <c r="I6446" s="114"/>
    </row>
    <row r="6447" spans="1:9">
      <c r="A6447" s="470">
        <v>44465</v>
      </c>
      <c r="B6447" s="203">
        <v>13</v>
      </c>
      <c r="C6447" s="208">
        <v>17</v>
      </c>
      <c r="D6447" s="471">
        <v>11.7</v>
      </c>
      <c r="E6447" s="209">
        <v>-1</v>
      </c>
      <c r="F6447" s="472">
        <v>27.2</v>
      </c>
      <c r="I6447" s="114"/>
    </row>
    <row r="6448" spans="1:9">
      <c r="A6448" s="470">
        <v>44465</v>
      </c>
      <c r="B6448" s="203">
        <v>14</v>
      </c>
      <c r="C6448" s="208">
        <v>32</v>
      </c>
      <c r="D6448" s="471">
        <v>11.9</v>
      </c>
      <c r="E6448" s="209">
        <v>-1</v>
      </c>
      <c r="F6448" s="472">
        <v>28.2</v>
      </c>
      <c r="I6448" s="114"/>
    </row>
    <row r="6449" spans="1:9">
      <c r="A6449" s="470">
        <v>44465</v>
      </c>
      <c r="B6449" s="203">
        <v>15</v>
      </c>
      <c r="C6449" s="208">
        <v>47</v>
      </c>
      <c r="D6449" s="471">
        <v>12.1</v>
      </c>
      <c r="E6449" s="209">
        <v>-1</v>
      </c>
      <c r="F6449" s="472">
        <v>29.2</v>
      </c>
      <c r="I6449" s="114"/>
    </row>
    <row r="6450" spans="1:9">
      <c r="A6450" s="470">
        <v>44465</v>
      </c>
      <c r="B6450" s="203">
        <v>16</v>
      </c>
      <c r="C6450" s="208">
        <v>62</v>
      </c>
      <c r="D6450" s="471">
        <v>12.4</v>
      </c>
      <c r="E6450" s="209">
        <v>-1</v>
      </c>
      <c r="F6450" s="472">
        <v>30.2</v>
      </c>
      <c r="I6450" s="114"/>
    </row>
    <row r="6451" spans="1:9">
      <c r="A6451" s="470">
        <v>44465</v>
      </c>
      <c r="B6451" s="203">
        <v>17</v>
      </c>
      <c r="C6451" s="208">
        <v>77</v>
      </c>
      <c r="D6451" s="471">
        <v>12.6</v>
      </c>
      <c r="E6451" s="209">
        <v>-1</v>
      </c>
      <c r="F6451" s="472">
        <v>31.1</v>
      </c>
      <c r="I6451" s="114"/>
    </row>
    <row r="6452" spans="1:9">
      <c r="A6452" s="470">
        <v>44465</v>
      </c>
      <c r="B6452" s="203">
        <v>18</v>
      </c>
      <c r="C6452" s="208">
        <v>92</v>
      </c>
      <c r="D6452" s="471">
        <v>12.8</v>
      </c>
      <c r="E6452" s="209">
        <v>-1</v>
      </c>
      <c r="F6452" s="472">
        <v>32.1</v>
      </c>
      <c r="I6452" s="114"/>
    </row>
    <row r="6453" spans="1:9">
      <c r="A6453" s="470">
        <v>44465</v>
      </c>
      <c r="B6453" s="203">
        <v>19</v>
      </c>
      <c r="C6453" s="208">
        <v>107</v>
      </c>
      <c r="D6453" s="471">
        <v>13</v>
      </c>
      <c r="E6453" s="209">
        <v>-1</v>
      </c>
      <c r="F6453" s="472">
        <v>33.1</v>
      </c>
      <c r="I6453" s="114"/>
    </row>
    <row r="6454" spans="1:9">
      <c r="A6454" s="470">
        <v>44465</v>
      </c>
      <c r="B6454" s="203">
        <v>20</v>
      </c>
      <c r="C6454" s="208">
        <v>122</v>
      </c>
      <c r="D6454" s="471">
        <v>13.2</v>
      </c>
      <c r="E6454" s="209">
        <v>-1</v>
      </c>
      <c r="F6454" s="472">
        <v>34.1</v>
      </c>
      <c r="I6454" s="114"/>
    </row>
    <row r="6455" spans="1:9">
      <c r="A6455" s="470">
        <v>44465</v>
      </c>
      <c r="B6455" s="203">
        <v>21</v>
      </c>
      <c r="C6455" s="208">
        <v>137</v>
      </c>
      <c r="D6455" s="471">
        <v>13.4</v>
      </c>
      <c r="E6455" s="209">
        <v>-1</v>
      </c>
      <c r="F6455" s="472">
        <v>35</v>
      </c>
      <c r="I6455" s="114"/>
    </row>
    <row r="6456" spans="1:9">
      <c r="A6456" s="470">
        <v>44465</v>
      </c>
      <c r="B6456" s="203">
        <v>22</v>
      </c>
      <c r="C6456" s="208">
        <v>152</v>
      </c>
      <c r="D6456" s="471">
        <v>13.6</v>
      </c>
      <c r="E6456" s="209">
        <v>-1</v>
      </c>
      <c r="F6456" s="472">
        <v>36</v>
      </c>
      <c r="I6456" s="114"/>
    </row>
    <row r="6457" spans="1:9">
      <c r="A6457" s="470">
        <v>44465</v>
      </c>
      <c r="B6457" s="203">
        <v>23</v>
      </c>
      <c r="C6457" s="208">
        <v>167</v>
      </c>
      <c r="D6457" s="471">
        <v>13.9</v>
      </c>
      <c r="E6457" s="209">
        <v>-1</v>
      </c>
      <c r="F6457" s="472">
        <v>37</v>
      </c>
      <c r="I6457" s="114"/>
    </row>
    <row r="6458" spans="1:9">
      <c r="A6458" s="470">
        <v>44466</v>
      </c>
      <c r="B6458" s="203">
        <v>0</v>
      </c>
      <c r="C6458" s="208">
        <v>182</v>
      </c>
      <c r="D6458" s="471">
        <v>14.1</v>
      </c>
      <c r="E6458" s="209">
        <v>-1</v>
      </c>
      <c r="F6458" s="472">
        <v>38</v>
      </c>
      <c r="I6458" s="114"/>
    </row>
    <row r="6459" spans="1:9">
      <c r="A6459" s="470">
        <v>44466</v>
      </c>
      <c r="B6459" s="203">
        <v>1</v>
      </c>
      <c r="C6459" s="208">
        <v>197</v>
      </c>
      <c r="D6459" s="471">
        <v>14.3</v>
      </c>
      <c r="E6459" s="209">
        <v>-1</v>
      </c>
      <c r="F6459" s="472">
        <v>38.9</v>
      </c>
      <c r="I6459" s="114"/>
    </row>
    <row r="6460" spans="1:9">
      <c r="A6460" s="470">
        <v>44466</v>
      </c>
      <c r="B6460" s="203">
        <v>2</v>
      </c>
      <c r="C6460" s="208">
        <v>212</v>
      </c>
      <c r="D6460" s="471">
        <v>14.5</v>
      </c>
      <c r="E6460" s="209">
        <v>-1</v>
      </c>
      <c r="F6460" s="472">
        <v>39.9</v>
      </c>
      <c r="I6460" s="114"/>
    </row>
    <row r="6461" spans="1:9">
      <c r="A6461" s="470">
        <v>44466</v>
      </c>
      <c r="B6461" s="203">
        <v>3</v>
      </c>
      <c r="C6461" s="208">
        <v>227</v>
      </c>
      <c r="D6461" s="471">
        <v>14.7</v>
      </c>
      <c r="E6461" s="209">
        <v>-1</v>
      </c>
      <c r="F6461" s="472">
        <v>40.9</v>
      </c>
      <c r="I6461" s="114"/>
    </row>
    <row r="6462" spans="1:9">
      <c r="A6462" s="470">
        <v>44466</v>
      </c>
      <c r="B6462" s="203">
        <v>4</v>
      </c>
      <c r="C6462" s="208">
        <v>242</v>
      </c>
      <c r="D6462" s="471">
        <v>14.9</v>
      </c>
      <c r="E6462" s="209">
        <v>-1</v>
      </c>
      <c r="F6462" s="472">
        <v>41.8</v>
      </c>
      <c r="I6462" s="114"/>
    </row>
    <row r="6463" spans="1:9">
      <c r="A6463" s="470">
        <v>44466</v>
      </c>
      <c r="B6463" s="203">
        <v>5</v>
      </c>
      <c r="C6463" s="208">
        <v>257</v>
      </c>
      <c r="D6463" s="471">
        <v>15.1</v>
      </c>
      <c r="E6463" s="209">
        <v>-1</v>
      </c>
      <c r="F6463" s="472">
        <v>42.8</v>
      </c>
      <c r="I6463" s="114"/>
    </row>
    <row r="6464" spans="1:9">
      <c r="A6464" s="470">
        <v>44466</v>
      </c>
      <c r="B6464" s="203">
        <v>6</v>
      </c>
      <c r="C6464" s="208">
        <v>272</v>
      </c>
      <c r="D6464" s="471">
        <v>15.3</v>
      </c>
      <c r="E6464" s="209">
        <v>-1</v>
      </c>
      <c r="F6464" s="472">
        <v>43.8</v>
      </c>
      <c r="I6464" s="114"/>
    </row>
    <row r="6465" spans="1:9">
      <c r="A6465" s="470">
        <v>44466</v>
      </c>
      <c r="B6465" s="203">
        <v>7</v>
      </c>
      <c r="C6465" s="208">
        <v>287</v>
      </c>
      <c r="D6465" s="471">
        <v>15.6</v>
      </c>
      <c r="E6465" s="209">
        <v>-1</v>
      </c>
      <c r="F6465" s="472">
        <v>44.8</v>
      </c>
      <c r="I6465" s="114"/>
    </row>
    <row r="6466" spans="1:9">
      <c r="A6466" s="470">
        <v>44466</v>
      </c>
      <c r="B6466" s="203">
        <v>8</v>
      </c>
      <c r="C6466" s="208">
        <v>302</v>
      </c>
      <c r="D6466" s="471">
        <v>15.8</v>
      </c>
      <c r="E6466" s="209">
        <v>-1</v>
      </c>
      <c r="F6466" s="472">
        <v>45.7</v>
      </c>
      <c r="I6466" s="114"/>
    </row>
    <row r="6467" spans="1:9">
      <c r="A6467" s="470">
        <v>44466</v>
      </c>
      <c r="B6467" s="203">
        <v>9</v>
      </c>
      <c r="C6467" s="208">
        <v>317</v>
      </c>
      <c r="D6467" s="471">
        <v>16</v>
      </c>
      <c r="E6467" s="209">
        <v>-1</v>
      </c>
      <c r="F6467" s="472">
        <v>46.7</v>
      </c>
      <c r="I6467" s="114"/>
    </row>
    <row r="6468" spans="1:9">
      <c r="A6468" s="470">
        <v>44466</v>
      </c>
      <c r="B6468" s="203">
        <v>10</v>
      </c>
      <c r="C6468" s="208">
        <v>332</v>
      </c>
      <c r="D6468" s="471">
        <v>16.2</v>
      </c>
      <c r="E6468" s="209">
        <v>-1</v>
      </c>
      <c r="F6468" s="472">
        <v>47.7</v>
      </c>
      <c r="I6468" s="114"/>
    </row>
    <row r="6469" spans="1:9">
      <c r="A6469" s="470">
        <v>44466</v>
      </c>
      <c r="B6469" s="203">
        <v>11</v>
      </c>
      <c r="C6469" s="208">
        <v>347</v>
      </c>
      <c r="D6469" s="471">
        <v>16.399999999999999</v>
      </c>
      <c r="E6469" s="209">
        <v>-1</v>
      </c>
      <c r="F6469" s="472">
        <v>48.7</v>
      </c>
      <c r="I6469" s="114"/>
    </row>
    <row r="6470" spans="1:9">
      <c r="A6470" s="470">
        <v>44466</v>
      </c>
      <c r="B6470" s="203">
        <v>12</v>
      </c>
      <c r="C6470" s="208">
        <v>2</v>
      </c>
      <c r="D6470" s="471">
        <v>16.600000000000001</v>
      </c>
      <c r="E6470" s="209">
        <v>-1</v>
      </c>
      <c r="F6470" s="472">
        <v>49.6</v>
      </c>
      <c r="I6470" s="114"/>
    </row>
    <row r="6471" spans="1:9">
      <c r="A6471" s="470">
        <v>44466</v>
      </c>
      <c r="B6471" s="203">
        <v>13</v>
      </c>
      <c r="C6471" s="208">
        <v>17</v>
      </c>
      <c r="D6471" s="471">
        <v>16.8</v>
      </c>
      <c r="E6471" s="209">
        <v>-1</v>
      </c>
      <c r="F6471" s="472">
        <v>50.6</v>
      </c>
      <c r="I6471" s="114"/>
    </row>
    <row r="6472" spans="1:9">
      <c r="A6472" s="470">
        <v>44466</v>
      </c>
      <c r="B6472" s="203">
        <v>14</v>
      </c>
      <c r="C6472" s="208">
        <v>32</v>
      </c>
      <c r="D6472" s="471">
        <v>17</v>
      </c>
      <c r="E6472" s="209">
        <v>-1</v>
      </c>
      <c r="F6472" s="472">
        <v>51.6</v>
      </c>
      <c r="I6472" s="114"/>
    </row>
    <row r="6473" spans="1:9">
      <c r="A6473" s="470">
        <v>44466</v>
      </c>
      <c r="B6473" s="203">
        <v>15</v>
      </c>
      <c r="C6473" s="208">
        <v>47</v>
      </c>
      <c r="D6473" s="471">
        <v>17.3</v>
      </c>
      <c r="E6473" s="209">
        <v>-1</v>
      </c>
      <c r="F6473" s="472">
        <v>52.5</v>
      </c>
      <c r="I6473" s="114"/>
    </row>
    <row r="6474" spans="1:9">
      <c r="A6474" s="470">
        <v>44466</v>
      </c>
      <c r="B6474" s="203">
        <v>16</v>
      </c>
      <c r="C6474" s="208">
        <v>62</v>
      </c>
      <c r="D6474" s="471">
        <v>17.5</v>
      </c>
      <c r="E6474" s="209">
        <v>-1</v>
      </c>
      <c r="F6474" s="472">
        <v>53.5</v>
      </c>
      <c r="I6474" s="114"/>
    </row>
    <row r="6475" spans="1:9">
      <c r="A6475" s="470">
        <v>44466</v>
      </c>
      <c r="B6475" s="203">
        <v>17</v>
      </c>
      <c r="C6475" s="208">
        <v>77</v>
      </c>
      <c r="D6475" s="471">
        <v>17.7</v>
      </c>
      <c r="E6475" s="209">
        <v>-1</v>
      </c>
      <c r="F6475" s="472">
        <v>54.5</v>
      </c>
      <c r="I6475" s="114"/>
    </row>
    <row r="6476" spans="1:9">
      <c r="A6476" s="470">
        <v>44466</v>
      </c>
      <c r="B6476" s="203">
        <v>18</v>
      </c>
      <c r="C6476" s="208">
        <v>92</v>
      </c>
      <c r="D6476" s="471">
        <v>17.899999999999999</v>
      </c>
      <c r="E6476" s="209">
        <v>-1</v>
      </c>
      <c r="F6476" s="472">
        <v>55.5</v>
      </c>
      <c r="I6476" s="114"/>
    </row>
    <row r="6477" spans="1:9">
      <c r="A6477" s="470">
        <v>44466</v>
      </c>
      <c r="B6477" s="203">
        <v>19</v>
      </c>
      <c r="C6477" s="208">
        <v>107</v>
      </c>
      <c r="D6477" s="471">
        <v>18.100000000000001</v>
      </c>
      <c r="E6477" s="209">
        <v>-1</v>
      </c>
      <c r="F6477" s="472">
        <v>56.4</v>
      </c>
      <c r="I6477" s="114"/>
    </row>
    <row r="6478" spans="1:9">
      <c r="A6478" s="470">
        <v>44466</v>
      </c>
      <c r="B6478" s="203">
        <v>20</v>
      </c>
      <c r="C6478" s="208">
        <v>122</v>
      </c>
      <c r="D6478" s="471">
        <v>18.3</v>
      </c>
      <c r="E6478" s="209">
        <v>-1</v>
      </c>
      <c r="F6478" s="472">
        <v>57.4</v>
      </c>
      <c r="I6478" s="114"/>
    </row>
    <row r="6479" spans="1:9">
      <c r="A6479" s="470">
        <v>44466</v>
      </c>
      <c r="B6479" s="203">
        <v>21</v>
      </c>
      <c r="C6479" s="208">
        <v>137</v>
      </c>
      <c r="D6479" s="471">
        <v>18.5</v>
      </c>
      <c r="E6479" s="209">
        <v>-1</v>
      </c>
      <c r="F6479" s="472">
        <v>58.4</v>
      </c>
      <c r="I6479" s="114"/>
    </row>
    <row r="6480" spans="1:9">
      <c r="A6480" s="470">
        <v>44466</v>
      </c>
      <c r="B6480" s="203">
        <v>22</v>
      </c>
      <c r="C6480" s="208">
        <v>152</v>
      </c>
      <c r="D6480" s="471">
        <v>18.7</v>
      </c>
      <c r="E6480" s="209">
        <v>-1</v>
      </c>
      <c r="F6480" s="472">
        <v>59.4</v>
      </c>
      <c r="I6480" s="114"/>
    </row>
    <row r="6481" spans="1:9">
      <c r="A6481" s="470">
        <v>44466</v>
      </c>
      <c r="B6481" s="203">
        <v>23</v>
      </c>
      <c r="C6481" s="208">
        <v>167</v>
      </c>
      <c r="D6481" s="471">
        <v>18.899999999999999</v>
      </c>
      <c r="E6481" s="209">
        <v>-2</v>
      </c>
      <c r="F6481" s="472">
        <v>0.3</v>
      </c>
      <c r="I6481" s="114"/>
    </row>
    <row r="6482" spans="1:9">
      <c r="A6482" s="470">
        <v>44467</v>
      </c>
      <c r="B6482" s="203">
        <v>0</v>
      </c>
      <c r="C6482" s="208">
        <v>182</v>
      </c>
      <c r="D6482" s="471">
        <v>19.100000000000001</v>
      </c>
      <c r="E6482" s="209">
        <v>-2</v>
      </c>
      <c r="F6482" s="472">
        <v>1.3</v>
      </c>
      <c r="I6482" s="114"/>
    </row>
    <row r="6483" spans="1:9">
      <c r="A6483" s="470">
        <v>44467</v>
      </c>
      <c r="B6483" s="203">
        <v>1</v>
      </c>
      <c r="C6483" s="208">
        <v>197</v>
      </c>
      <c r="D6483" s="471">
        <v>19.399999999999999</v>
      </c>
      <c r="E6483" s="209">
        <v>-2</v>
      </c>
      <c r="F6483" s="472">
        <v>2.2999999999999998</v>
      </c>
      <c r="I6483" s="114"/>
    </row>
    <row r="6484" spans="1:9">
      <c r="A6484" s="470">
        <v>44467</v>
      </c>
      <c r="B6484" s="203">
        <v>2</v>
      </c>
      <c r="C6484" s="208">
        <v>212</v>
      </c>
      <c r="D6484" s="471">
        <v>19.600000000000001</v>
      </c>
      <c r="E6484" s="209">
        <v>-2</v>
      </c>
      <c r="F6484" s="472">
        <v>3.2</v>
      </c>
      <c r="I6484" s="114"/>
    </row>
    <row r="6485" spans="1:9">
      <c r="A6485" s="470">
        <v>44467</v>
      </c>
      <c r="B6485" s="203">
        <v>3</v>
      </c>
      <c r="C6485" s="208">
        <v>227</v>
      </c>
      <c r="D6485" s="471">
        <v>19.8</v>
      </c>
      <c r="E6485" s="209">
        <v>-2</v>
      </c>
      <c r="F6485" s="472">
        <v>4.2</v>
      </c>
      <c r="I6485" s="114"/>
    </row>
    <row r="6486" spans="1:9">
      <c r="A6486" s="470">
        <v>44467</v>
      </c>
      <c r="B6486" s="203">
        <v>4</v>
      </c>
      <c r="C6486" s="208">
        <v>242</v>
      </c>
      <c r="D6486" s="471">
        <v>20</v>
      </c>
      <c r="E6486" s="209">
        <v>-2</v>
      </c>
      <c r="F6486" s="472">
        <v>5.2</v>
      </c>
      <c r="I6486" s="114"/>
    </row>
    <row r="6487" spans="1:9">
      <c r="A6487" s="470">
        <v>44467</v>
      </c>
      <c r="B6487" s="203">
        <v>5</v>
      </c>
      <c r="C6487" s="208">
        <v>257</v>
      </c>
      <c r="D6487" s="471">
        <v>20.2</v>
      </c>
      <c r="E6487" s="209">
        <v>-2</v>
      </c>
      <c r="F6487" s="472">
        <v>6.2</v>
      </c>
      <c r="I6487" s="114"/>
    </row>
    <row r="6488" spans="1:9">
      <c r="A6488" s="470">
        <v>44467</v>
      </c>
      <c r="B6488" s="203">
        <v>6</v>
      </c>
      <c r="C6488" s="208">
        <v>272</v>
      </c>
      <c r="D6488" s="471">
        <v>20.399999999999999</v>
      </c>
      <c r="E6488" s="209">
        <v>-2</v>
      </c>
      <c r="F6488" s="472">
        <v>7.1</v>
      </c>
      <c r="I6488" s="114"/>
    </row>
    <row r="6489" spans="1:9">
      <c r="A6489" s="470">
        <v>44467</v>
      </c>
      <c r="B6489" s="203">
        <v>7</v>
      </c>
      <c r="C6489" s="208">
        <v>287</v>
      </c>
      <c r="D6489" s="471">
        <v>20.6</v>
      </c>
      <c r="E6489" s="209">
        <v>-2</v>
      </c>
      <c r="F6489" s="472">
        <v>8.1</v>
      </c>
      <c r="I6489" s="114"/>
    </row>
    <row r="6490" spans="1:9">
      <c r="A6490" s="470">
        <v>44467</v>
      </c>
      <c r="B6490" s="203">
        <v>8</v>
      </c>
      <c r="C6490" s="208">
        <v>302</v>
      </c>
      <c r="D6490" s="471">
        <v>20.8</v>
      </c>
      <c r="E6490" s="209">
        <v>-2</v>
      </c>
      <c r="F6490" s="472">
        <v>9.1</v>
      </c>
      <c r="I6490" s="114"/>
    </row>
    <row r="6491" spans="1:9">
      <c r="A6491" s="470">
        <v>44467</v>
      </c>
      <c r="B6491" s="203">
        <v>9</v>
      </c>
      <c r="C6491" s="208">
        <v>317</v>
      </c>
      <c r="D6491" s="471">
        <v>21</v>
      </c>
      <c r="E6491" s="209">
        <v>-2</v>
      </c>
      <c r="F6491" s="472">
        <v>10</v>
      </c>
      <c r="I6491" s="114"/>
    </row>
    <row r="6492" spans="1:9">
      <c r="A6492" s="470">
        <v>44467</v>
      </c>
      <c r="B6492" s="203">
        <v>10</v>
      </c>
      <c r="C6492" s="208">
        <v>332</v>
      </c>
      <c r="D6492" s="471">
        <v>21.2</v>
      </c>
      <c r="E6492" s="209">
        <v>-2</v>
      </c>
      <c r="F6492" s="472">
        <v>11</v>
      </c>
      <c r="I6492" s="114"/>
    </row>
    <row r="6493" spans="1:9">
      <c r="A6493" s="470">
        <v>44467</v>
      </c>
      <c r="B6493" s="203">
        <v>11</v>
      </c>
      <c r="C6493" s="208">
        <v>347</v>
      </c>
      <c r="D6493" s="471">
        <v>21.5</v>
      </c>
      <c r="E6493" s="209">
        <v>-2</v>
      </c>
      <c r="F6493" s="472">
        <v>12</v>
      </c>
      <c r="I6493" s="114"/>
    </row>
    <row r="6494" spans="1:9">
      <c r="A6494" s="470">
        <v>44467</v>
      </c>
      <c r="B6494" s="203">
        <v>12</v>
      </c>
      <c r="C6494" s="208">
        <v>2</v>
      </c>
      <c r="D6494" s="471">
        <v>21.7</v>
      </c>
      <c r="E6494" s="209">
        <v>-2</v>
      </c>
      <c r="F6494" s="472">
        <v>13</v>
      </c>
      <c r="I6494" s="114"/>
    </row>
    <row r="6495" spans="1:9">
      <c r="A6495" s="470">
        <v>44467</v>
      </c>
      <c r="B6495" s="203">
        <v>13</v>
      </c>
      <c r="C6495" s="208">
        <v>17</v>
      </c>
      <c r="D6495" s="471">
        <v>21.9</v>
      </c>
      <c r="E6495" s="209">
        <v>-2</v>
      </c>
      <c r="F6495" s="472">
        <v>13.9</v>
      </c>
      <c r="I6495" s="114"/>
    </row>
    <row r="6496" spans="1:9">
      <c r="A6496" s="470">
        <v>44467</v>
      </c>
      <c r="B6496" s="203">
        <v>14</v>
      </c>
      <c r="C6496" s="208">
        <v>32</v>
      </c>
      <c r="D6496" s="471">
        <v>22.1</v>
      </c>
      <c r="E6496" s="209">
        <v>-2</v>
      </c>
      <c r="F6496" s="472">
        <v>14.9</v>
      </c>
      <c r="I6496" s="114"/>
    </row>
    <row r="6497" spans="1:9">
      <c r="A6497" s="470">
        <v>44467</v>
      </c>
      <c r="B6497" s="203">
        <v>15</v>
      </c>
      <c r="C6497" s="208">
        <v>47</v>
      </c>
      <c r="D6497" s="471">
        <v>22.3</v>
      </c>
      <c r="E6497" s="209">
        <v>-2</v>
      </c>
      <c r="F6497" s="472">
        <v>15.9</v>
      </c>
      <c r="I6497" s="114"/>
    </row>
    <row r="6498" spans="1:9">
      <c r="A6498" s="470">
        <v>44467</v>
      </c>
      <c r="B6498" s="203">
        <v>16</v>
      </c>
      <c r="C6498" s="208">
        <v>62</v>
      </c>
      <c r="D6498" s="471">
        <v>22.5</v>
      </c>
      <c r="E6498" s="209">
        <v>-2</v>
      </c>
      <c r="F6498" s="472">
        <v>16.899999999999999</v>
      </c>
      <c r="I6498" s="114"/>
    </row>
    <row r="6499" spans="1:9">
      <c r="A6499" s="470">
        <v>44467</v>
      </c>
      <c r="B6499" s="203">
        <v>17</v>
      </c>
      <c r="C6499" s="208">
        <v>77</v>
      </c>
      <c r="D6499" s="471">
        <v>22.7</v>
      </c>
      <c r="E6499" s="209">
        <v>-2</v>
      </c>
      <c r="F6499" s="472">
        <v>17.8</v>
      </c>
      <c r="I6499" s="114"/>
    </row>
    <row r="6500" spans="1:9">
      <c r="A6500" s="470">
        <v>44467</v>
      </c>
      <c r="B6500" s="203">
        <v>18</v>
      </c>
      <c r="C6500" s="208">
        <v>92</v>
      </c>
      <c r="D6500" s="471">
        <v>22.9</v>
      </c>
      <c r="E6500" s="209">
        <v>-2</v>
      </c>
      <c r="F6500" s="472">
        <v>18.8</v>
      </c>
      <c r="I6500" s="114"/>
    </row>
    <row r="6501" spans="1:9">
      <c r="A6501" s="470">
        <v>44467</v>
      </c>
      <c r="B6501" s="203">
        <v>19</v>
      </c>
      <c r="C6501" s="208">
        <v>107</v>
      </c>
      <c r="D6501" s="471">
        <v>23.1</v>
      </c>
      <c r="E6501" s="209">
        <v>-2</v>
      </c>
      <c r="F6501" s="472">
        <v>19.8</v>
      </c>
      <c r="I6501" s="114"/>
    </row>
    <row r="6502" spans="1:9">
      <c r="A6502" s="470">
        <v>44467</v>
      </c>
      <c r="B6502" s="203">
        <v>20</v>
      </c>
      <c r="C6502" s="208">
        <v>122</v>
      </c>
      <c r="D6502" s="471">
        <v>23.3</v>
      </c>
      <c r="E6502" s="209">
        <v>-2</v>
      </c>
      <c r="F6502" s="472">
        <v>20.7</v>
      </c>
      <c r="I6502" s="114"/>
    </row>
    <row r="6503" spans="1:9">
      <c r="A6503" s="470">
        <v>44467</v>
      </c>
      <c r="B6503" s="203">
        <v>21</v>
      </c>
      <c r="C6503" s="208">
        <v>137</v>
      </c>
      <c r="D6503" s="471">
        <v>23.5</v>
      </c>
      <c r="E6503" s="209">
        <v>-2</v>
      </c>
      <c r="F6503" s="472">
        <v>21.7</v>
      </c>
      <c r="I6503" s="114"/>
    </row>
    <row r="6504" spans="1:9">
      <c r="A6504" s="470">
        <v>44467</v>
      </c>
      <c r="B6504" s="203">
        <v>22</v>
      </c>
      <c r="C6504" s="208">
        <v>152</v>
      </c>
      <c r="D6504" s="471">
        <v>23.8</v>
      </c>
      <c r="E6504" s="209">
        <v>-2</v>
      </c>
      <c r="F6504" s="472">
        <v>22.7</v>
      </c>
      <c r="I6504" s="114"/>
    </row>
    <row r="6505" spans="1:9">
      <c r="A6505" s="470">
        <v>44467</v>
      </c>
      <c r="B6505" s="203">
        <v>23</v>
      </c>
      <c r="C6505" s="208">
        <v>167</v>
      </c>
      <c r="D6505" s="471">
        <v>24</v>
      </c>
      <c r="E6505" s="209">
        <v>-2</v>
      </c>
      <c r="F6505" s="472">
        <v>23.7</v>
      </c>
      <c r="I6505" s="114"/>
    </row>
    <row r="6506" spans="1:9">
      <c r="A6506" s="470">
        <v>44468</v>
      </c>
      <c r="B6506" s="203">
        <v>0</v>
      </c>
      <c r="C6506" s="208">
        <v>182</v>
      </c>
      <c r="D6506" s="471">
        <v>24.2</v>
      </c>
      <c r="E6506" s="209">
        <v>-2</v>
      </c>
      <c r="F6506" s="472">
        <v>24.6</v>
      </c>
      <c r="I6506" s="114"/>
    </row>
    <row r="6507" spans="1:9">
      <c r="A6507" s="470">
        <v>44468</v>
      </c>
      <c r="B6507" s="203">
        <v>1</v>
      </c>
      <c r="C6507" s="208">
        <v>197</v>
      </c>
      <c r="D6507" s="471">
        <v>24.4</v>
      </c>
      <c r="E6507" s="209">
        <v>-2</v>
      </c>
      <c r="F6507" s="472">
        <v>25.6</v>
      </c>
      <c r="I6507" s="114"/>
    </row>
    <row r="6508" spans="1:9">
      <c r="A6508" s="470">
        <v>44468</v>
      </c>
      <c r="B6508" s="203">
        <v>2</v>
      </c>
      <c r="C6508" s="208">
        <v>212</v>
      </c>
      <c r="D6508" s="471">
        <v>24.6</v>
      </c>
      <c r="E6508" s="209">
        <v>-2</v>
      </c>
      <c r="F6508" s="472">
        <v>26.6</v>
      </c>
      <c r="I6508" s="114"/>
    </row>
    <row r="6509" spans="1:9">
      <c r="A6509" s="470">
        <v>44468</v>
      </c>
      <c r="B6509" s="203">
        <v>3</v>
      </c>
      <c r="C6509" s="208">
        <v>227</v>
      </c>
      <c r="D6509" s="471">
        <v>24.8</v>
      </c>
      <c r="E6509" s="209">
        <v>-2</v>
      </c>
      <c r="F6509" s="472">
        <v>27.5</v>
      </c>
      <c r="I6509" s="114"/>
    </row>
    <row r="6510" spans="1:9">
      <c r="A6510" s="470">
        <v>44468</v>
      </c>
      <c r="B6510" s="203">
        <v>4</v>
      </c>
      <c r="C6510" s="208">
        <v>242</v>
      </c>
      <c r="D6510" s="471">
        <v>25</v>
      </c>
      <c r="E6510" s="209">
        <v>-2</v>
      </c>
      <c r="F6510" s="472">
        <v>28.5</v>
      </c>
      <c r="I6510" s="114"/>
    </row>
    <row r="6511" spans="1:9">
      <c r="A6511" s="470">
        <v>44468</v>
      </c>
      <c r="B6511" s="203">
        <v>5</v>
      </c>
      <c r="C6511" s="208">
        <v>257</v>
      </c>
      <c r="D6511" s="471">
        <v>25.2</v>
      </c>
      <c r="E6511" s="209">
        <v>-2</v>
      </c>
      <c r="F6511" s="472">
        <v>29.5</v>
      </c>
      <c r="I6511" s="114"/>
    </row>
    <row r="6512" spans="1:9">
      <c r="A6512" s="470">
        <v>44468</v>
      </c>
      <c r="B6512" s="203">
        <v>6</v>
      </c>
      <c r="C6512" s="208">
        <v>272</v>
      </c>
      <c r="D6512" s="471">
        <v>25.4</v>
      </c>
      <c r="E6512" s="209">
        <v>-2</v>
      </c>
      <c r="F6512" s="472">
        <v>30.5</v>
      </c>
      <c r="I6512" s="114"/>
    </row>
    <row r="6513" spans="1:9">
      <c r="A6513" s="470">
        <v>44468</v>
      </c>
      <c r="B6513" s="203">
        <v>7</v>
      </c>
      <c r="C6513" s="208">
        <v>287</v>
      </c>
      <c r="D6513" s="471">
        <v>25.6</v>
      </c>
      <c r="E6513" s="209">
        <v>-2</v>
      </c>
      <c r="F6513" s="472">
        <v>31.4</v>
      </c>
      <c r="I6513" s="114"/>
    </row>
    <row r="6514" spans="1:9">
      <c r="A6514" s="470">
        <v>44468</v>
      </c>
      <c r="B6514" s="203">
        <v>8</v>
      </c>
      <c r="C6514" s="208">
        <v>302</v>
      </c>
      <c r="D6514" s="471">
        <v>25.8</v>
      </c>
      <c r="E6514" s="209">
        <v>-2</v>
      </c>
      <c r="F6514" s="472">
        <v>32.4</v>
      </c>
      <c r="I6514" s="114"/>
    </row>
    <row r="6515" spans="1:9">
      <c r="A6515" s="470">
        <v>44468</v>
      </c>
      <c r="B6515" s="203">
        <v>9</v>
      </c>
      <c r="C6515" s="208">
        <v>317</v>
      </c>
      <c r="D6515" s="471">
        <v>26</v>
      </c>
      <c r="E6515" s="209">
        <v>-2</v>
      </c>
      <c r="F6515" s="472">
        <v>33.4</v>
      </c>
      <c r="I6515" s="114"/>
    </row>
    <row r="6516" spans="1:9">
      <c r="A6516" s="470">
        <v>44468</v>
      </c>
      <c r="B6516" s="203">
        <v>10</v>
      </c>
      <c r="C6516" s="208">
        <v>332</v>
      </c>
      <c r="D6516" s="471">
        <v>26.2</v>
      </c>
      <c r="E6516" s="209">
        <v>-2</v>
      </c>
      <c r="F6516" s="472">
        <v>34.299999999999997</v>
      </c>
      <c r="I6516" s="114"/>
    </row>
    <row r="6517" spans="1:9">
      <c r="A6517" s="470">
        <v>44468</v>
      </c>
      <c r="B6517" s="203">
        <v>11</v>
      </c>
      <c r="C6517" s="208">
        <v>347</v>
      </c>
      <c r="D6517" s="471">
        <v>26.4</v>
      </c>
      <c r="E6517" s="209">
        <v>-2</v>
      </c>
      <c r="F6517" s="472">
        <v>35.299999999999997</v>
      </c>
      <c r="I6517" s="114"/>
    </row>
    <row r="6518" spans="1:9">
      <c r="A6518" s="470">
        <v>44468</v>
      </c>
      <c r="B6518" s="203">
        <v>12</v>
      </c>
      <c r="C6518" s="208">
        <v>2</v>
      </c>
      <c r="D6518" s="471">
        <v>26.7</v>
      </c>
      <c r="E6518" s="209">
        <v>-2</v>
      </c>
      <c r="F6518" s="472">
        <v>36.299999999999997</v>
      </c>
      <c r="I6518" s="114"/>
    </row>
    <row r="6519" spans="1:9">
      <c r="A6519" s="470">
        <v>44468</v>
      </c>
      <c r="B6519" s="203">
        <v>13</v>
      </c>
      <c r="C6519" s="208">
        <v>17</v>
      </c>
      <c r="D6519" s="471">
        <v>26.9</v>
      </c>
      <c r="E6519" s="209">
        <v>-2</v>
      </c>
      <c r="F6519" s="472">
        <v>37.299999999999997</v>
      </c>
      <c r="I6519" s="114"/>
    </row>
    <row r="6520" spans="1:9">
      <c r="A6520" s="470">
        <v>44468</v>
      </c>
      <c r="B6520" s="203">
        <v>14</v>
      </c>
      <c r="C6520" s="208">
        <v>32</v>
      </c>
      <c r="D6520" s="471">
        <v>27.1</v>
      </c>
      <c r="E6520" s="209">
        <v>-2</v>
      </c>
      <c r="F6520" s="472">
        <v>38.200000000000003</v>
      </c>
      <c r="I6520" s="114"/>
    </row>
    <row r="6521" spans="1:9">
      <c r="A6521" s="470">
        <v>44468</v>
      </c>
      <c r="B6521" s="203">
        <v>15</v>
      </c>
      <c r="C6521" s="208">
        <v>47</v>
      </c>
      <c r="D6521" s="471">
        <v>27.3</v>
      </c>
      <c r="E6521" s="209">
        <v>-2</v>
      </c>
      <c r="F6521" s="472">
        <v>39.200000000000003</v>
      </c>
      <c r="I6521" s="114"/>
    </row>
    <row r="6522" spans="1:9">
      <c r="A6522" s="470">
        <v>44468</v>
      </c>
      <c r="B6522" s="203">
        <v>16</v>
      </c>
      <c r="C6522" s="208">
        <v>62</v>
      </c>
      <c r="D6522" s="471">
        <v>27.5</v>
      </c>
      <c r="E6522" s="209">
        <v>-2</v>
      </c>
      <c r="F6522" s="472">
        <v>40.200000000000003</v>
      </c>
      <c r="I6522" s="114"/>
    </row>
    <row r="6523" spans="1:9">
      <c r="A6523" s="470">
        <v>44468</v>
      </c>
      <c r="B6523" s="203">
        <v>17</v>
      </c>
      <c r="C6523" s="208">
        <v>77</v>
      </c>
      <c r="D6523" s="471">
        <v>27.7</v>
      </c>
      <c r="E6523" s="209">
        <v>-2</v>
      </c>
      <c r="F6523" s="472">
        <v>41.1</v>
      </c>
      <c r="I6523" s="114"/>
    </row>
    <row r="6524" spans="1:9">
      <c r="A6524" s="470">
        <v>44468</v>
      </c>
      <c r="B6524" s="203">
        <v>18</v>
      </c>
      <c r="C6524" s="208">
        <v>92</v>
      </c>
      <c r="D6524" s="471">
        <v>27.9</v>
      </c>
      <c r="E6524" s="209">
        <v>-2</v>
      </c>
      <c r="F6524" s="472">
        <v>42.1</v>
      </c>
      <c r="I6524" s="114"/>
    </row>
    <row r="6525" spans="1:9">
      <c r="A6525" s="470">
        <v>44468</v>
      </c>
      <c r="B6525" s="203">
        <v>19</v>
      </c>
      <c r="C6525" s="208">
        <v>107</v>
      </c>
      <c r="D6525" s="471">
        <v>28.1</v>
      </c>
      <c r="E6525" s="209">
        <v>-2</v>
      </c>
      <c r="F6525" s="472">
        <v>43.1</v>
      </c>
      <c r="I6525" s="114"/>
    </row>
    <row r="6526" spans="1:9">
      <c r="A6526" s="470">
        <v>44468</v>
      </c>
      <c r="B6526" s="203">
        <v>20</v>
      </c>
      <c r="C6526" s="208">
        <v>122</v>
      </c>
      <c r="D6526" s="471">
        <v>28.3</v>
      </c>
      <c r="E6526" s="209">
        <v>-2</v>
      </c>
      <c r="F6526" s="472">
        <v>44.1</v>
      </c>
      <c r="I6526" s="114"/>
    </row>
    <row r="6527" spans="1:9">
      <c r="A6527" s="470">
        <v>44468</v>
      </c>
      <c r="B6527" s="203">
        <v>21</v>
      </c>
      <c r="C6527" s="208">
        <v>137</v>
      </c>
      <c r="D6527" s="471">
        <v>28.5</v>
      </c>
      <c r="E6527" s="209">
        <v>-2</v>
      </c>
      <c r="F6527" s="472">
        <v>45</v>
      </c>
      <c r="I6527" s="114"/>
    </row>
    <row r="6528" spans="1:9">
      <c r="A6528" s="470">
        <v>44468</v>
      </c>
      <c r="B6528" s="203">
        <v>22</v>
      </c>
      <c r="C6528" s="208">
        <v>152</v>
      </c>
      <c r="D6528" s="471">
        <v>28.7</v>
      </c>
      <c r="E6528" s="209">
        <v>-2</v>
      </c>
      <c r="F6528" s="472">
        <v>46</v>
      </c>
      <c r="I6528" s="114"/>
    </row>
    <row r="6529" spans="1:9">
      <c r="A6529" s="470">
        <v>44468</v>
      </c>
      <c r="B6529" s="203">
        <v>23</v>
      </c>
      <c r="C6529" s="208">
        <v>167</v>
      </c>
      <c r="D6529" s="471">
        <v>28.9</v>
      </c>
      <c r="E6529" s="209">
        <v>-2</v>
      </c>
      <c r="F6529" s="472">
        <v>47</v>
      </c>
      <c r="I6529" s="114"/>
    </row>
    <row r="6530" spans="1:9">
      <c r="A6530" s="470">
        <v>44469</v>
      </c>
      <c r="B6530" s="203">
        <v>0</v>
      </c>
      <c r="C6530" s="208">
        <v>182</v>
      </c>
      <c r="D6530" s="471">
        <v>29.1</v>
      </c>
      <c r="E6530" s="209">
        <v>-2</v>
      </c>
      <c r="F6530" s="472">
        <v>47.9</v>
      </c>
      <c r="I6530" s="114"/>
    </row>
    <row r="6531" spans="1:9">
      <c r="A6531" s="470">
        <v>44469</v>
      </c>
      <c r="B6531" s="203">
        <v>1</v>
      </c>
      <c r="C6531" s="208">
        <v>197</v>
      </c>
      <c r="D6531" s="471">
        <v>29.3</v>
      </c>
      <c r="E6531" s="209">
        <v>-2</v>
      </c>
      <c r="F6531" s="472">
        <v>48.9</v>
      </c>
      <c r="I6531" s="114"/>
    </row>
    <row r="6532" spans="1:9">
      <c r="A6532" s="470">
        <v>44469</v>
      </c>
      <c r="B6532" s="203">
        <v>2</v>
      </c>
      <c r="C6532" s="208">
        <v>212</v>
      </c>
      <c r="D6532" s="471">
        <v>29.5</v>
      </c>
      <c r="E6532" s="209">
        <v>-2</v>
      </c>
      <c r="F6532" s="472">
        <v>49.9</v>
      </c>
      <c r="I6532" s="114"/>
    </row>
    <row r="6533" spans="1:9">
      <c r="A6533" s="470">
        <v>44469</v>
      </c>
      <c r="B6533" s="203">
        <v>3</v>
      </c>
      <c r="C6533" s="208">
        <v>227</v>
      </c>
      <c r="D6533" s="471">
        <v>29.7</v>
      </c>
      <c r="E6533" s="209">
        <v>-2</v>
      </c>
      <c r="F6533" s="472">
        <v>50.9</v>
      </c>
      <c r="I6533" s="114"/>
    </row>
    <row r="6534" spans="1:9">
      <c r="A6534" s="470">
        <v>44469</v>
      </c>
      <c r="B6534" s="203">
        <v>4</v>
      </c>
      <c r="C6534" s="208">
        <v>242</v>
      </c>
      <c r="D6534" s="471">
        <v>29.9</v>
      </c>
      <c r="E6534" s="209">
        <v>-2</v>
      </c>
      <c r="F6534" s="472">
        <v>51.8</v>
      </c>
      <c r="I6534" s="114"/>
    </row>
    <row r="6535" spans="1:9">
      <c r="A6535" s="470">
        <v>44469</v>
      </c>
      <c r="B6535" s="203">
        <v>5</v>
      </c>
      <c r="C6535" s="208">
        <v>257</v>
      </c>
      <c r="D6535" s="471">
        <v>30.1</v>
      </c>
      <c r="E6535" s="209">
        <v>-2</v>
      </c>
      <c r="F6535" s="472">
        <v>52.8</v>
      </c>
      <c r="I6535" s="114"/>
    </row>
    <row r="6536" spans="1:9">
      <c r="A6536" s="470">
        <v>44469</v>
      </c>
      <c r="B6536" s="203">
        <v>6</v>
      </c>
      <c r="C6536" s="208">
        <v>272</v>
      </c>
      <c r="D6536" s="471">
        <v>30.4</v>
      </c>
      <c r="E6536" s="209">
        <v>-2</v>
      </c>
      <c r="F6536" s="472">
        <v>53.8</v>
      </c>
      <c r="I6536" s="114"/>
    </row>
    <row r="6537" spans="1:9">
      <c r="A6537" s="470">
        <v>44469</v>
      </c>
      <c r="B6537" s="203">
        <v>7</v>
      </c>
      <c r="C6537" s="208">
        <v>287</v>
      </c>
      <c r="D6537" s="471">
        <v>30.6</v>
      </c>
      <c r="E6537" s="209">
        <v>-2</v>
      </c>
      <c r="F6537" s="472">
        <v>54.7</v>
      </c>
      <c r="I6537" s="114"/>
    </row>
    <row r="6538" spans="1:9">
      <c r="A6538" s="470">
        <v>44469</v>
      </c>
      <c r="B6538" s="203">
        <v>8</v>
      </c>
      <c r="C6538" s="208">
        <v>302</v>
      </c>
      <c r="D6538" s="471">
        <v>30.8</v>
      </c>
      <c r="E6538" s="209">
        <v>-2</v>
      </c>
      <c r="F6538" s="472">
        <v>55.7</v>
      </c>
      <c r="I6538" s="114"/>
    </row>
    <row r="6539" spans="1:9">
      <c r="A6539" s="470">
        <v>44469</v>
      </c>
      <c r="B6539" s="203">
        <v>9</v>
      </c>
      <c r="C6539" s="208">
        <v>317</v>
      </c>
      <c r="D6539" s="471">
        <v>31</v>
      </c>
      <c r="E6539" s="209">
        <v>-2</v>
      </c>
      <c r="F6539" s="472">
        <v>56.7</v>
      </c>
      <c r="I6539" s="114"/>
    </row>
    <row r="6540" spans="1:9">
      <c r="A6540" s="470">
        <v>44469</v>
      </c>
      <c r="B6540" s="203">
        <v>10</v>
      </c>
      <c r="C6540" s="208">
        <v>332</v>
      </c>
      <c r="D6540" s="471">
        <v>31.2</v>
      </c>
      <c r="E6540" s="209">
        <v>-2</v>
      </c>
      <c r="F6540" s="472">
        <v>57.6</v>
      </c>
      <c r="I6540" s="114"/>
    </row>
    <row r="6541" spans="1:9">
      <c r="A6541" s="470">
        <v>44469</v>
      </c>
      <c r="B6541" s="203">
        <v>11</v>
      </c>
      <c r="C6541" s="208">
        <v>347</v>
      </c>
      <c r="D6541" s="471">
        <v>31.4</v>
      </c>
      <c r="E6541" s="209">
        <v>-2</v>
      </c>
      <c r="F6541" s="472">
        <v>58.6</v>
      </c>
      <c r="I6541" s="114"/>
    </row>
    <row r="6542" spans="1:9">
      <c r="A6542" s="470">
        <v>44469</v>
      </c>
      <c r="B6542" s="203">
        <v>12</v>
      </c>
      <c r="C6542" s="208">
        <v>2</v>
      </c>
      <c r="D6542" s="471">
        <v>31.6</v>
      </c>
      <c r="E6542" s="209">
        <v>-2</v>
      </c>
      <c r="F6542" s="472">
        <v>59.6</v>
      </c>
      <c r="I6542" s="114"/>
    </row>
    <row r="6543" spans="1:9">
      <c r="A6543" s="470">
        <v>44469</v>
      </c>
      <c r="B6543" s="203">
        <v>13</v>
      </c>
      <c r="C6543" s="208">
        <v>17</v>
      </c>
      <c r="D6543" s="471">
        <v>31.8</v>
      </c>
      <c r="E6543" s="209">
        <v>-3</v>
      </c>
      <c r="F6543" s="472">
        <v>0.6</v>
      </c>
      <c r="I6543" s="114"/>
    </row>
    <row r="6544" spans="1:9">
      <c r="A6544" s="470">
        <v>44469</v>
      </c>
      <c r="B6544" s="203">
        <v>14</v>
      </c>
      <c r="C6544" s="208">
        <v>32</v>
      </c>
      <c r="D6544" s="471">
        <v>32</v>
      </c>
      <c r="E6544" s="209">
        <v>-3</v>
      </c>
      <c r="F6544" s="472">
        <v>1.5</v>
      </c>
      <c r="I6544" s="114"/>
    </row>
    <row r="6545" spans="1:9">
      <c r="A6545" s="470">
        <v>44469</v>
      </c>
      <c r="B6545" s="203">
        <v>15</v>
      </c>
      <c r="C6545" s="208">
        <v>47</v>
      </c>
      <c r="D6545" s="471">
        <v>32.200000000000003</v>
      </c>
      <c r="E6545" s="209">
        <v>-3</v>
      </c>
      <c r="F6545" s="472">
        <v>2.5</v>
      </c>
      <c r="I6545" s="114"/>
    </row>
    <row r="6546" spans="1:9">
      <c r="A6546" s="470">
        <v>44469</v>
      </c>
      <c r="B6546" s="203">
        <v>16</v>
      </c>
      <c r="C6546" s="208">
        <v>62</v>
      </c>
      <c r="D6546" s="471">
        <v>32.4</v>
      </c>
      <c r="E6546" s="209">
        <v>-3</v>
      </c>
      <c r="F6546" s="472">
        <v>3.5</v>
      </c>
      <c r="I6546" s="114"/>
    </row>
    <row r="6547" spans="1:9">
      <c r="A6547" s="470">
        <v>44469</v>
      </c>
      <c r="B6547" s="203">
        <v>17</v>
      </c>
      <c r="C6547" s="208">
        <v>77</v>
      </c>
      <c r="D6547" s="471">
        <v>32.6</v>
      </c>
      <c r="E6547" s="209">
        <v>-3</v>
      </c>
      <c r="F6547" s="472">
        <v>4.4000000000000004</v>
      </c>
      <c r="I6547" s="114"/>
    </row>
    <row r="6548" spans="1:9">
      <c r="A6548" s="470">
        <v>44469</v>
      </c>
      <c r="B6548" s="203">
        <v>18</v>
      </c>
      <c r="C6548" s="208">
        <v>92</v>
      </c>
      <c r="D6548" s="471">
        <v>32.799999999999997</v>
      </c>
      <c r="E6548" s="209">
        <v>-3</v>
      </c>
      <c r="F6548" s="472">
        <v>5.4</v>
      </c>
      <c r="I6548" s="114"/>
    </row>
    <row r="6549" spans="1:9">
      <c r="A6549" s="470">
        <v>44469</v>
      </c>
      <c r="B6549" s="203">
        <v>19</v>
      </c>
      <c r="C6549" s="208">
        <v>107</v>
      </c>
      <c r="D6549" s="471">
        <v>33</v>
      </c>
      <c r="E6549" s="209">
        <v>-3</v>
      </c>
      <c r="F6549" s="472">
        <v>6.4</v>
      </c>
      <c r="I6549" s="114"/>
    </row>
    <row r="6550" spans="1:9">
      <c r="A6550" s="470">
        <v>44469</v>
      </c>
      <c r="B6550" s="203">
        <v>20</v>
      </c>
      <c r="C6550" s="208">
        <v>122</v>
      </c>
      <c r="D6550" s="471">
        <v>33.200000000000003</v>
      </c>
      <c r="E6550" s="209">
        <v>-3</v>
      </c>
      <c r="F6550" s="472">
        <v>7.3</v>
      </c>
      <c r="I6550" s="114"/>
    </row>
    <row r="6551" spans="1:9">
      <c r="A6551" s="470">
        <v>44469</v>
      </c>
      <c r="B6551" s="203">
        <v>21</v>
      </c>
      <c r="C6551" s="208">
        <v>137</v>
      </c>
      <c r="D6551" s="471">
        <v>33.4</v>
      </c>
      <c r="E6551" s="209">
        <v>-3</v>
      </c>
      <c r="F6551" s="472">
        <v>8.3000000000000007</v>
      </c>
      <c r="I6551" s="114"/>
    </row>
    <row r="6552" spans="1:9">
      <c r="A6552" s="470">
        <v>44469</v>
      </c>
      <c r="B6552" s="203">
        <v>22</v>
      </c>
      <c r="C6552" s="208">
        <v>152</v>
      </c>
      <c r="D6552" s="471">
        <v>33.6</v>
      </c>
      <c r="E6552" s="209">
        <v>-3</v>
      </c>
      <c r="F6552" s="472">
        <v>9.3000000000000007</v>
      </c>
      <c r="I6552" s="114"/>
    </row>
    <row r="6553" spans="1:9">
      <c r="A6553" s="470">
        <v>44469</v>
      </c>
      <c r="B6553" s="203">
        <v>23</v>
      </c>
      <c r="C6553" s="208">
        <v>167</v>
      </c>
      <c r="D6553" s="471">
        <v>33.799999999999997</v>
      </c>
      <c r="E6553" s="209">
        <v>-3</v>
      </c>
      <c r="F6553" s="472">
        <v>10.3</v>
      </c>
      <c r="I6553" s="114"/>
    </row>
    <row r="6554" spans="1:9">
      <c r="A6554" s="470">
        <v>44470</v>
      </c>
      <c r="B6554" s="203">
        <v>0</v>
      </c>
      <c r="C6554" s="208">
        <v>182</v>
      </c>
      <c r="D6554" s="471">
        <v>34</v>
      </c>
      <c r="E6554" s="209">
        <v>-3</v>
      </c>
      <c r="F6554" s="472">
        <v>11.2</v>
      </c>
      <c r="I6554" s="114"/>
    </row>
    <row r="6555" spans="1:9">
      <c r="A6555" s="470">
        <v>44470</v>
      </c>
      <c r="B6555" s="203">
        <v>1</v>
      </c>
      <c r="C6555" s="208">
        <v>197</v>
      </c>
      <c r="D6555" s="471">
        <v>34.200000000000003</v>
      </c>
      <c r="E6555" s="209">
        <v>-3</v>
      </c>
      <c r="F6555" s="472">
        <v>12.2</v>
      </c>
      <c r="I6555" s="114"/>
    </row>
    <row r="6556" spans="1:9">
      <c r="A6556" s="470">
        <v>44470</v>
      </c>
      <c r="B6556" s="203">
        <v>2</v>
      </c>
      <c r="C6556" s="208">
        <v>212</v>
      </c>
      <c r="D6556" s="471">
        <v>34.4</v>
      </c>
      <c r="E6556" s="209">
        <v>-3</v>
      </c>
      <c r="F6556" s="472">
        <v>13.2</v>
      </c>
      <c r="I6556" s="114"/>
    </row>
    <row r="6557" spans="1:9">
      <c r="A6557" s="470">
        <v>44470</v>
      </c>
      <c r="B6557" s="203">
        <v>3</v>
      </c>
      <c r="C6557" s="208">
        <v>227</v>
      </c>
      <c r="D6557" s="471">
        <v>34.6</v>
      </c>
      <c r="E6557" s="209">
        <v>-3</v>
      </c>
      <c r="F6557" s="472">
        <v>14.1</v>
      </c>
      <c r="I6557" s="114"/>
    </row>
    <row r="6558" spans="1:9">
      <c r="A6558" s="470">
        <v>44470</v>
      </c>
      <c r="B6558" s="203">
        <v>4</v>
      </c>
      <c r="C6558" s="208">
        <v>242</v>
      </c>
      <c r="D6558" s="471">
        <v>34.799999999999997</v>
      </c>
      <c r="E6558" s="209">
        <v>-3</v>
      </c>
      <c r="F6558" s="472">
        <v>15.1</v>
      </c>
      <c r="I6558" s="114"/>
    </row>
    <row r="6559" spans="1:9">
      <c r="A6559" s="470">
        <v>44470</v>
      </c>
      <c r="B6559" s="203">
        <v>5</v>
      </c>
      <c r="C6559" s="208">
        <v>257</v>
      </c>
      <c r="D6559" s="471">
        <v>35</v>
      </c>
      <c r="E6559" s="209">
        <v>-3</v>
      </c>
      <c r="F6559" s="472">
        <v>16.100000000000001</v>
      </c>
      <c r="I6559" s="114"/>
    </row>
    <row r="6560" spans="1:9">
      <c r="A6560" s="470">
        <v>44470</v>
      </c>
      <c r="B6560" s="203">
        <v>6</v>
      </c>
      <c r="C6560" s="208">
        <v>272</v>
      </c>
      <c r="D6560" s="471">
        <v>35.200000000000003</v>
      </c>
      <c r="E6560" s="209">
        <v>-3</v>
      </c>
      <c r="F6560" s="472">
        <v>17</v>
      </c>
      <c r="I6560" s="114"/>
    </row>
    <row r="6561" spans="1:9">
      <c r="A6561" s="470">
        <v>44470</v>
      </c>
      <c r="B6561" s="203">
        <v>7</v>
      </c>
      <c r="C6561" s="208">
        <v>287</v>
      </c>
      <c r="D6561" s="471">
        <v>35.4</v>
      </c>
      <c r="E6561" s="209">
        <v>-3</v>
      </c>
      <c r="F6561" s="472">
        <v>18</v>
      </c>
      <c r="I6561" s="114"/>
    </row>
    <row r="6562" spans="1:9">
      <c r="A6562" s="470">
        <v>44470</v>
      </c>
      <c r="B6562" s="203">
        <v>8</v>
      </c>
      <c r="C6562" s="208">
        <v>302</v>
      </c>
      <c r="D6562" s="471">
        <v>35.6</v>
      </c>
      <c r="E6562" s="209">
        <v>-3</v>
      </c>
      <c r="F6562" s="472">
        <v>19</v>
      </c>
      <c r="I6562" s="114"/>
    </row>
    <row r="6563" spans="1:9">
      <c r="A6563" s="470">
        <v>44470</v>
      </c>
      <c r="B6563" s="203">
        <v>9</v>
      </c>
      <c r="C6563" s="208">
        <v>317</v>
      </c>
      <c r="D6563" s="471">
        <v>35.799999999999997</v>
      </c>
      <c r="E6563" s="209">
        <v>-3</v>
      </c>
      <c r="F6563" s="472">
        <v>19.899999999999999</v>
      </c>
      <c r="I6563" s="114"/>
    </row>
    <row r="6564" spans="1:9">
      <c r="A6564" s="470">
        <v>44470</v>
      </c>
      <c r="B6564" s="203">
        <v>10</v>
      </c>
      <c r="C6564" s="208">
        <v>332</v>
      </c>
      <c r="D6564" s="471">
        <v>36</v>
      </c>
      <c r="E6564" s="209">
        <v>-3</v>
      </c>
      <c r="F6564" s="472">
        <v>20.9</v>
      </c>
      <c r="I6564" s="114"/>
    </row>
    <row r="6565" spans="1:9">
      <c r="A6565" s="470">
        <v>44470</v>
      </c>
      <c r="B6565" s="203">
        <v>11</v>
      </c>
      <c r="C6565" s="208">
        <v>347</v>
      </c>
      <c r="D6565" s="471">
        <v>36.200000000000003</v>
      </c>
      <c r="E6565" s="209">
        <v>-3</v>
      </c>
      <c r="F6565" s="472">
        <v>21.9</v>
      </c>
      <c r="I6565" s="114"/>
    </row>
    <row r="6566" spans="1:9">
      <c r="A6566" s="470">
        <v>44470</v>
      </c>
      <c r="B6566" s="203">
        <v>12</v>
      </c>
      <c r="C6566" s="208">
        <v>2</v>
      </c>
      <c r="D6566" s="471">
        <v>36.4</v>
      </c>
      <c r="E6566" s="209">
        <v>-3</v>
      </c>
      <c r="F6566" s="472">
        <v>22.9</v>
      </c>
      <c r="I6566" s="114"/>
    </row>
    <row r="6567" spans="1:9">
      <c r="A6567" s="470">
        <v>44470</v>
      </c>
      <c r="B6567" s="203">
        <v>13</v>
      </c>
      <c r="C6567" s="208">
        <v>17</v>
      </c>
      <c r="D6567" s="471">
        <v>36.6</v>
      </c>
      <c r="E6567" s="209">
        <v>-3</v>
      </c>
      <c r="F6567" s="472">
        <v>23.8</v>
      </c>
      <c r="I6567" s="114"/>
    </row>
    <row r="6568" spans="1:9">
      <c r="A6568" s="470">
        <v>44470</v>
      </c>
      <c r="B6568" s="203">
        <v>14</v>
      </c>
      <c r="C6568" s="208">
        <v>32</v>
      </c>
      <c r="D6568" s="471">
        <v>36.799999999999997</v>
      </c>
      <c r="E6568" s="209">
        <v>-3</v>
      </c>
      <c r="F6568" s="472">
        <v>24.8</v>
      </c>
      <c r="I6568" s="114"/>
    </row>
    <row r="6569" spans="1:9">
      <c r="A6569" s="470">
        <v>44470</v>
      </c>
      <c r="B6569" s="203">
        <v>15</v>
      </c>
      <c r="C6569" s="208">
        <v>47</v>
      </c>
      <c r="D6569" s="471">
        <v>37</v>
      </c>
      <c r="E6569" s="209">
        <v>-3</v>
      </c>
      <c r="F6569" s="472">
        <v>25.8</v>
      </c>
      <c r="I6569" s="114"/>
    </row>
    <row r="6570" spans="1:9">
      <c r="A6570" s="470">
        <v>44470</v>
      </c>
      <c r="B6570" s="203">
        <v>16</v>
      </c>
      <c r="C6570" s="208">
        <v>62</v>
      </c>
      <c r="D6570" s="471">
        <v>37.200000000000003</v>
      </c>
      <c r="E6570" s="209">
        <v>-3</v>
      </c>
      <c r="F6570" s="472">
        <v>26.7</v>
      </c>
      <c r="I6570" s="114"/>
    </row>
    <row r="6571" spans="1:9">
      <c r="A6571" s="470">
        <v>44470</v>
      </c>
      <c r="B6571" s="203">
        <v>17</v>
      </c>
      <c r="C6571" s="208">
        <v>77</v>
      </c>
      <c r="D6571" s="471">
        <v>37.4</v>
      </c>
      <c r="E6571" s="209">
        <v>-3</v>
      </c>
      <c r="F6571" s="472">
        <v>27.7</v>
      </c>
      <c r="I6571" s="114"/>
    </row>
    <row r="6572" spans="1:9">
      <c r="A6572" s="470">
        <v>44470</v>
      </c>
      <c r="B6572" s="203">
        <v>18</v>
      </c>
      <c r="C6572" s="208">
        <v>92</v>
      </c>
      <c r="D6572" s="471">
        <v>37.6</v>
      </c>
      <c r="E6572" s="209">
        <v>-3</v>
      </c>
      <c r="F6572" s="472">
        <v>28.7</v>
      </c>
      <c r="I6572" s="114"/>
    </row>
    <row r="6573" spans="1:9">
      <c r="A6573" s="470">
        <v>44470</v>
      </c>
      <c r="B6573" s="203">
        <v>19</v>
      </c>
      <c r="C6573" s="208">
        <v>107</v>
      </c>
      <c r="D6573" s="471">
        <v>37.799999999999997</v>
      </c>
      <c r="E6573" s="209">
        <v>-3</v>
      </c>
      <c r="F6573" s="472">
        <v>29.6</v>
      </c>
      <c r="I6573" s="114"/>
    </row>
    <row r="6574" spans="1:9">
      <c r="A6574" s="470">
        <v>44470</v>
      </c>
      <c r="B6574" s="203">
        <v>20</v>
      </c>
      <c r="C6574" s="208">
        <v>122</v>
      </c>
      <c r="D6574" s="471">
        <v>38</v>
      </c>
      <c r="E6574" s="209">
        <v>-3</v>
      </c>
      <c r="F6574" s="472">
        <v>30.6</v>
      </c>
      <c r="I6574" s="114"/>
    </row>
    <row r="6575" spans="1:9">
      <c r="A6575" s="470">
        <v>44470</v>
      </c>
      <c r="B6575" s="203">
        <v>21</v>
      </c>
      <c r="C6575" s="208">
        <v>137</v>
      </c>
      <c r="D6575" s="471">
        <v>38.200000000000003</v>
      </c>
      <c r="E6575" s="209">
        <v>-3</v>
      </c>
      <c r="F6575" s="472">
        <v>31.6</v>
      </c>
      <c r="I6575" s="114"/>
    </row>
    <row r="6576" spans="1:9">
      <c r="A6576" s="470">
        <v>44470</v>
      </c>
      <c r="B6576" s="203">
        <v>22</v>
      </c>
      <c r="C6576" s="208">
        <v>152</v>
      </c>
      <c r="D6576" s="471">
        <v>38.4</v>
      </c>
      <c r="E6576" s="209">
        <v>-3</v>
      </c>
      <c r="F6576" s="472">
        <v>32.5</v>
      </c>
      <c r="I6576" s="114"/>
    </row>
    <row r="6577" spans="1:9">
      <c r="A6577" s="470">
        <v>44470</v>
      </c>
      <c r="B6577" s="203">
        <v>23</v>
      </c>
      <c r="C6577" s="208">
        <v>167</v>
      </c>
      <c r="D6577" s="471">
        <v>38.6</v>
      </c>
      <c r="E6577" s="209">
        <v>-3</v>
      </c>
      <c r="F6577" s="472">
        <v>33.5</v>
      </c>
      <c r="I6577" s="114"/>
    </row>
    <row r="6578" spans="1:9">
      <c r="A6578" s="470">
        <v>44471</v>
      </c>
      <c r="B6578" s="203">
        <v>0</v>
      </c>
      <c r="C6578" s="208">
        <v>182</v>
      </c>
      <c r="D6578" s="471">
        <v>38.799999999999997</v>
      </c>
      <c r="E6578" s="209">
        <v>-3</v>
      </c>
      <c r="F6578" s="472">
        <v>34.5</v>
      </c>
      <c r="I6578" s="114"/>
    </row>
    <row r="6579" spans="1:9">
      <c r="A6579" s="470">
        <v>44471</v>
      </c>
      <c r="B6579" s="203">
        <v>1</v>
      </c>
      <c r="C6579" s="208">
        <v>197</v>
      </c>
      <c r="D6579" s="471">
        <v>39</v>
      </c>
      <c r="E6579" s="209">
        <v>-3</v>
      </c>
      <c r="F6579" s="472">
        <v>35.4</v>
      </c>
      <c r="I6579" s="114"/>
    </row>
    <row r="6580" spans="1:9">
      <c r="A6580" s="470">
        <v>44471</v>
      </c>
      <c r="B6580" s="203">
        <v>2</v>
      </c>
      <c r="C6580" s="208">
        <v>212</v>
      </c>
      <c r="D6580" s="471">
        <v>39.200000000000003</v>
      </c>
      <c r="E6580" s="209">
        <v>-3</v>
      </c>
      <c r="F6580" s="472">
        <v>36.4</v>
      </c>
      <c r="I6580" s="114"/>
    </row>
    <row r="6581" spans="1:9">
      <c r="A6581" s="470">
        <v>44471</v>
      </c>
      <c r="B6581" s="203">
        <v>3</v>
      </c>
      <c r="C6581" s="208">
        <v>227</v>
      </c>
      <c r="D6581" s="471">
        <v>39.4</v>
      </c>
      <c r="E6581" s="209">
        <v>-3</v>
      </c>
      <c r="F6581" s="472">
        <v>37.4</v>
      </c>
      <c r="I6581" s="114"/>
    </row>
    <row r="6582" spans="1:9">
      <c r="A6582" s="470">
        <v>44471</v>
      </c>
      <c r="B6582" s="203">
        <v>4</v>
      </c>
      <c r="C6582" s="208">
        <v>242</v>
      </c>
      <c r="D6582" s="471">
        <v>39.6</v>
      </c>
      <c r="E6582" s="209">
        <v>-3</v>
      </c>
      <c r="F6582" s="472">
        <v>38.299999999999997</v>
      </c>
      <c r="I6582" s="114"/>
    </row>
    <row r="6583" spans="1:9">
      <c r="A6583" s="470">
        <v>44471</v>
      </c>
      <c r="B6583" s="203">
        <v>5</v>
      </c>
      <c r="C6583" s="208">
        <v>257</v>
      </c>
      <c r="D6583" s="471">
        <v>39.799999999999997</v>
      </c>
      <c r="E6583" s="209">
        <v>-3</v>
      </c>
      <c r="F6583" s="472">
        <v>39.299999999999997</v>
      </c>
      <c r="I6583" s="114"/>
    </row>
    <row r="6584" spans="1:9">
      <c r="A6584" s="470">
        <v>44471</v>
      </c>
      <c r="B6584" s="203">
        <v>6</v>
      </c>
      <c r="C6584" s="208">
        <v>272</v>
      </c>
      <c r="D6584" s="471">
        <v>40</v>
      </c>
      <c r="E6584" s="209">
        <v>-3</v>
      </c>
      <c r="F6584" s="472">
        <v>40.299999999999997</v>
      </c>
      <c r="I6584" s="114"/>
    </row>
    <row r="6585" spans="1:9">
      <c r="A6585" s="470">
        <v>44471</v>
      </c>
      <c r="B6585" s="203">
        <v>7</v>
      </c>
      <c r="C6585" s="208">
        <v>287</v>
      </c>
      <c r="D6585" s="471">
        <v>40.200000000000003</v>
      </c>
      <c r="E6585" s="209">
        <v>-3</v>
      </c>
      <c r="F6585" s="472">
        <v>41.2</v>
      </c>
      <c r="I6585" s="114"/>
    </row>
    <row r="6586" spans="1:9">
      <c r="A6586" s="470">
        <v>44471</v>
      </c>
      <c r="B6586" s="203">
        <v>8</v>
      </c>
      <c r="C6586" s="208">
        <v>302</v>
      </c>
      <c r="D6586" s="471">
        <v>40.4</v>
      </c>
      <c r="E6586" s="209">
        <v>-3</v>
      </c>
      <c r="F6586" s="472">
        <v>42.2</v>
      </c>
      <c r="I6586" s="114"/>
    </row>
    <row r="6587" spans="1:9">
      <c r="A6587" s="470">
        <v>44471</v>
      </c>
      <c r="B6587" s="203">
        <v>9</v>
      </c>
      <c r="C6587" s="208">
        <v>317</v>
      </c>
      <c r="D6587" s="471">
        <v>40.6</v>
      </c>
      <c r="E6587" s="209">
        <v>-3</v>
      </c>
      <c r="F6587" s="472">
        <v>43.2</v>
      </c>
      <c r="I6587" s="114"/>
    </row>
    <row r="6588" spans="1:9">
      <c r="A6588" s="470">
        <v>44471</v>
      </c>
      <c r="B6588" s="203">
        <v>10</v>
      </c>
      <c r="C6588" s="208">
        <v>332</v>
      </c>
      <c r="D6588" s="471">
        <v>40.799999999999997</v>
      </c>
      <c r="E6588" s="209">
        <v>-3</v>
      </c>
      <c r="F6588" s="472">
        <v>44.2</v>
      </c>
      <c r="I6588" s="114"/>
    </row>
    <row r="6589" spans="1:9">
      <c r="A6589" s="470">
        <v>44471</v>
      </c>
      <c r="B6589" s="203">
        <v>11</v>
      </c>
      <c r="C6589" s="208">
        <v>347</v>
      </c>
      <c r="D6589" s="471">
        <v>41</v>
      </c>
      <c r="E6589" s="209">
        <v>-3</v>
      </c>
      <c r="F6589" s="472">
        <v>45.1</v>
      </c>
      <c r="I6589" s="114"/>
    </row>
    <row r="6590" spans="1:9">
      <c r="A6590" s="470">
        <v>44471</v>
      </c>
      <c r="B6590" s="203">
        <v>12</v>
      </c>
      <c r="C6590" s="208">
        <v>2</v>
      </c>
      <c r="D6590" s="471">
        <v>41.2</v>
      </c>
      <c r="E6590" s="209">
        <v>-3</v>
      </c>
      <c r="F6590" s="472">
        <v>46.1</v>
      </c>
      <c r="I6590" s="114"/>
    </row>
    <row r="6591" spans="1:9">
      <c r="A6591" s="470">
        <v>44471</v>
      </c>
      <c r="B6591" s="203">
        <v>13</v>
      </c>
      <c r="C6591" s="208">
        <v>17</v>
      </c>
      <c r="D6591" s="471">
        <v>41.4</v>
      </c>
      <c r="E6591" s="209">
        <v>-3</v>
      </c>
      <c r="F6591" s="472">
        <v>47.1</v>
      </c>
      <c r="I6591" s="114"/>
    </row>
    <row r="6592" spans="1:9">
      <c r="A6592" s="470">
        <v>44471</v>
      </c>
      <c r="B6592" s="203">
        <v>14</v>
      </c>
      <c r="C6592" s="208">
        <v>32</v>
      </c>
      <c r="D6592" s="471">
        <v>41.6</v>
      </c>
      <c r="E6592" s="209">
        <v>-3</v>
      </c>
      <c r="F6592" s="472">
        <v>48</v>
      </c>
      <c r="I6592" s="114"/>
    </row>
    <row r="6593" spans="1:9">
      <c r="A6593" s="470">
        <v>44471</v>
      </c>
      <c r="B6593" s="203">
        <v>15</v>
      </c>
      <c r="C6593" s="208">
        <v>47</v>
      </c>
      <c r="D6593" s="471">
        <v>41.8</v>
      </c>
      <c r="E6593" s="209">
        <v>-3</v>
      </c>
      <c r="F6593" s="472">
        <v>49</v>
      </c>
      <c r="I6593" s="114"/>
    </row>
    <row r="6594" spans="1:9">
      <c r="A6594" s="470">
        <v>44471</v>
      </c>
      <c r="B6594" s="203">
        <v>16</v>
      </c>
      <c r="C6594" s="208">
        <v>62</v>
      </c>
      <c r="D6594" s="471">
        <v>42</v>
      </c>
      <c r="E6594" s="209">
        <v>-3</v>
      </c>
      <c r="F6594" s="472">
        <v>50</v>
      </c>
      <c r="I6594" s="114"/>
    </row>
    <row r="6595" spans="1:9">
      <c r="A6595" s="470">
        <v>44471</v>
      </c>
      <c r="B6595" s="203">
        <v>17</v>
      </c>
      <c r="C6595" s="208">
        <v>77</v>
      </c>
      <c r="D6595" s="471">
        <v>42.2</v>
      </c>
      <c r="E6595" s="209">
        <v>-3</v>
      </c>
      <c r="F6595" s="472">
        <v>50.9</v>
      </c>
      <c r="I6595" s="114"/>
    </row>
    <row r="6596" spans="1:9">
      <c r="A6596" s="470">
        <v>44471</v>
      </c>
      <c r="B6596" s="203">
        <v>18</v>
      </c>
      <c r="C6596" s="208">
        <v>92</v>
      </c>
      <c r="D6596" s="471">
        <v>42.4</v>
      </c>
      <c r="E6596" s="209">
        <v>-3</v>
      </c>
      <c r="F6596" s="472">
        <v>51.9</v>
      </c>
      <c r="I6596" s="114"/>
    </row>
    <row r="6597" spans="1:9">
      <c r="A6597" s="470">
        <v>44471</v>
      </c>
      <c r="B6597" s="203">
        <v>19</v>
      </c>
      <c r="C6597" s="208">
        <v>107</v>
      </c>
      <c r="D6597" s="471">
        <v>42.6</v>
      </c>
      <c r="E6597" s="209">
        <v>-3</v>
      </c>
      <c r="F6597" s="472">
        <v>52.9</v>
      </c>
      <c r="I6597" s="114"/>
    </row>
    <row r="6598" spans="1:9">
      <c r="A6598" s="470">
        <v>44471</v>
      </c>
      <c r="B6598" s="203">
        <v>20</v>
      </c>
      <c r="C6598" s="208">
        <v>122</v>
      </c>
      <c r="D6598" s="471">
        <v>42.8</v>
      </c>
      <c r="E6598" s="209">
        <v>-3</v>
      </c>
      <c r="F6598" s="472">
        <v>53.8</v>
      </c>
      <c r="I6598" s="114"/>
    </row>
    <row r="6599" spans="1:9">
      <c r="A6599" s="470">
        <v>44471</v>
      </c>
      <c r="B6599" s="203">
        <v>21</v>
      </c>
      <c r="C6599" s="208">
        <v>137</v>
      </c>
      <c r="D6599" s="471">
        <v>43</v>
      </c>
      <c r="E6599" s="209">
        <v>-3</v>
      </c>
      <c r="F6599" s="472">
        <v>54.8</v>
      </c>
      <c r="I6599" s="114"/>
    </row>
    <row r="6600" spans="1:9">
      <c r="A6600" s="470">
        <v>44471</v>
      </c>
      <c r="B6600" s="203">
        <v>22</v>
      </c>
      <c r="C6600" s="208">
        <v>152</v>
      </c>
      <c r="D6600" s="471">
        <v>43.2</v>
      </c>
      <c r="E6600" s="209">
        <v>-3</v>
      </c>
      <c r="F6600" s="472">
        <v>55.8</v>
      </c>
      <c r="I6600" s="114"/>
    </row>
    <row r="6601" spans="1:9">
      <c r="A6601" s="470">
        <v>44471</v>
      </c>
      <c r="B6601" s="203">
        <v>23</v>
      </c>
      <c r="C6601" s="208">
        <v>167</v>
      </c>
      <c r="D6601" s="471">
        <v>43.3</v>
      </c>
      <c r="E6601" s="209">
        <v>-3</v>
      </c>
      <c r="F6601" s="472">
        <v>56.7</v>
      </c>
      <c r="I6601" s="114"/>
    </row>
    <row r="6602" spans="1:9">
      <c r="A6602" s="470">
        <v>44472</v>
      </c>
      <c r="B6602" s="203">
        <v>0</v>
      </c>
      <c r="C6602" s="208">
        <v>182</v>
      </c>
      <c r="D6602" s="471">
        <v>43.5</v>
      </c>
      <c r="E6602" s="209">
        <v>-3</v>
      </c>
      <c r="F6602" s="472">
        <v>57.7</v>
      </c>
      <c r="I6602" s="114"/>
    </row>
    <row r="6603" spans="1:9">
      <c r="A6603" s="470">
        <v>44472</v>
      </c>
      <c r="B6603" s="203">
        <v>1</v>
      </c>
      <c r="C6603" s="208">
        <v>197</v>
      </c>
      <c r="D6603" s="471">
        <v>43.7</v>
      </c>
      <c r="E6603" s="209">
        <v>-3</v>
      </c>
      <c r="F6603" s="472">
        <v>58.7</v>
      </c>
      <c r="I6603" s="114"/>
    </row>
    <row r="6604" spans="1:9">
      <c r="A6604" s="470">
        <v>44472</v>
      </c>
      <c r="B6604" s="203">
        <v>2</v>
      </c>
      <c r="C6604" s="208">
        <v>212</v>
      </c>
      <c r="D6604" s="471">
        <v>43.9</v>
      </c>
      <c r="E6604" s="209">
        <v>-3</v>
      </c>
      <c r="F6604" s="472">
        <v>59.6</v>
      </c>
      <c r="I6604" s="114"/>
    </row>
    <row r="6605" spans="1:9">
      <c r="A6605" s="470">
        <v>44472</v>
      </c>
      <c r="B6605" s="203">
        <v>3</v>
      </c>
      <c r="C6605" s="208">
        <v>227</v>
      </c>
      <c r="D6605" s="471">
        <v>44.1</v>
      </c>
      <c r="E6605" s="209">
        <v>-4</v>
      </c>
      <c r="F6605" s="472">
        <v>0.6</v>
      </c>
      <c r="I6605" s="114"/>
    </row>
    <row r="6606" spans="1:9">
      <c r="A6606" s="470">
        <v>44472</v>
      </c>
      <c r="B6606" s="203">
        <v>4</v>
      </c>
      <c r="C6606" s="208">
        <v>242</v>
      </c>
      <c r="D6606" s="471">
        <v>44.3</v>
      </c>
      <c r="E6606" s="209">
        <v>-4</v>
      </c>
      <c r="F6606" s="472">
        <v>1.6</v>
      </c>
      <c r="I6606" s="114"/>
    </row>
    <row r="6607" spans="1:9">
      <c r="A6607" s="470">
        <v>44472</v>
      </c>
      <c r="B6607" s="203">
        <v>5</v>
      </c>
      <c r="C6607" s="208">
        <v>257</v>
      </c>
      <c r="D6607" s="471">
        <v>44.5</v>
      </c>
      <c r="E6607" s="209">
        <v>-4</v>
      </c>
      <c r="F6607" s="472">
        <v>2.5</v>
      </c>
      <c r="I6607" s="114"/>
    </row>
    <row r="6608" spans="1:9">
      <c r="A6608" s="470">
        <v>44472</v>
      </c>
      <c r="B6608" s="203">
        <v>6</v>
      </c>
      <c r="C6608" s="208">
        <v>272</v>
      </c>
      <c r="D6608" s="471">
        <v>44.7</v>
      </c>
      <c r="E6608" s="209">
        <v>-4</v>
      </c>
      <c r="F6608" s="472">
        <v>3.5</v>
      </c>
      <c r="I6608" s="114"/>
    </row>
    <row r="6609" spans="1:9">
      <c r="A6609" s="470">
        <v>44472</v>
      </c>
      <c r="B6609" s="203">
        <v>7</v>
      </c>
      <c r="C6609" s="208">
        <v>287</v>
      </c>
      <c r="D6609" s="471">
        <v>44.9</v>
      </c>
      <c r="E6609" s="209">
        <v>-4</v>
      </c>
      <c r="F6609" s="472">
        <v>4.4000000000000004</v>
      </c>
      <c r="I6609" s="114"/>
    </row>
    <row r="6610" spans="1:9">
      <c r="A6610" s="470">
        <v>44472</v>
      </c>
      <c r="B6610" s="203">
        <v>8</v>
      </c>
      <c r="C6610" s="208">
        <v>302</v>
      </c>
      <c r="D6610" s="471">
        <v>45.1</v>
      </c>
      <c r="E6610" s="209">
        <v>-4</v>
      </c>
      <c r="F6610" s="472">
        <v>5.4</v>
      </c>
      <c r="I6610" s="114"/>
    </row>
    <row r="6611" spans="1:9">
      <c r="A6611" s="470">
        <v>44472</v>
      </c>
      <c r="B6611" s="203">
        <v>9</v>
      </c>
      <c r="C6611" s="208">
        <v>317</v>
      </c>
      <c r="D6611" s="471">
        <v>45.3</v>
      </c>
      <c r="E6611" s="209">
        <v>-4</v>
      </c>
      <c r="F6611" s="472">
        <v>6.4</v>
      </c>
      <c r="I6611" s="114"/>
    </row>
    <row r="6612" spans="1:9">
      <c r="A6612" s="470">
        <v>44472</v>
      </c>
      <c r="B6612" s="203">
        <v>10</v>
      </c>
      <c r="C6612" s="208">
        <v>332</v>
      </c>
      <c r="D6612" s="471">
        <v>45.5</v>
      </c>
      <c r="E6612" s="209">
        <v>-4</v>
      </c>
      <c r="F6612" s="472">
        <v>7.3</v>
      </c>
      <c r="I6612" s="114"/>
    </row>
    <row r="6613" spans="1:9">
      <c r="A6613" s="470">
        <v>44472</v>
      </c>
      <c r="B6613" s="203">
        <v>11</v>
      </c>
      <c r="C6613" s="208">
        <v>347</v>
      </c>
      <c r="D6613" s="471">
        <v>45.7</v>
      </c>
      <c r="E6613" s="209">
        <v>-4</v>
      </c>
      <c r="F6613" s="472">
        <v>8.3000000000000007</v>
      </c>
      <c r="I6613" s="114"/>
    </row>
    <row r="6614" spans="1:9">
      <c r="A6614" s="470">
        <v>44472</v>
      </c>
      <c r="B6614" s="203">
        <v>12</v>
      </c>
      <c r="C6614" s="208">
        <v>2</v>
      </c>
      <c r="D6614" s="471">
        <v>45.9</v>
      </c>
      <c r="E6614" s="209">
        <v>-4</v>
      </c>
      <c r="F6614" s="472">
        <v>9.3000000000000007</v>
      </c>
      <c r="I6614" s="114"/>
    </row>
    <row r="6615" spans="1:9">
      <c r="A6615" s="470">
        <v>44472</v>
      </c>
      <c r="B6615" s="203">
        <v>13</v>
      </c>
      <c r="C6615" s="208">
        <v>17</v>
      </c>
      <c r="D6615" s="471">
        <v>46.1</v>
      </c>
      <c r="E6615" s="209">
        <v>-4</v>
      </c>
      <c r="F6615" s="472">
        <v>10.199999999999999</v>
      </c>
      <c r="I6615" s="114"/>
    </row>
    <row r="6616" spans="1:9">
      <c r="A6616" s="470">
        <v>44472</v>
      </c>
      <c r="B6616" s="203">
        <v>14</v>
      </c>
      <c r="C6616" s="208">
        <v>32</v>
      </c>
      <c r="D6616" s="471">
        <v>46.3</v>
      </c>
      <c r="E6616" s="209">
        <v>-4</v>
      </c>
      <c r="F6616" s="472">
        <v>11.2</v>
      </c>
      <c r="I6616" s="114"/>
    </row>
    <row r="6617" spans="1:9">
      <c r="A6617" s="470">
        <v>44472</v>
      </c>
      <c r="B6617" s="203">
        <v>15</v>
      </c>
      <c r="C6617" s="208">
        <v>47</v>
      </c>
      <c r="D6617" s="471">
        <v>46.5</v>
      </c>
      <c r="E6617" s="209">
        <v>-4</v>
      </c>
      <c r="F6617" s="472">
        <v>12.2</v>
      </c>
      <c r="I6617" s="114"/>
    </row>
    <row r="6618" spans="1:9">
      <c r="A6618" s="470">
        <v>44472</v>
      </c>
      <c r="B6618" s="203">
        <v>16</v>
      </c>
      <c r="C6618" s="208">
        <v>62</v>
      </c>
      <c r="D6618" s="471">
        <v>46.6</v>
      </c>
      <c r="E6618" s="209">
        <v>-4</v>
      </c>
      <c r="F6618" s="472">
        <v>13.1</v>
      </c>
      <c r="I6618" s="114"/>
    </row>
    <row r="6619" spans="1:9">
      <c r="A6619" s="470">
        <v>44472</v>
      </c>
      <c r="B6619" s="203">
        <v>17</v>
      </c>
      <c r="C6619" s="208">
        <v>77</v>
      </c>
      <c r="D6619" s="471">
        <v>46.8</v>
      </c>
      <c r="E6619" s="209">
        <v>-4</v>
      </c>
      <c r="F6619" s="472">
        <v>14.1</v>
      </c>
      <c r="I6619" s="114"/>
    </row>
    <row r="6620" spans="1:9">
      <c r="A6620" s="470">
        <v>44472</v>
      </c>
      <c r="B6620" s="203">
        <v>18</v>
      </c>
      <c r="C6620" s="208">
        <v>92</v>
      </c>
      <c r="D6620" s="471">
        <v>47</v>
      </c>
      <c r="E6620" s="209">
        <v>-4</v>
      </c>
      <c r="F6620" s="472">
        <v>15.1</v>
      </c>
      <c r="I6620" s="114"/>
    </row>
    <row r="6621" spans="1:9">
      <c r="A6621" s="470">
        <v>44472</v>
      </c>
      <c r="B6621" s="203">
        <v>19</v>
      </c>
      <c r="C6621" s="208">
        <v>107</v>
      </c>
      <c r="D6621" s="471">
        <v>47.2</v>
      </c>
      <c r="E6621" s="209">
        <v>-4</v>
      </c>
      <c r="F6621" s="472">
        <v>16</v>
      </c>
      <c r="I6621" s="114"/>
    </row>
    <row r="6622" spans="1:9">
      <c r="A6622" s="470">
        <v>44472</v>
      </c>
      <c r="B6622" s="203">
        <v>20</v>
      </c>
      <c r="C6622" s="208">
        <v>122</v>
      </c>
      <c r="D6622" s="471">
        <v>47.4</v>
      </c>
      <c r="E6622" s="209">
        <v>-4</v>
      </c>
      <c r="F6622" s="472">
        <v>17</v>
      </c>
      <c r="I6622" s="114"/>
    </row>
    <row r="6623" spans="1:9">
      <c r="A6623" s="470">
        <v>44472</v>
      </c>
      <c r="B6623" s="203">
        <v>21</v>
      </c>
      <c r="C6623" s="208">
        <v>137</v>
      </c>
      <c r="D6623" s="471">
        <v>47.6</v>
      </c>
      <c r="E6623" s="209">
        <v>-4</v>
      </c>
      <c r="F6623" s="472">
        <v>18</v>
      </c>
      <c r="I6623" s="114"/>
    </row>
    <row r="6624" spans="1:9">
      <c r="A6624" s="470">
        <v>44472</v>
      </c>
      <c r="B6624" s="203">
        <v>22</v>
      </c>
      <c r="C6624" s="208">
        <v>152</v>
      </c>
      <c r="D6624" s="471">
        <v>47.8</v>
      </c>
      <c r="E6624" s="209">
        <v>-4</v>
      </c>
      <c r="F6624" s="472">
        <v>18.899999999999999</v>
      </c>
      <c r="I6624" s="114"/>
    </row>
    <row r="6625" spans="1:9">
      <c r="A6625" s="470">
        <v>44472</v>
      </c>
      <c r="B6625" s="203">
        <v>23</v>
      </c>
      <c r="C6625" s="208">
        <v>167</v>
      </c>
      <c r="D6625" s="471">
        <v>48</v>
      </c>
      <c r="E6625" s="209">
        <v>-4</v>
      </c>
      <c r="F6625" s="472">
        <v>19.899999999999999</v>
      </c>
      <c r="I6625" s="114"/>
    </row>
    <row r="6626" spans="1:9">
      <c r="A6626" s="470">
        <v>44473</v>
      </c>
      <c r="B6626" s="203">
        <v>0</v>
      </c>
      <c r="C6626" s="208">
        <v>182</v>
      </c>
      <c r="D6626" s="471">
        <v>48.2</v>
      </c>
      <c r="E6626" s="209">
        <v>-4</v>
      </c>
      <c r="F6626" s="472">
        <v>20.9</v>
      </c>
      <c r="I6626" s="114"/>
    </row>
    <row r="6627" spans="1:9">
      <c r="A6627" s="470">
        <v>44473</v>
      </c>
      <c r="B6627" s="203">
        <v>1</v>
      </c>
      <c r="C6627" s="208">
        <v>197</v>
      </c>
      <c r="D6627" s="471">
        <v>48.4</v>
      </c>
      <c r="E6627" s="209">
        <v>-4</v>
      </c>
      <c r="F6627" s="472">
        <v>21.8</v>
      </c>
      <c r="I6627" s="114"/>
    </row>
    <row r="6628" spans="1:9">
      <c r="A6628" s="470">
        <v>44473</v>
      </c>
      <c r="B6628" s="203">
        <v>2</v>
      </c>
      <c r="C6628" s="208">
        <v>212</v>
      </c>
      <c r="D6628" s="471">
        <v>48.6</v>
      </c>
      <c r="E6628" s="209">
        <v>-4</v>
      </c>
      <c r="F6628" s="472">
        <v>22.8</v>
      </c>
      <c r="I6628" s="114"/>
    </row>
    <row r="6629" spans="1:9">
      <c r="A6629" s="470">
        <v>44473</v>
      </c>
      <c r="B6629" s="203">
        <v>3</v>
      </c>
      <c r="C6629" s="208">
        <v>227</v>
      </c>
      <c r="D6629" s="471">
        <v>48.8</v>
      </c>
      <c r="E6629" s="209">
        <v>-4</v>
      </c>
      <c r="F6629" s="472">
        <v>23.7</v>
      </c>
      <c r="I6629" s="114"/>
    </row>
    <row r="6630" spans="1:9">
      <c r="A6630" s="470">
        <v>44473</v>
      </c>
      <c r="B6630" s="203">
        <v>4</v>
      </c>
      <c r="C6630" s="208">
        <v>242</v>
      </c>
      <c r="D6630" s="471">
        <v>48.9</v>
      </c>
      <c r="E6630" s="209">
        <v>-4</v>
      </c>
      <c r="F6630" s="472">
        <v>24.7</v>
      </c>
      <c r="I6630" s="114"/>
    </row>
    <row r="6631" spans="1:9">
      <c r="A6631" s="470">
        <v>44473</v>
      </c>
      <c r="B6631" s="203">
        <v>5</v>
      </c>
      <c r="C6631" s="208">
        <v>257</v>
      </c>
      <c r="D6631" s="471">
        <v>49.1</v>
      </c>
      <c r="E6631" s="209">
        <v>-4</v>
      </c>
      <c r="F6631" s="472">
        <v>25.7</v>
      </c>
      <c r="I6631" s="114"/>
    </row>
    <row r="6632" spans="1:9">
      <c r="A6632" s="470">
        <v>44473</v>
      </c>
      <c r="B6632" s="203">
        <v>6</v>
      </c>
      <c r="C6632" s="208">
        <v>272</v>
      </c>
      <c r="D6632" s="471">
        <v>49.3</v>
      </c>
      <c r="E6632" s="209">
        <v>-4</v>
      </c>
      <c r="F6632" s="472">
        <v>26.6</v>
      </c>
      <c r="I6632" s="114"/>
    </row>
    <row r="6633" spans="1:9">
      <c r="A6633" s="470">
        <v>44473</v>
      </c>
      <c r="B6633" s="203">
        <v>7</v>
      </c>
      <c r="C6633" s="208">
        <v>287</v>
      </c>
      <c r="D6633" s="471">
        <v>49.5</v>
      </c>
      <c r="E6633" s="209">
        <v>-4</v>
      </c>
      <c r="F6633" s="472">
        <v>27.6</v>
      </c>
      <c r="I6633" s="114"/>
    </row>
    <row r="6634" spans="1:9">
      <c r="A6634" s="470">
        <v>44473</v>
      </c>
      <c r="B6634" s="203">
        <v>8</v>
      </c>
      <c r="C6634" s="208">
        <v>302</v>
      </c>
      <c r="D6634" s="471">
        <v>49.7</v>
      </c>
      <c r="E6634" s="209">
        <v>-4</v>
      </c>
      <c r="F6634" s="472">
        <v>28.6</v>
      </c>
      <c r="I6634" s="114"/>
    </row>
    <row r="6635" spans="1:9">
      <c r="A6635" s="470">
        <v>44473</v>
      </c>
      <c r="B6635" s="203">
        <v>9</v>
      </c>
      <c r="C6635" s="208">
        <v>317</v>
      </c>
      <c r="D6635" s="471">
        <v>49.9</v>
      </c>
      <c r="E6635" s="209">
        <v>-4</v>
      </c>
      <c r="F6635" s="472">
        <v>29.5</v>
      </c>
      <c r="I6635" s="114"/>
    </row>
    <row r="6636" spans="1:9">
      <c r="A6636" s="470">
        <v>44473</v>
      </c>
      <c r="B6636" s="203">
        <v>10</v>
      </c>
      <c r="C6636" s="208">
        <v>332</v>
      </c>
      <c r="D6636" s="471">
        <v>50.1</v>
      </c>
      <c r="E6636" s="209">
        <v>-4</v>
      </c>
      <c r="F6636" s="472">
        <v>30.5</v>
      </c>
      <c r="I6636" s="114"/>
    </row>
    <row r="6637" spans="1:9">
      <c r="A6637" s="470">
        <v>44473</v>
      </c>
      <c r="B6637" s="203">
        <v>11</v>
      </c>
      <c r="C6637" s="208">
        <v>347</v>
      </c>
      <c r="D6637" s="471">
        <v>50.3</v>
      </c>
      <c r="E6637" s="209">
        <v>-4</v>
      </c>
      <c r="F6637" s="472">
        <v>31.5</v>
      </c>
      <c r="I6637" s="114"/>
    </row>
    <row r="6638" spans="1:9">
      <c r="A6638" s="470">
        <v>44473</v>
      </c>
      <c r="B6638" s="203">
        <v>12</v>
      </c>
      <c r="C6638" s="208">
        <v>2</v>
      </c>
      <c r="D6638" s="471">
        <v>50.5</v>
      </c>
      <c r="E6638" s="209">
        <v>-4</v>
      </c>
      <c r="F6638" s="472">
        <v>32.4</v>
      </c>
      <c r="I6638" s="114"/>
    </row>
    <row r="6639" spans="1:9">
      <c r="A6639" s="470">
        <v>44473</v>
      </c>
      <c r="B6639" s="203">
        <v>13</v>
      </c>
      <c r="C6639" s="208">
        <v>17</v>
      </c>
      <c r="D6639" s="471">
        <v>50.7</v>
      </c>
      <c r="E6639" s="209">
        <v>-4</v>
      </c>
      <c r="F6639" s="472">
        <v>33.4</v>
      </c>
      <c r="I6639" s="114"/>
    </row>
    <row r="6640" spans="1:9">
      <c r="A6640" s="470">
        <v>44473</v>
      </c>
      <c r="B6640" s="203">
        <v>14</v>
      </c>
      <c r="C6640" s="208">
        <v>32</v>
      </c>
      <c r="D6640" s="471">
        <v>50.9</v>
      </c>
      <c r="E6640" s="209">
        <v>-4</v>
      </c>
      <c r="F6640" s="472">
        <v>34.299999999999997</v>
      </c>
      <c r="I6640" s="114"/>
    </row>
    <row r="6641" spans="1:9">
      <c r="A6641" s="470">
        <v>44473</v>
      </c>
      <c r="B6641" s="203">
        <v>15</v>
      </c>
      <c r="C6641" s="208">
        <v>47</v>
      </c>
      <c r="D6641" s="471">
        <v>51</v>
      </c>
      <c r="E6641" s="209">
        <v>-4</v>
      </c>
      <c r="F6641" s="472">
        <v>35.299999999999997</v>
      </c>
      <c r="I6641" s="114"/>
    </row>
    <row r="6642" spans="1:9">
      <c r="A6642" s="470">
        <v>44473</v>
      </c>
      <c r="B6642" s="203">
        <v>16</v>
      </c>
      <c r="C6642" s="208">
        <v>62</v>
      </c>
      <c r="D6642" s="471">
        <v>51.2</v>
      </c>
      <c r="E6642" s="209">
        <v>-4</v>
      </c>
      <c r="F6642" s="472">
        <v>36.299999999999997</v>
      </c>
      <c r="I6642" s="114"/>
    </row>
    <row r="6643" spans="1:9">
      <c r="A6643" s="470">
        <v>44473</v>
      </c>
      <c r="B6643" s="203">
        <v>17</v>
      </c>
      <c r="C6643" s="208">
        <v>77</v>
      </c>
      <c r="D6643" s="471">
        <v>51.4</v>
      </c>
      <c r="E6643" s="209">
        <v>-4</v>
      </c>
      <c r="F6643" s="472">
        <v>37.200000000000003</v>
      </c>
      <c r="I6643" s="114"/>
    </row>
    <row r="6644" spans="1:9">
      <c r="A6644" s="470">
        <v>44473</v>
      </c>
      <c r="B6644" s="203">
        <v>18</v>
      </c>
      <c r="C6644" s="208">
        <v>92</v>
      </c>
      <c r="D6644" s="471">
        <v>51.6</v>
      </c>
      <c r="E6644" s="209">
        <v>-4</v>
      </c>
      <c r="F6644" s="472">
        <v>38.200000000000003</v>
      </c>
      <c r="I6644" s="114"/>
    </row>
    <row r="6645" spans="1:9">
      <c r="A6645" s="470">
        <v>44473</v>
      </c>
      <c r="B6645" s="203">
        <v>19</v>
      </c>
      <c r="C6645" s="208">
        <v>107</v>
      </c>
      <c r="D6645" s="471">
        <v>51.8</v>
      </c>
      <c r="E6645" s="209">
        <v>-4</v>
      </c>
      <c r="F6645" s="472">
        <v>39.200000000000003</v>
      </c>
      <c r="I6645" s="114"/>
    </row>
    <row r="6646" spans="1:9">
      <c r="A6646" s="470">
        <v>44473</v>
      </c>
      <c r="B6646" s="203">
        <v>20</v>
      </c>
      <c r="C6646" s="208">
        <v>122</v>
      </c>
      <c r="D6646" s="471">
        <v>52</v>
      </c>
      <c r="E6646" s="209">
        <v>-4</v>
      </c>
      <c r="F6646" s="472">
        <v>40.1</v>
      </c>
      <c r="I6646" s="114"/>
    </row>
    <row r="6647" spans="1:9">
      <c r="A6647" s="470">
        <v>44473</v>
      </c>
      <c r="B6647" s="203">
        <v>21</v>
      </c>
      <c r="C6647" s="208">
        <v>137</v>
      </c>
      <c r="D6647" s="471">
        <v>52.2</v>
      </c>
      <c r="E6647" s="209">
        <v>-4</v>
      </c>
      <c r="F6647" s="472">
        <v>41.1</v>
      </c>
      <c r="I6647" s="114"/>
    </row>
    <row r="6648" spans="1:9">
      <c r="A6648" s="470">
        <v>44473</v>
      </c>
      <c r="B6648" s="203">
        <v>22</v>
      </c>
      <c r="C6648" s="208">
        <v>152</v>
      </c>
      <c r="D6648" s="471">
        <v>52.4</v>
      </c>
      <c r="E6648" s="209">
        <v>-4</v>
      </c>
      <c r="F6648" s="472">
        <v>42</v>
      </c>
      <c r="I6648" s="114"/>
    </row>
    <row r="6649" spans="1:9">
      <c r="A6649" s="470">
        <v>44473</v>
      </c>
      <c r="B6649" s="203">
        <v>23</v>
      </c>
      <c r="C6649" s="208">
        <v>167</v>
      </c>
      <c r="D6649" s="471">
        <v>52.5</v>
      </c>
      <c r="E6649" s="209">
        <v>-4</v>
      </c>
      <c r="F6649" s="472">
        <v>43</v>
      </c>
      <c r="I6649" s="114"/>
    </row>
    <row r="6650" spans="1:9">
      <c r="A6650" s="470">
        <v>44474</v>
      </c>
      <c r="B6650" s="203">
        <v>0</v>
      </c>
      <c r="C6650" s="208">
        <v>182</v>
      </c>
      <c r="D6650" s="471">
        <v>52.7</v>
      </c>
      <c r="E6650" s="209">
        <v>-4</v>
      </c>
      <c r="F6650" s="472">
        <v>44</v>
      </c>
      <c r="I6650" s="114"/>
    </row>
    <row r="6651" spans="1:9">
      <c r="A6651" s="470">
        <v>44474</v>
      </c>
      <c r="B6651" s="203">
        <v>1</v>
      </c>
      <c r="C6651" s="208">
        <v>197</v>
      </c>
      <c r="D6651" s="471">
        <v>52.9</v>
      </c>
      <c r="E6651" s="209">
        <v>-4</v>
      </c>
      <c r="F6651" s="472">
        <v>44.9</v>
      </c>
      <c r="I6651" s="114"/>
    </row>
    <row r="6652" spans="1:9">
      <c r="A6652" s="470">
        <v>44474</v>
      </c>
      <c r="B6652" s="203">
        <v>2</v>
      </c>
      <c r="C6652" s="208">
        <v>212</v>
      </c>
      <c r="D6652" s="471">
        <v>53.1</v>
      </c>
      <c r="E6652" s="209">
        <v>-4</v>
      </c>
      <c r="F6652" s="472">
        <v>45.9</v>
      </c>
      <c r="I6652" s="114"/>
    </row>
    <row r="6653" spans="1:9">
      <c r="A6653" s="470">
        <v>44474</v>
      </c>
      <c r="B6653" s="203">
        <v>3</v>
      </c>
      <c r="C6653" s="208">
        <v>227</v>
      </c>
      <c r="D6653" s="471">
        <v>53.3</v>
      </c>
      <c r="E6653" s="209">
        <v>-4</v>
      </c>
      <c r="F6653" s="472">
        <v>46.9</v>
      </c>
      <c r="I6653" s="114"/>
    </row>
    <row r="6654" spans="1:9">
      <c r="A6654" s="470">
        <v>44474</v>
      </c>
      <c r="B6654" s="203">
        <v>4</v>
      </c>
      <c r="C6654" s="208">
        <v>242</v>
      </c>
      <c r="D6654" s="471">
        <v>53.5</v>
      </c>
      <c r="E6654" s="209">
        <v>-4</v>
      </c>
      <c r="F6654" s="472">
        <v>47.8</v>
      </c>
      <c r="I6654" s="114"/>
    </row>
    <row r="6655" spans="1:9">
      <c r="A6655" s="470">
        <v>44474</v>
      </c>
      <c r="B6655" s="203">
        <v>5</v>
      </c>
      <c r="C6655" s="208">
        <v>257</v>
      </c>
      <c r="D6655" s="471">
        <v>53.7</v>
      </c>
      <c r="E6655" s="209">
        <v>-4</v>
      </c>
      <c r="F6655" s="472">
        <v>48.8</v>
      </c>
      <c r="I6655" s="114"/>
    </row>
    <row r="6656" spans="1:9">
      <c r="A6656" s="470">
        <v>44474</v>
      </c>
      <c r="B6656" s="203">
        <v>6</v>
      </c>
      <c r="C6656" s="208">
        <v>272</v>
      </c>
      <c r="D6656" s="471">
        <v>53.9</v>
      </c>
      <c r="E6656" s="209">
        <v>-4</v>
      </c>
      <c r="F6656" s="472">
        <v>49.7</v>
      </c>
      <c r="I6656" s="114"/>
    </row>
    <row r="6657" spans="1:9">
      <c r="A6657" s="470">
        <v>44474</v>
      </c>
      <c r="B6657" s="203">
        <v>7</v>
      </c>
      <c r="C6657" s="208">
        <v>287</v>
      </c>
      <c r="D6657" s="471">
        <v>54</v>
      </c>
      <c r="E6657" s="209">
        <v>-4</v>
      </c>
      <c r="F6657" s="472">
        <v>50.7</v>
      </c>
      <c r="I6657" s="114"/>
    </row>
    <row r="6658" spans="1:9">
      <c r="A6658" s="470">
        <v>44474</v>
      </c>
      <c r="B6658" s="203">
        <v>8</v>
      </c>
      <c r="C6658" s="208">
        <v>302</v>
      </c>
      <c r="D6658" s="471">
        <v>54.2</v>
      </c>
      <c r="E6658" s="209">
        <v>-4</v>
      </c>
      <c r="F6658" s="472">
        <v>51.7</v>
      </c>
      <c r="I6658" s="114"/>
    </row>
    <row r="6659" spans="1:9">
      <c r="A6659" s="470">
        <v>44474</v>
      </c>
      <c r="B6659" s="203">
        <v>9</v>
      </c>
      <c r="C6659" s="208">
        <v>317</v>
      </c>
      <c r="D6659" s="471">
        <v>54.4</v>
      </c>
      <c r="E6659" s="209">
        <v>-4</v>
      </c>
      <c r="F6659" s="472">
        <v>52.6</v>
      </c>
      <c r="I6659" s="114"/>
    </row>
    <row r="6660" spans="1:9">
      <c r="A6660" s="470">
        <v>44474</v>
      </c>
      <c r="B6660" s="203">
        <v>10</v>
      </c>
      <c r="C6660" s="208">
        <v>332</v>
      </c>
      <c r="D6660" s="471">
        <v>54.6</v>
      </c>
      <c r="E6660" s="209">
        <v>-4</v>
      </c>
      <c r="F6660" s="472">
        <v>53.6</v>
      </c>
      <c r="I6660" s="114"/>
    </row>
    <row r="6661" spans="1:9">
      <c r="A6661" s="470">
        <v>44474</v>
      </c>
      <c r="B6661" s="203">
        <v>11</v>
      </c>
      <c r="C6661" s="208">
        <v>347</v>
      </c>
      <c r="D6661" s="471">
        <v>54.8</v>
      </c>
      <c r="E6661" s="209">
        <v>-4</v>
      </c>
      <c r="F6661" s="472">
        <v>54.6</v>
      </c>
      <c r="I6661" s="114"/>
    </row>
    <row r="6662" spans="1:9">
      <c r="A6662" s="470">
        <v>44474</v>
      </c>
      <c r="B6662" s="203">
        <v>12</v>
      </c>
      <c r="C6662" s="208">
        <v>2</v>
      </c>
      <c r="D6662" s="471">
        <v>55</v>
      </c>
      <c r="E6662" s="209">
        <v>-4</v>
      </c>
      <c r="F6662" s="472">
        <v>55.5</v>
      </c>
      <c r="I6662" s="114"/>
    </row>
    <row r="6663" spans="1:9">
      <c r="A6663" s="470">
        <v>44474</v>
      </c>
      <c r="B6663" s="203">
        <v>13</v>
      </c>
      <c r="C6663" s="208">
        <v>17</v>
      </c>
      <c r="D6663" s="471">
        <v>55.2</v>
      </c>
      <c r="E6663" s="209">
        <v>-4</v>
      </c>
      <c r="F6663" s="472">
        <v>56.5</v>
      </c>
      <c r="I6663" s="114"/>
    </row>
    <row r="6664" spans="1:9">
      <c r="A6664" s="470">
        <v>44474</v>
      </c>
      <c r="B6664" s="203">
        <v>14</v>
      </c>
      <c r="C6664" s="208">
        <v>32</v>
      </c>
      <c r="D6664" s="471">
        <v>55.3</v>
      </c>
      <c r="E6664" s="209">
        <v>-4</v>
      </c>
      <c r="F6664" s="472">
        <v>57.4</v>
      </c>
      <c r="I6664" s="114"/>
    </row>
    <row r="6665" spans="1:9">
      <c r="A6665" s="470">
        <v>44474</v>
      </c>
      <c r="B6665" s="203">
        <v>15</v>
      </c>
      <c r="C6665" s="208">
        <v>47</v>
      </c>
      <c r="D6665" s="471">
        <v>55.5</v>
      </c>
      <c r="E6665" s="209">
        <v>-4</v>
      </c>
      <c r="F6665" s="472">
        <v>58.4</v>
      </c>
      <c r="I6665" s="114"/>
    </row>
    <row r="6666" spans="1:9">
      <c r="A6666" s="470">
        <v>44474</v>
      </c>
      <c r="B6666" s="203">
        <v>16</v>
      </c>
      <c r="C6666" s="208">
        <v>62</v>
      </c>
      <c r="D6666" s="471">
        <v>55.7</v>
      </c>
      <c r="E6666" s="209">
        <v>-4</v>
      </c>
      <c r="F6666" s="472">
        <v>59.4</v>
      </c>
      <c r="I6666" s="114"/>
    </row>
    <row r="6667" spans="1:9">
      <c r="A6667" s="470">
        <v>44474</v>
      </c>
      <c r="B6667" s="203">
        <v>17</v>
      </c>
      <c r="C6667" s="208">
        <v>77</v>
      </c>
      <c r="D6667" s="471">
        <v>55.9</v>
      </c>
      <c r="E6667" s="209">
        <v>-5</v>
      </c>
      <c r="F6667" s="472">
        <v>0.3</v>
      </c>
      <c r="I6667" s="114"/>
    </row>
    <row r="6668" spans="1:9">
      <c r="A6668" s="470">
        <v>44474</v>
      </c>
      <c r="B6668" s="203">
        <v>18</v>
      </c>
      <c r="C6668" s="208">
        <v>92</v>
      </c>
      <c r="D6668" s="471">
        <v>56.1</v>
      </c>
      <c r="E6668" s="209">
        <v>-5</v>
      </c>
      <c r="F6668" s="472">
        <v>1.3</v>
      </c>
      <c r="I6668" s="114"/>
    </row>
    <row r="6669" spans="1:9">
      <c r="A6669" s="470">
        <v>44474</v>
      </c>
      <c r="B6669" s="203">
        <v>19</v>
      </c>
      <c r="C6669" s="208">
        <v>107</v>
      </c>
      <c r="D6669" s="471">
        <v>56.3</v>
      </c>
      <c r="E6669" s="209">
        <v>-5</v>
      </c>
      <c r="F6669" s="472">
        <v>2.2000000000000002</v>
      </c>
      <c r="I6669" s="114"/>
    </row>
    <row r="6670" spans="1:9">
      <c r="A6670" s="470">
        <v>44474</v>
      </c>
      <c r="B6670" s="203">
        <v>20</v>
      </c>
      <c r="C6670" s="208">
        <v>122</v>
      </c>
      <c r="D6670" s="471">
        <v>56.5</v>
      </c>
      <c r="E6670" s="209">
        <v>-5</v>
      </c>
      <c r="F6670" s="472">
        <v>3.2</v>
      </c>
      <c r="I6670" s="114"/>
    </row>
    <row r="6671" spans="1:9">
      <c r="A6671" s="470">
        <v>44474</v>
      </c>
      <c r="B6671" s="203">
        <v>21</v>
      </c>
      <c r="C6671" s="208">
        <v>137</v>
      </c>
      <c r="D6671" s="471">
        <v>56.6</v>
      </c>
      <c r="E6671" s="209">
        <v>-5</v>
      </c>
      <c r="F6671" s="472">
        <v>4.2</v>
      </c>
      <c r="I6671" s="114"/>
    </row>
    <row r="6672" spans="1:9">
      <c r="A6672" s="470">
        <v>44474</v>
      </c>
      <c r="B6672" s="203">
        <v>22</v>
      </c>
      <c r="C6672" s="208">
        <v>152</v>
      </c>
      <c r="D6672" s="471">
        <v>56.8</v>
      </c>
      <c r="E6672" s="209">
        <v>-5</v>
      </c>
      <c r="F6672" s="472">
        <v>5.0999999999999996</v>
      </c>
      <c r="I6672" s="114"/>
    </row>
    <row r="6673" spans="1:9">
      <c r="A6673" s="470">
        <v>44474</v>
      </c>
      <c r="B6673" s="203">
        <v>23</v>
      </c>
      <c r="C6673" s="208">
        <v>167</v>
      </c>
      <c r="D6673" s="471">
        <v>57</v>
      </c>
      <c r="E6673" s="209">
        <v>-5</v>
      </c>
      <c r="F6673" s="472">
        <v>6.1</v>
      </c>
      <c r="I6673" s="114"/>
    </row>
    <row r="6674" spans="1:9">
      <c r="A6674" s="470">
        <v>44475</v>
      </c>
      <c r="B6674" s="203">
        <v>0</v>
      </c>
      <c r="C6674" s="208">
        <v>182</v>
      </c>
      <c r="D6674" s="471">
        <v>57.2</v>
      </c>
      <c r="E6674" s="209">
        <v>-5</v>
      </c>
      <c r="F6674" s="472">
        <v>7</v>
      </c>
      <c r="I6674" s="114"/>
    </row>
    <row r="6675" spans="1:9">
      <c r="A6675" s="470">
        <v>44475</v>
      </c>
      <c r="B6675" s="203">
        <v>1</v>
      </c>
      <c r="C6675" s="208">
        <v>197</v>
      </c>
      <c r="D6675" s="471">
        <v>57.4</v>
      </c>
      <c r="E6675" s="209">
        <v>-5</v>
      </c>
      <c r="F6675" s="472">
        <v>8</v>
      </c>
      <c r="I6675" s="114"/>
    </row>
    <row r="6676" spans="1:9">
      <c r="A6676" s="470">
        <v>44475</v>
      </c>
      <c r="B6676" s="203">
        <v>2</v>
      </c>
      <c r="C6676" s="208">
        <v>212</v>
      </c>
      <c r="D6676" s="471">
        <v>57.6</v>
      </c>
      <c r="E6676" s="209">
        <v>-5</v>
      </c>
      <c r="F6676" s="472">
        <v>9</v>
      </c>
      <c r="I6676" s="114"/>
    </row>
    <row r="6677" spans="1:9">
      <c r="A6677" s="470">
        <v>44475</v>
      </c>
      <c r="B6677" s="203">
        <v>3</v>
      </c>
      <c r="C6677" s="208">
        <v>227</v>
      </c>
      <c r="D6677" s="471">
        <v>57.7</v>
      </c>
      <c r="E6677" s="209">
        <v>-5</v>
      </c>
      <c r="F6677" s="472">
        <v>9.9</v>
      </c>
      <c r="I6677" s="114"/>
    </row>
    <row r="6678" spans="1:9">
      <c r="A6678" s="470">
        <v>44475</v>
      </c>
      <c r="B6678" s="203">
        <v>4</v>
      </c>
      <c r="C6678" s="208">
        <v>242</v>
      </c>
      <c r="D6678" s="471">
        <v>57.9</v>
      </c>
      <c r="E6678" s="209">
        <v>-5</v>
      </c>
      <c r="F6678" s="472">
        <v>10.9</v>
      </c>
      <c r="I6678" s="114"/>
    </row>
    <row r="6679" spans="1:9">
      <c r="A6679" s="470">
        <v>44475</v>
      </c>
      <c r="B6679" s="203">
        <v>5</v>
      </c>
      <c r="C6679" s="208">
        <v>257</v>
      </c>
      <c r="D6679" s="471">
        <v>58.1</v>
      </c>
      <c r="E6679" s="209">
        <v>-5</v>
      </c>
      <c r="F6679" s="472">
        <v>11.8</v>
      </c>
      <c r="I6679" s="114"/>
    </row>
    <row r="6680" spans="1:9">
      <c r="A6680" s="470">
        <v>44475</v>
      </c>
      <c r="B6680" s="203">
        <v>6</v>
      </c>
      <c r="C6680" s="208">
        <v>272</v>
      </c>
      <c r="D6680" s="471">
        <v>58.3</v>
      </c>
      <c r="E6680" s="209">
        <v>-5</v>
      </c>
      <c r="F6680" s="472">
        <v>12.8</v>
      </c>
      <c r="I6680" s="114"/>
    </row>
    <row r="6681" spans="1:9">
      <c r="A6681" s="470">
        <v>44475</v>
      </c>
      <c r="B6681" s="203">
        <v>7</v>
      </c>
      <c r="C6681" s="208">
        <v>287</v>
      </c>
      <c r="D6681" s="471">
        <v>58.5</v>
      </c>
      <c r="E6681" s="209">
        <v>-5</v>
      </c>
      <c r="F6681" s="472">
        <v>13.7</v>
      </c>
      <c r="I6681" s="114"/>
    </row>
    <row r="6682" spans="1:9">
      <c r="A6682" s="470">
        <v>44475</v>
      </c>
      <c r="B6682" s="203">
        <v>8</v>
      </c>
      <c r="C6682" s="208">
        <v>302</v>
      </c>
      <c r="D6682" s="471">
        <v>58.7</v>
      </c>
      <c r="E6682" s="209">
        <v>-5</v>
      </c>
      <c r="F6682" s="472">
        <v>14.7</v>
      </c>
      <c r="I6682" s="114"/>
    </row>
    <row r="6683" spans="1:9">
      <c r="A6683" s="470">
        <v>44475</v>
      </c>
      <c r="B6683" s="203">
        <v>9</v>
      </c>
      <c r="C6683" s="208">
        <v>317</v>
      </c>
      <c r="D6683" s="471">
        <v>58.8</v>
      </c>
      <c r="E6683" s="209">
        <v>-5</v>
      </c>
      <c r="F6683" s="472">
        <v>15.7</v>
      </c>
      <c r="I6683" s="114"/>
    </row>
    <row r="6684" spans="1:9">
      <c r="A6684" s="470">
        <v>44475</v>
      </c>
      <c r="B6684" s="203">
        <v>10</v>
      </c>
      <c r="C6684" s="208">
        <v>332</v>
      </c>
      <c r="D6684" s="471">
        <v>59</v>
      </c>
      <c r="E6684" s="209">
        <v>-5</v>
      </c>
      <c r="F6684" s="472">
        <v>16.600000000000001</v>
      </c>
      <c r="I6684" s="114"/>
    </row>
    <row r="6685" spans="1:9">
      <c r="A6685" s="470">
        <v>44475</v>
      </c>
      <c r="B6685" s="203">
        <v>11</v>
      </c>
      <c r="C6685" s="208">
        <v>347</v>
      </c>
      <c r="D6685" s="471">
        <v>59.2</v>
      </c>
      <c r="E6685" s="209">
        <v>-5</v>
      </c>
      <c r="F6685" s="472">
        <v>17.600000000000001</v>
      </c>
      <c r="I6685" s="114"/>
    </row>
    <row r="6686" spans="1:9">
      <c r="A6686" s="470">
        <v>44475</v>
      </c>
      <c r="B6686" s="203">
        <v>12</v>
      </c>
      <c r="C6686" s="208">
        <v>2</v>
      </c>
      <c r="D6686" s="471">
        <v>59.4</v>
      </c>
      <c r="E6686" s="209">
        <v>-5</v>
      </c>
      <c r="F6686" s="472">
        <v>18.5</v>
      </c>
      <c r="I6686" s="114"/>
    </row>
    <row r="6687" spans="1:9">
      <c r="A6687" s="470">
        <v>44475</v>
      </c>
      <c r="B6687" s="203">
        <v>13</v>
      </c>
      <c r="C6687" s="208">
        <v>17</v>
      </c>
      <c r="D6687" s="471">
        <v>59.6</v>
      </c>
      <c r="E6687" s="209">
        <v>-5</v>
      </c>
      <c r="F6687" s="472">
        <v>19.5</v>
      </c>
      <c r="I6687" s="114"/>
    </row>
    <row r="6688" spans="1:9">
      <c r="A6688" s="470">
        <v>44475</v>
      </c>
      <c r="B6688" s="203">
        <v>14</v>
      </c>
      <c r="C6688" s="208">
        <v>32</v>
      </c>
      <c r="D6688" s="471">
        <v>59.8</v>
      </c>
      <c r="E6688" s="209">
        <v>-5</v>
      </c>
      <c r="F6688" s="472">
        <v>20.5</v>
      </c>
      <c r="I6688" s="114"/>
    </row>
    <row r="6689" spans="1:9">
      <c r="A6689" s="470">
        <v>44475</v>
      </c>
      <c r="B6689" s="203">
        <v>15</v>
      </c>
      <c r="C6689" s="208">
        <v>47</v>
      </c>
      <c r="D6689" s="471">
        <v>59.9</v>
      </c>
      <c r="E6689" s="209">
        <v>-5</v>
      </c>
      <c r="F6689" s="472">
        <v>21.4</v>
      </c>
      <c r="I6689" s="114"/>
    </row>
    <row r="6690" spans="1:9">
      <c r="A6690" s="470">
        <v>44475</v>
      </c>
      <c r="B6690" s="203">
        <v>16</v>
      </c>
      <c r="C6690" s="208">
        <v>63</v>
      </c>
      <c r="D6690" s="471">
        <v>0.1</v>
      </c>
      <c r="E6690" s="209">
        <v>-5</v>
      </c>
      <c r="F6690" s="472">
        <v>22.4</v>
      </c>
      <c r="I6690" s="114"/>
    </row>
    <row r="6691" spans="1:9">
      <c r="A6691" s="470">
        <v>44475</v>
      </c>
      <c r="B6691" s="203">
        <v>17</v>
      </c>
      <c r="C6691" s="208">
        <v>78</v>
      </c>
      <c r="D6691" s="471">
        <v>0.3</v>
      </c>
      <c r="E6691" s="209">
        <v>-5</v>
      </c>
      <c r="F6691" s="472">
        <v>23.3</v>
      </c>
      <c r="I6691" s="114"/>
    </row>
    <row r="6692" spans="1:9">
      <c r="A6692" s="470">
        <v>44475</v>
      </c>
      <c r="B6692" s="203">
        <v>18</v>
      </c>
      <c r="C6692" s="208">
        <v>93</v>
      </c>
      <c r="D6692" s="471">
        <v>0.5</v>
      </c>
      <c r="E6692" s="209">
        <v>-5</v>
      </c>
      <c r="F6692" s="472">
        <v>24.3</v>
      </c>
      <c r="I6692" s="114"/>
    </row>
    <row r="6693" spans="1:9">
      <c r="A6693" s="470">
        <v>44475</v>
      </c>
      <c r="B6693" s="203">
        <v>19</v>
      </c>
      <c r="C6693" s="208">
        <v>108</v>
      </c>
      <c r="D6693" s="471">
        <v>0.7</v>
      </c>
      <c r="E6693" s="209">
        <v>-5</v>
      </c>
      <c r="F6693" s="472">
        <v>25.2</v>
      </c>
      <c r="I6693" s="114"/>
    </row>
    <row r="6694" spans="1:9">
      <c r="A6694" s="470">
        <v>44475</v>
      </c>
      <c r="B6694" s="203">
        <v>20</v>
      </c>
      <c r="C6694" s="208">
        <v>123</v>
      </c>
      <c r="D6694" s="471">
        <v>0.8</v>
      </c>
      <c r="E6694" s="209">
        <v>-5</v>
      </c>
      <c r="F6694" s="472">
        <v>26.2</v>
      </c>
      <c r="I6694" s="114"/>
    </row>
    <row r="6695" spans="1:9">
      <c r="A6695" s="470">
        <v>44475</v>
      </c>
      <c r="B6695" s="203">
        <v>21</v>
      </c>
      <c r="C6695" s="208">
        <v>138</v>
      </c>
      <c r="D6695" s="471">
        <v>1</v>
      </c>
      <c r="E6695" s="209">
        <v>-5</v>
      </c>
      <c r="F6695" s="472">
        <v>27.2</v>
      </c>
      <c r="I6695" s="114"/>
    </row>
    <row r="6696" spans="1:9">
      <c r="A6696" s="470">
        <v>44475</v>
      </c>
      <c r="B6696" s="203">
        <v>22</v>
      </c>
      <c r="C6696" s="208">
        <v>153</v>
      </c>
      <c r="D6696" s="471">
        <v>1.2</v>
      </c>
      <c r="E6696" s="209">
        <v>-5</v>
      </c>
      <c r="F6696" s="472">
        <v>28.1</v>
      </c>
      <c r="I6696" s="114"/>
    </row>
    <row r="6697" spans="1:9">
      <c r="A6697" s="470">
        <v>44475</v>
      </c>
      <c r="B6697" s="203">
        <v>23</v>
      </c>
      <c r="C6697" s="208">
        <v>168</v>
      </c>
      <c r="D6697" s="471">
        <v>1.4</v>
      </c>
      <c r="E6697" s="209">
        <v>-5</v>
      </c>
      <c r="F6697" s="472">
        <v>29.1</v>
      </c>
      <c r="I6697" s="114"/>
    </row>
    <row r="6698" spans="1:9">
      <c r="A6698" s="470">
        <v>44476</v>
      </c>
      <c r="B6698" s="203">
        <v>0</v>
      </c>
      <c r="C6698" s="208">
        <v>183</v>
      </c>
      <c r="D6698" s="471">
        <v>1.6</v>
      </c>
      <c r="E6698" s="209">
        <v>-5</v>
      </c>
      <c r="F6698" s="472">
        <v>30</v>
      </c>
      <c r="I6698" s="114"/>
    </row>
    <row r="6699" spans="1:9">
      <c r="A6699" s="470">
        <v>44476</v>
      </c>
      <c r="B6699" s="203">
        <v>1</v>
      </c>
      <c r="C6699" s="208">
        <v>198</v>
      </c>
      <c r="D6699" s="471">
        <v>1.7</v>
      </c>
      <c r="E6699" s="209">
        <v>-5</v>
      </c>
      <c r="F6699" s="472">
        <v>31</v>
      </c>
      <c r="I6699" s="114"/>
    </row>
    <row r="6700" spans="1:9">
      <c r="A6700" s="470">
        <v>44476</v>
      </c>
      <c r="B6700" s="203">
        <v>2</v>
      </c>
      <c r="C6700" s="208">
        <v>213</v>
      </c>
      <c r="D6700" s="471">
        <v>1.9</v>
      </c>
      <c r="E6700" s="209">
        <v>-5</v>
      </c>
      <c r="F6700" s="472">
        <v>31.9</v>
      </c>
      <c r="I6700" s="114"/>
    </row>
    <row r="6701" spans="1:9">
      <c r="A6701" s="470">
        <v>44476</v>
      </c>
      <c r="B6701" s="203">
        <v>3</v>
      </c>
      <c r="C6701" s="208">
        <v>228</v>
      </c>
      <c r="D6701" s="471">
        <v>2.1</v>
      </c>
      <c r="E6701" s="209">
        <v>-5</v>
      </c>
      <c r="F6701" s="472">
        <v>32.9</v>
      </c>
      <c r="I6701" s="114"/>
    </row>
    <row r="6702" spans="1:9">
      <c r="A6702" s="470">
        <v>44476</v>
      </c>
      <c r="B6702" s="203">
        <v>4</v>
      </c>
      <c r="C6702" s="208">
        <v>243</v>
      </c>
      <c r="D6702" s="471">
        <v>2.2999999999999998</v>
      </c>
      <c r="E6702" s="209">
        <v>-5</v>
      </c>
      <c r="F6702" s="472">
        <v>33.9</v>
      </c>
      <c r="I6702" s="114"/>
    </row>
    <row r="6703" spans="1:9">
      <c r="A6703" s="470">
        <v>44476</v>
      </c>
      <c r="B6703" s="203">
        <v>5</v>
      </c>
      <c r="C6703" s="208">
        <v>258</v>
      </c>
      <c r="D6703" s="471">
        <v>2.5</v>
      </c>
      <c r="E6703" s="209">
        <v>-5</v>
      </c>
      <c r="F6703" s="472">
        <v>34.799999999999997</v>
      </c>
      <c r="I6703" s="114"/>
    </row>
    <row r="6704" spans="1:9">
      <c r="A6704" s="470">
        <v>44476</v>
      </c>
      <c r="B6704" s="203">
        <v>6</v>
      </c>
      <c r="C6704" s="208">
        <v>273</v>
      </c>
      <c r="D6704" s="471">
        <v>2.6</v>
      </c>
      <c r="E6704" s="209">
        <v>-5</v>
      </c>
      <c r="F6704" s="472">
        <v>35.799999999999997</v>
      </c>
      <c r="I6704" s="114"/>
    </row>
    <row r="6705" spans="1:9">
      <c r="A6705" s="470">
        <v>44476</v>
      </c>
      <c r="B6705" s="203">
        <v>7</v>
      </c>
      <c r="C6705" s="208">
        <v>288</v>
      </c>
      <c r="D6705" s="471">
        <v>2.8</v>
      </c>
      <c r="E6705" s="209">
        <v>-5</v>
      </c>
      <c r="F6705" s="472">
        <v>36.700000000000003</v>
      </c>
      <c r="I6705" s="114"/>
    </row>
    <row r="6706" spans="1:9">
      <c r="A6706" s="470">
        <v>44476</v>
      </c>
      <c r="B6706" s="203">
        <v>8</v>
      </c>
      <c r="C6706" s="208">
        <v>303</v>
      </c>
      <c r="D6706" s="471">
        <v>3</v>
      </c>
      <c r="E6706" s="209">
        <v>-5</v>
      </c>
      <c r="F6706" s="472">
        <v>37.700000000000003</v>
      </c>
      <c r="I6706" s="114"/>
    </row>
    <row r="6707" spans="1:9">
      <c r="A6707" s="470">
        <v>44476</v>
      </c>
      <c r="B6707" s="203">
        <v>9</v>
      </c>
      <c r="C6707" s="208">
        <v>318</v>
      </c>
      <c r="D6707" s="471">
        <v>3.2</v>
      </c>
      <c r="E6707" s="209">
        <v>-5</v>
      </c>
      <c r="F6707" s="472">
        <v>38.6</v>
      </c>
      <c r="I6707" s="114"/>
    </row>
    <row r="6708" spans="1:9">
      <c r="A6708" s="470">
        <v>44476</v>
      </c>
      <c r="B6708" s="203">
        <v>10</v>
      </c>
      <c r="C6708" s="208">
        <v>333</v>
      </c>
      <c r="D6708" s="471">
        <v>3.3</v>
      </c>
      <c r="E6708" s="209">
        <v>-5</v>
      </c>
      <c r="F6708" s="472">
        <v>39.6</v>
      </c>
      <c r="I6708" s="114"/>
    </row>
    <row r="6709" spans="1:9">
      <c r="A6709" s="470">
        <v>44476</v>
      </c>
      <c r="B6709" s="203">
        <v>11</v>
      </c>
      <c r="C6709" s="208">
        <v>348</v>
      </c>
      <c r="D6709" s="471">
        <v>3.5</v>
      </c>
      <c r="E6709" s="209">
        <v>-5</v>
      </c>
      <c r="F6709" s="472">
        <v>40.5</v>
      </c>
      <c r="I6709" s="114"/>
    </row>
    <row r="6710" spans="1:9">
      <c r="A6710" s="470">
        <v>44476</v>
      </c>
      <c r="B6710" s="203">
        <v>12</v>
      </c>
      <c r="C6710" s="208">
        <v>3</v>
      </c>
      <c r="D6710" s="471">
        <v>3.7</v>
      </c>
      <c r="E6710" s="209">
        <v>-5</v>
      </c>
      <c r="F6710" s="472">
        <v>41.5</v>
      </c>
      <c r="I6710" s="114"/>
    </row>
    <row r="6711" spans="1:9">
      <c r="A6711" s="470">
        <v>44476</v>
      </c>
      <c r="B6711" s="203">
        <v>13</v>
      </c>
      <c r="C6711" s="208">
        <v>18</v>
      </c>
      <c r="D6711" s="471">
        <v>3.9</v>
      </c>
      <c r="E6711" s="209">
        <v>-5</v>
      </c>
      <c r="F6711" s="472">
        <v>42.5</v>
      </c>
      <c r="I6711" s="114"/>
    </row>
    <row r="6712" spans="1:9">
      <c r="A6712" s="470">
        <v>44476</v>
      </c>
      <c r="B6712" s="203">
        <v>14</v>
      </c>
      <c r="C6712" s="208">
        <v>33</v>
      </c>
      <c r="D6712" s="471">
        <v>4.0999999999999996</v>
      </c>
      <c r="E6712" s="209">
        <v>-5</v>
      </c>
      <c r="F6712" s="472">
        <v>43.4</v>
      </c>
      <c r="I6712" s="114"/>
    </row>
    <row r="6713" spans="1:9">
      <c r="A6713" s="470">
        <v>44476</v>
      </c>
      <c r="B6713" s="203">
        <v>15</v>
      </c>
      <c r="C6713" s="208">
        <v>48</v>
      </c>
      <c r="D6713" s="471">
        <v>4.2</v>
      </c>
      <c r="E6713" s="209">
        <v>-5</v>
      </c>
      <c r="F6713" s="472">
        <v>44.4</v>
      </c>
      <c r="I6713" s="114"/>
    </row>
    <row r="6714" spans="1:9">
      <c r="A6714" s="470">
        <v>44476</v>
      </c>
      <c r="B6714" s="203">
        <v>16</v>
      </c>
      <c r="C6714" s="208">
        <v>63</v>
      </c>
      <c r="D6714" s="471">
        <v>4.4000000000000004</v>
      </c>
      <c r="E6714" s="209">
        <v>-5</v>
      </c>
      <c r="F6714" s="472">
        <v>45.3</v>
      </c>
      <c r="I6714" s="114"/>
    </row>
    <row r="6715" spans="1:9">
      <c r="A6715" s="470">
        <v>44476</v>
      </c>
      <c r="B6715" s="203">
        <v>17</v>
      </c>
      <c r="C6715" s="208">
        <v>78</v>
      </c>
      <c r="D6715" s="471">
        <v>4.5999999999999996</v>
      </c>
      <c r="E6715" s="209">
        <v>-5</v>
      </c>
      <c r="F6715" s="472">
        <v>46.3</v>
      </c>
      <c r="I6715" s="114"/>
    </row>
    <row r="6716" spans="1:9">
      <c r="A6716" s="470">
        <v>44476</v>
      </c>
      <c r="B6716" s="203">
        <v>18</v>
      </c>
      <c r="C6716" s="208">
        <v>93</v>
      </c>
      <c r="D6716" s="471">
        <v>4.8</v>
      </c>
      <c r="E6716" s="209">
        <v>-5</v>
      </c>
      <c r="F6716" s="472">
        <v>47.2</v>
      </c>
      <c r="I6716" s="114"/>
    </row>
    <row r="6717" spans="1:9">
      <c r="A6717" s="470">
        <v>44476</v>
      </c>
      <c r="B6717" s="203">
        <v>19</v>
      </c>
      <c r="C6717" s="208">
        <v>108</v>
      </c>
      <c r="D6717" s="471">
        <v>4.9000000000000004</v>
      </c>
      <c r="E6717" s="209">
        <v>-5</v>
      </c>
      <c r="F6717" s="472">
        <v>48.2</v>
      </c>
      <c r="I6717" s="114"/>
    </row>
    <row r="6718" spans="1:9">
      <c r="A6718" s="470">
        <v>44476</v>
      </c>
      <c r="B6718" s="203">
        <v>20</v>
      </c>
      <c r="C6718" s="208">
        <v>123</v>
      </c>
      <c r="D6718" s="471">
        <v>5.0999999999999996</v>
      </c>
      <c r="E6718" s="209">
        <v>-5</v>
      </c>
      <c r="F6718" s="472">
        <v>49.1</v>
      </c>
      <c r="I6718" s="114"/>
    </row>
    <row r="6719" spans="1:9">
      <c r="A6719" s="470">
        <v>44476</v>
      </c>
      <c r="B6719" s="203">
        <v>21</v>
      </c>
      <c r="C6719" s="208">
        <v>138</v>
      </c>
      <c r="D6719" s="471">
        <v>5.3</v>
      </c>
      <c r="E6719" s="209">
        <v>-5</v>
      </c>
      <c r="F6719" s="472">
        <v>50.1</v>
      </c>
      <c r="I6719" s="114"/>
    </row>
    <row r="6720" spans="1:9">
      <c r="A6720" s="470">
        <v>44476</v>
      </c>
      <c r="B6720" s="203">
        <v>22</v>
      </c>
      <c r="C6720" s="208">
        <v>153</v>
      </c>
      <c r="D6720" s="471">
        <v>5.5</v>
      </c>
      <c r="E6720" s="209">
        <v>-5</v>
      </c>
      <c r="F6720" s="472">
        <v>51</v>
      </c>
      <c r="I6720" s="114"/>
    </row>
    <row r="6721" spans="1:9">
      <c r="A6721" s="470">
        <v>44476</v>
      </c>
      <c r="B6721" s="203">
        <v>23</v>
      </c>
      <c r="C6721" s="208">
        <v>168</v>
      </c>
      <c r="D6721" s="471">
        <v>5.6</v>
      </c>
      <c r="E6721" s="209">
        <v>-5</v>
      </c>
      <c r="F6721" s="472">
        <v>52</v>
      </c>
      <c r="I6721" s="114"/>
    </row>
    <row r="6722" spans="1:9">
      <c r="A6722" s="470">
        <v>44477</v>
      </c>
      <c r="B6722" s="203">
        <v>0</v>
      </c>
      <c r="C6722" s="208">
        <v>183</v>
      </c>
      <c r="D6722" s="471">
        <v>5.8</v>
      </c>
      <c r="E6722" s="209">
        <v>-5</v>
      </c>
      <c r="F6722" s="472">
        <v>53</v>
      </c>
      <c r="I6722" s="114"/>
    </row>
    <row r="6723" spans="1:9">
      <c r="A6723" s="470">
        <v>44477</v>
      </c>
      <c r="B6723" s="203">
        <v>1</v>
      </c>
      <c r="C6723" s="208">
        <v>198</v>
      </c>
      <c r="D6723" s="471">
        <v>6</v>
      </c>
      <c r="E6723" s="209">
        <v>-5</v>
      </c>
      <c r="F6723" s="472">
        <v>53.9</v>
      </c>
      <c r="I6723" s="114"/>
    </row>
    <row r="6724" spans="1:9">
      <c r="A6724" s="470">
        <v>44477</v>
      </c>
      <c r="B6724" s="203">
        <v>2</v>
      </c>
      <c r="C6724" s="208">
        <v>213</v>
      </c>
      <c r="D6724" s="471">
        <v>6.2</v>
      </c>
      <c r="E6724" s="209">
        <v>-5</v>
      </c>
      <c r="F6724" s="472">
        <v>54.9</v>
      </c>
      <c r="I6724" s="114"/>
    </row>
    <row r="6725" spans="1:9">
      <c r="A6725" s="470">
        <v>44477</v>
      </c>
      <c r="B6725" s="203">
        <v>3</v>
      </c>
      <c r="C6725" s="208">
        <v>228</v>
      </c>
      <c r="D6725" s="471">
        <v>6.3</v>
      </c>
      <c r="E6725" s="209">
        <v>-5</v>
      </c>
      <c r="F6725" s="472">
        <v>55.8</v>
      </c>
      <c r="I6725" s="114"/>
    </row>
    <row r="6726" spans="1:9">
      <c r="A6726" s="470">
        <v>44477</v>
      </c>
      <c r="B6726" s="203">
        <v>4</v>
      </c>
      <c r="C6726" s="208">
        <v>243</v>
      </c>
      <c r="D6726" s="471">
        <v>6.5</v>
      </c>
      <c r="E6726" s="209">
        <v>-5</v>
      </c>
      <c r="F6726" s="472">
        <v>56.8</v>
      </c>
      <c r="I6726" s="114"/>
    </row>
    <row r="6727" spans="1:9">
      <c r="A6727" s="470">
        <v>44477</v>
      </c>
      <c r="B6727" s="203">
        <v>5</v>
      </c>
      <c r="C6727" s="208">
        <v>258</v>
      </c>
      <c r="D6727" s="471">
        <v>6.7</v>
      </c>
      <c r="E6727" s="209">
        <v>-5</v>
      </c>
      <c r="F6727" s="472">
        <v>57.7</v>
      </c>
      <c r="I6727" s="114"/>
    </row>
    <row r="6728" spans="1:9">
      <c r="A6728" s="470">
        <v>44477</v>
      </c>
      <c r="B6728" s="203">
        <v>6</v>
      </c>
      <c r="C6728" s="208">
        <v>273</v>
      </c>
      <c r="D6728" s="471">
        <v>6.9</v>
      </c>
      <c r="E6728" s="209">
        <v>-5</v>
      </c>
      <c r="F6728" s="472">
        <v>58.7</v>
      </c>
      <c r="I6728" s="114"/>
    </row>
    <row r="6729" spans="1:9">
      <c r="A6729" s="470">
        <v>44477</v>
      </c>
      <c r="B6729" s="203">
        <v>7</v>
      </c>
      <c r="C6729" s="208">
        <v>288</v>
      </c>
      <c r="D6729" s="471">
        <v>7</v>
      </c>
      <c r="E6729" s="209">
        <v>-5</v>
      </c>
      <c r="F6729" s="472">
        <v>59.6</v>
      </c>
      <c r="I6729" s="114"/>
    </row>
    <row r="6730" spans="1:9">
      <c r="A6730" s="470">
        <v>44477</v>
      </c>
      <c r="B6730" s="203">
        <v>8</v>
      </c>
      <c r="C6730" s="208">
        <v>303</v>
      </c>
      <c r="D6730" s="471">
        <v>7.2</v>
      </c>
      <c r="E6730" s="209">
        <v>-6</v>
      </c>
      <c r="F6730" s="472">
        <v>0.6</v>
      </c>
      <c r="I6730" s="114"/>
    </row>
    <row r="6731" spans="1:9">
      <c r="A6731" s="470">
        <v>44477</v>
      </c>
      <c r="B6731" s="203">
        <v>9</v>
      </c>
      <c r="C6731" s="208">
        <v>318</v>
      </c>
      <c r="D6731" s="471">
        <v>7.4</v>
      </c>
      <c r="E6731" s="209">
        <v>-6</v>
      </c>
      <c r="F6731" s="472">
        <v>1.5</v>
      </c>
      <c r="I6731" s="114"/>
    </row>
    <row r="6732" spans="1:9">
      <c r="A6732" s="470">
        <v>44477</v>
      </c>
      <c r="B6732" s="203">
        <v>10</v>
      </c>
      <c r="C6732" s="208">
        <v>333</v>
      </c>
      <c r="D6732" s="471">
        <v>7.6</v>
      </c>
      <c r="E6732" s="209">
        <v>-6</v>
      </c>
      <c r="F6732" s="472">
        <v>2.5</v>
      </c>
      <c r="I6732" s="114"/>
    </row>
    <row r="6733" spans="1:9">
      <c r="A6733" s="470">
        <v>44477</v>
      </c>
      <c r="B6733" s="203">
        <v>11</v>
      </c>
      <c r="C6733" s="208">
        <v>348</v>
      </c>
      <c r="D6733" s="471">
        <v>7.7</v>
      </c>
      <c r="E6733" s="209">
        <v>-6</v>
      </c>
      <c r="F6733" s="472">
        <v>3.4</v>
      </c>
      <c r="I6733" s="114"/>
    </row>
    <row r="6734" spans="1:9">
      <c r="A6734" s="470">
        <v>44477</v>
      </c>
      <c r="B6734" s="203">
        <v>12</v>
      </c>
      <c r="C6734" s="208">
        <v>3</v>
      </c>
      <c r="D6734" s="471">
        <v>7.9</v>
      </c>
      <c r="E6734" s="209">
        <v>-6</v>
      </c>
      <c r="F6734" s="472">
        <v>4.4000000000000004</v>
      </c>
      <c r="I6734" s="114"/>
    </row>
    <row r="6735" spans="1:9">
      <c r="A6735" s="470">
        <v>44477</v>
      </c>
      <c r="B6735" s="203">
        <v>13</v>
      </c>
      <c r="C6735" s="208">
        <v>18</v>
      </c>
      <c r="D6735" s="471">
        <v>8.1</v>
      </c>
      <c r="E6735" s="209">
        <v>-6</v>
      </c>
      <c r="F6735" s="472">
        <v>5.3</v>
      </c>
      <c r="I6735" s="114"/>
    </row>
    <row r="6736" spans="1:9">
      <c r="A6736" s="470">
        <v>44477</v>
      </c>
      <c r="B6736" s="203">
        <v>14</v>
      </c>
      <c r="C6736" s="208">
        <v>33</v>
      </c>
      <c r="D6736" s="471">
        <v>8.3000000000000007</v>
      </c>
      <c r="E6736" s="209">
        <v>-6</v>
      </c>
      <c r="F6736" s="472">
        <v>6.3</v>
      </c>
      <c r="I6736" s="114"/>
    </row>
    <row r="6737" spans="1:9">
      <c r="A6737" s="470">
        <v>44477</v>
      </c>
      <c r="B6737" s="203">
        <v>15</v>
      </c>
      <c r="C6737" s="208">
        <v>48</v>
      </c>
      <c r="D6737" s="471">
        <v>8.4</v>
      </c>
      <c r="E6737" s="209">
        <v>-6</v>
      </c>
      <c r="F6737" s="472">
        <v>7.2</v>
      </c>
      <c r="I6737" s="114"/>
    </row>
    <row r="6738" spans="1:9">
      <c r="A6738" s="470">
        <v>44477</v>
      </c>
      <c r="B6738" s="203">
        <v>16</v>
      </c>
      <c r="C6738" s="208">
        <v>63</v>
      </c>
      <c r="D6738" s="471">
        <v>8.6</v>
      </c>
      <c r="E6738" s="209">
        <v>-6</v>
      </c>
      <c r="F6738" s="472">
        <v>8.1999999999999993</v>
      </c>
      <c r="I6738" s="114"/>
    </row>
    <row r="6739" spans="1:9">
      <c r="A6739" s="470">
        <v>44477</v>
      </c>
      <c r="B6739" s="203">
        <v>17</v>
      </c>
      <c r="C6739" s="208">
        <v>78</v>
      </c>
      <c r="D6739" s="471">
        <v>8.8000000000000007</v>
      </c>
      <c r="E6739" s="209">
        <v>-6</v>
      </c>
      <c r="F6739" s="472">
        <v>9.1999999999999993</v>
      </c>
      <c r="I6739" s="114"/>
    </row>
    <row r="6740" spans="1:9">
      <c r="A6740" s="470">
        <v>44477</v>
      </c>
      <c r="B6740" s="203">
        <v>18</v>
      </c>
      <c r="C6740" s="208">
        <v>93</v>
      </c>
      <c r="D6740" s="471">
        <v>8.9</v>
      </c>
      <c r="E6740" s="209">
        <v>-6</v>
      </c>
      <c r="F6740" s="472">
        <v>10.1</v>
      </c>
      <c r="I6740" s="114"/>
    </row>
    <row r="6741" spans="1:9">
      <c r="A6741" s="470">
        <v>44477</v>
      </c>
      <c r="B6741" s="203">
        <v>19</v>
      </c>
      <c r="C6741" s="208">
        <v>108</v>
      </c>
      <c r="D6741" s="471">
        <v>9.1</v>
      </c>
      <c r="E6741" s="209">
        <v>-6</v>
      </c>
      <c r="F6741" s="472">
        <v>11.1</v>
      </c>
      <c r="I6741" s="114"/>
    </row>
    <row r="6742" spans="1:9">
      <c r="A6742" s="470">
        <v>44477</v>
      </c>
      <c r="B6742" s="203">
        <v>20</v>
      </c>
      <c r="C6742" s="208">
        <v>123</v>
      </c>
      <c r="D6742" s="471">
        <v>9.3000000000000007</v>
      </c>
      <c r="E6742" s="209">
        <v>-6</v>
      </c>
      <c r="F6742" s="472">
        <v>12</v>
      </c>
      <c r="I6742" s="114"/>
    </row>
    <row r="6743" spans="1:9">
      <c r="A6743" s="470">
        <v>44477</v>
      </c>
      <c r="B6743" s="203">
        <v>21</v>
      </c>
      <c r="C6743" s="208">
        <v>138</v>
      </c>
      <c r="D6743" s="471">
        <v>9.5</v>
      </c>
      <c r="E6743" s="209">
        <v>-6</v>
      </c>
      <c r="F6743" s="472">
        <v>13</v>
      </c>
      <c r="I6743" s="114"/>
    </row>
    <row r="6744" spans="1:9">
      <c r="A6744" s="470">
        <v>44477</v>
      </c>
      <c r="B6744" s="203">
        <v>22</v>
      </c>
      <c r="C6744" s="208">
        <v>153</v>
      </c>
      <c r="D6744" s="471">
        <v>9.6</v>
      </c>
      <c r="E6744" s="209">
        <v>-6</v>
      </c>
      <c r="F6744" s="472">
        <v>13.9</v>
      </c>
      <c r="I6744" s="114"/>
    </row>
    <row r="6745" spans="1:9">
      <c r="A6745" s="470">
        <v>44477</v>
      </c>
      <c r="B6745" s="203">
        <v>23</v>
      </c>
      <c r="C6745" s="208">
        <v>168</v>
      </c>
      <c r="D6745" s="471">
        <v>9.8000000000000007</v>
      </c>
      <c r="E6745" s="209">
        <v>-6</v>
      </c>
      <c r="F6745" s="472">
        <v>14.9</v>
      </c>
      <c r="I6745" s="114"/>
    </row>
    <row r="6746" spans="1:9">
      <c r="A6746" s="470">
        <v>44478</v>
      </c>
      <c r="B6746" s="203">
        <v>0</v>
      </c>
      <c r="C6746" s="208">
        <v>183</v>
      </c>
      <c r="D6746" s="471">
        <v>10</v>
      </c>
      <c r="E6746" s="209">
        <v>-6</v>
      </c>
      <c r="F6746" s="472">
        <v>15.8</v>
      </c>
      <c r="I6746" s="114"/>
    </row>
    <row r="6747" spans="1:9">
      <c r="A6747" s="470">
        <v>44478</v>
      </c>
      <c r="B6747" s="203">
        <v>1</v>
      </c>
      <c r="C6747" s="208">
        <v>198</v>
      </c>
      <c r="D6747" s="471">
        <v>10.1</v>
      </c>
      <c r="E6747" s="209">
        <v>-6</v>
      </c>
      <c r="F6747" s="472">
        <v>16.8</v>
      </c>
      <c r="I6747" s="114"/>
    </row>
    <row r="6748" spans="1:9">
      <c r="A6748" s="470">
        <v>44478</v>
      </c>
      <c r="B6748" s="203">
        <v>2</v>
      </c>
      <c r="C6748" s="208">
        <v>213</v>
      </c>
      <c r="D6748" s="471">
        <v>10.3</v>
      </c>
      <c r="E6748" s="209">
        <v>-6</v>
      </c>
      <c r="F6748" s="472">
        <v>17.7</v>
      </c>
      <c r="I6748" s="114"/>
    </row>
    <row r="6749" spans="1:9">
      <c r="A6749" s="470">
        <v>44478</v>
      </c>
      <c r="B6749" s="203">
        <v>3</v>
      </c>
      <c r="C6749" s="208">
        <v>228</v>
      </c>
      <c r="D6749" s="471">
        <v>10.5</v>
      </c>
      <c r="E6749" s="209">
        <v>-6</v>
      </c>
      <c r="F6749" s="472">
        <v>18.7</v>
      </c>
      <c r="I6749" s="114"/>
    </row>
    <row r="6750" spans="1:9">
      <c r="A6750" s="470">
        <v>44478</v>
      </c>
      <c r="B6750" s="203">
        <v>4</v>
      </c>
      <c r="C6750" s="208">
        <v>243</v>
      </c>
      <c r="D6750" s="471">
        <v>10.7</v>
      </c>
      <c r="E6750" s="209">
        <v>-6</v>
      </c>
      <c r="F6750" s="472">
        <v>19.600000000000001</v>
      </c>
      <c r="I6750" s="114"/>
    </row>
    <row r="6751" spans="1:9">
      <c r="A6751" s="470">
        <v>44478</v>
      </c>
      <c r="B6751" s="203">
        <v>5</v>
      </c>
      <c r="C6751" s="208">
        <v>258</v>
      </c>
      <c r="D6751" s="471">
        <v>10.8</v>
      </c>
      <c r="E6751" s="209">
        <v>-6</v>
      </c>
      <c r="F6751" s="472">
        <v>20.6</v>
      </c>
      <c r="I6751" s="114"/>
    </row>
    <row r="6752" spans="1:9">
      <c r="A6752" s="470">
        <v>44478</v>
      </c>
      <c r="B6752" s="203">
        <v>6</v>
      </c>
      <c r="C6752" s="208">
        <v>273</v>
      </c>
      <c r="D6752" s="471">
        <v>11</v>
      </c>
      <c r="E6752" s="209">
        <v>-6</v>
      </c>
      <c r="F6752" s="472">
        <v>21.5</v>
      </c>
      <c r="I6752" s="114"/>
    </row>
    <row r="6753" spans="1:9">
      <c r="A6753" s="470">
        <v>44478</v>
      </c>
      <c r="B6753" s="203">
        <v>7</v>
      </c>
      <c r="C6753" s="208">
        <v>288</v>
      </c>
      <c r="D6753" s="471">
        <v>11.2</v>
      </c>
      <c r="E6753" s="209">
        <v>-6</v>
      </c>
      <c r="F6753" s="472">
        <v>22.5</v>
      </c>
      <c r="I6753" s="114"/>
    </row>
    <row r="6754" spans="1:9">
      <c r="A6754" s="470">
        <v>44478</v>
      </c>
      <c r="B6754" s="203">
        <v>8</v>
      </c>
      <c r="C6754" s="208">
        <v>303</v>
      </c>
      <c r="D6754" s="471">
        <v>11.3</v>
      </c>
      <c r="E6754" s="209">
        <v>-6</v>
      </c>
      <c r="F6754" s="472">
        <v>23.4</v>
      </c>
      <c r="I6754" s="114"/>
    </row>
    <row r="6755" spans="1:9">
      <c r="A6755" s="470">
        <v>44478</v>
      </c>
      <c r="B6755" s="203">
        <v>9</v>
      </c>
      <c r="C6755" s="208">
        <v>318</v>
      </c>
      <c r="D6755" s="471">
        <v>11.5</v>
      </c>
      <c r="E6755" s="209">
        <v>-6</v>
      </c>
      <c r="F6755" s="472">
        <v>24.4</v>
      </c>
      <c r="I6755" s="114"/>
    </row>
    <row r="6756" spans="1:9">
      <c r="A6756" s="470">
        <v>44478</v>
      </c>
      <c r="B6756" s="203">
        <v>10</v>
      </c>
      <c r="C6756" s="208">
        <v>333</v>
      </c>
      <c r="D6756" s="471">
        <v>11.7</v>
      </c>
      <c r="E6756" s="209">
        <v>-6</v>
      </c>
      <c r="F6756" s="472">
        <v>25.3</v>
      </c>
      <c r="I6756" s="114"/>
    </row>
    <row r="6757" spans="1:9">
      <c r="A6757" s="470">
        <v>44478</v>
      </c>
      <c r="B6757" s="203">
        <v>11</v>
      </c>
      <c r="C6757" s="208">
        <v>348</v>
      </c>
      <c r="D6757" s="471">
        <v>11.8</v>
      </c>
      <c r="E6757" s="209">
        <v>-6</v>
      </c>
      <c r="F6757" s="472">
        <v>26.3</v>
      </c>
      <c r="I6757" s="114"/>
    </row>
    <row r="6758" spans="1:9">
      <c r="A6758" s="470">
        <v>44478</v>
      </c>
      <c r="B6758" s="203">
        <v>12</v>
      </c>
      <c r="C6758" s="208">
        <v>3</v>
      </c>
      <c r="D6758" s="471">
        <v>12</v>
      </c>
      <c r="E6758" s="209">
        <v>-6</v>
      </c>
      <c r="F6758" s="472">
        <v>27.2</v>
      </c>
      <c r="I6758" s="114"/>
    </row>
    <row r="6759" spans="1:9">
      <c r="A6759" s="470">
        <v>44478</v>
      </c>
      <c r="B6759" s="203">
        <v>13</v>
      </c>
      <c r="C6759" s="208">
        <v>18</v>
      </c>
      <c r="D6759" s="471">
        <v>12.2</v>
      </c>
      <c r="E6759" s="209">
        <v>-6</v>
      </c>
      <c r="F6759" s="472">
        <v>28.2</v>
      </c>
      <c r="I6759" s="114"/>
    </row>
    <row r="6760" spans="1:9">
      <c r="A6760" s="470">
        <v>44478</v>
      </c>
      <c r="B6760" s="203">
        <v>14</v>
      </c>
      <c r="C6760" s="208">
        <v>33</v>
      </c>
      <c r="D6760" s="471">
        <v>12.3</v>
      </c>
      <c r="E6760" s="209">
        <v>-6</v>
      </c>
      <c r="F6760" s="472">
        <v>29.1</v>
      </c>
      <c r="I6760" s="114"/>
    </row>
    <row r="6761" spans="1:9">
      <c r="A6761" s="470">
        <v>44478</v>
      </c>
      <c r="B6761" s="203">
        <v>15</v>
      </c>
      <c r="C6761" s="208">
        <v>48</v>
      </c>
      <c r="D6761" s="471">
        <v>12.5</v>
      </c>
      <c r="E6761" s="209">
        <v>-6</v>
      </c>
      <c r="F6761" s="472">
        <v>30</v>
      </c>
      <c r="I6761" s="114"/>
    </row>
    <row r="6762" spans="1:9">
      <c r="A6762" s="470">
        <v>44478</v>
      </c>
      <c r="B6762" s="203">
        <v>16</v>
      </c>
      <c r="C6762" s="208">
        <v>63</v>
      </c>
      <c r="D6762" s="471">
        <v>12.7</v>
      </c>
      <c r="E6762" s="209">
        <v>-6</v>
      </c>
      <c r="F6762" s="472">
        <v>31</v>
      </c>
      <c r="I6762" s="114"/>
    </row>
    <row r="6763" spans="1:9">
      <c r="A6763" s="470">
        <v>44478</v>
      </c>
      <c r="B6763" s="203">
        <v>17</v>
      </c>
      <c r="C6763" s="208">
        <v>78</v>
      </c>
      <c r="D6763" s="471">
        <v>12.9</v>
      </c>
      <c r="E6763" s="209">
        <v>-6</v>
      </c>
      <c r="F6763" s="472">
        <v>31.9</v>
      </c>
      <c r="I6763" s="114"/>
    </row>
    <row r="6764" spans="1:9">
      <c r="A6764" s="470">
        <v>44478</v>
      </c>
      <c r="B6764" s="203">
        <v>18</v>
      </c>
      <c r="C6764" s="208">
        <v>93</v>
      </c>
      <c r="D6764" s="471">
        <v>13</v>
      </c>
      <c r="E6764" s="209">
        <v>-6</v>
      </c>
      <c r="F6764" s="472">
        <v>32.9</v>
      </c>
      <c r="I6764" s="114"/>
    </row>
    <row r="6765" spans="1:9">
      <c r="A6765" s="470">
        <v>44478</v>
      </c>
      <c r="B6765" s="203">
        <v>19</v>
      </c>
      <c r="C6765" s="208">
        <v>108</v>
      </c>
      <c r="D6765" s="471">
        <v>13.2</v>
      </c>
      <c r="E6765" s="209">
        <v>-6</v>
      </c>
      <c r="F6765" s="472">
        <v>33.799999999999997</v>
      </c>
      <c r="I6765" s="114"/>
    </row>
    <row r="6766" spans="1:9">
      <c r="A6766" s="470">
        <v>44478</v>
      </c>
      <c r="B6766" s="203">
        <v>20</v>
      </c>
      <c r="C6766" s="208">
        <v>123</v>
      </c>
      <c r="D6766" s="471">
        <v>13.4</v>
      </c>
      <c r="E6766" s="209">
        <v>-6</v>
      </c>
      <c r="F6766" s="472">
        <v>34.799999999999997</v>
      </c>
      <c r="I6766" s="114"/>
    </row>
    <row r="6767" spans="1:9">
      <c r="A6767" s="470">
        <v>44478</v>
      </c>
      <c r="B6767" s="203">
        <v>21</v>
      </c>
      <c r="C6767" s="208">
        <v>138</v>
      </c>
      <c r="D6767" s="471">
        <v>13.5</v>
      </c>
      <c r="E6767" s="209">
        <v>-6</v>
      </c>
      <c r="F6767" s="472">
        <v>35.700000000000003</v>
      </c>
      <c r="I6767" s="114"/>
    </row>
    <row r="6768" spans="1:9">
      <c r="A6768" s="470">
        <v>44478</v>
      </c>
      <c r="B6768" s="203">
        <v>22</v>
      </c>
      <c r="C6768" s="208">
        <v>153</v>
      </c>
      <c r="D6768" s="471">
        <v>13.7</v>
      </c>
      <c r="E6768" s="209">
        <v>-6</v>
      </c>
      <c r="F6768" s="472">
        <v>36.700000000000003</v>
      </c>
      <c r="I6768" s="114"/>
    </row>
    <row r="6769" spans="1:9">
      <c r="A6769" s="470">
        <v>44478</v>
      </c>
      <c r="B6769" s="203">
        <v>23</v>
      </c>
      <c r="C6769" s="208">
        <v>168</v>
      </c>
      <c r="D6769" s="471">
        <v>13.9</v>
      </c>
      <c r="E6769" s="209">
        <v>-6</v>
      </c>
      <c r="F6769" s="472">
        <v>37.6</v>
      </c>
      <c r="I6769" s="114"/>
    </row>
    <row r="6770" spans="1:9">
      <c r="A6770" s="470">
        <v>44479</v>
      </c>
      <c r="B6770" s="203">
        <v>0</v>
      </c>
      <c r="C6770" s="208">
        <v>183</v>
      </c>
      <c r="D6770" s="471">
        <v>14</v>
      </c>
      <c r="E6770" s="209">
        <v>-6</v>
      </c>
      <c r="F6770" s="472">
        <v>38.6</v>
      </c>
      <c r="I6770" s="114"/>
    </row>
    <row r="6771" spans="1:9">
      <c r="A6771" s="470">
        <v>44479</v>
      </c>
      <c r="B6771" s="203">
        <v>1</v>
      </c>
      <c r="C6771" s="208">
        <v>198</v>
      </c>
      <c r="D6771" s="471">
        <v>14.2</v>
      </c>
      <c r="E6771" s="209">
        <v>-6</v>
      </c>
      <c r="F6771" s="472">
        <v>39.5</v>
      </c>
      <c r="I6771" s="114"/>
    </row>
    <row r="6772" spans="1:9">
      <c r="A6772" s="470">
        <v>44479</v>
      </c>
      <c r="B6772" s="203">
        <v>2</v>
      </c>
      <c r="C6772" s="208">
        <v>213</v>
      </c>
      <c r="D6772" s="471">
        <v>14.4</v>
      </c>
      <c r="E6772" s="209">
        <v>-6</v>
      </c>
      <c r="F6772" s="472">
        <v>40.5</v>
      </c>
      <c r="I6772" s="114"/>
    </row>
    <row r="6773" spans="1:9">
      <c r="A6773" s="470">
        <v>44479</v>
      </c>
      <c r="B6773" s="203">
        <v>3</v>
      </c>
      <c r="C6773" s="208">
        <v>228</v>
      </c>
      <c r="D6773" s="471">
        <v>14.5</v>
      </c>
      <c r="E6773" s="209">
        <v>-6</v>
      </c>
      <c r="F6773" s="472">
        <v>41.4</v>
      </c>
      <c r="I6773" s="114"/>
    </row>
    <row r="6774" spans="1:9">
      <c r="A6774" s="470">
        <v>44479</v>
      </c>
      <c r="B6774" s="203">
        <v>4</v>
      </c>
      <c r="C6774" s="208">
        <v>243</v>
      </c>
      <c r="D6774" s="471">
        <v>14.7</v>
      </c>
      <c r="E6774" s="209">
        <v>-6</v>
      </c>
      <c r="F6774" s="472">
        <v>42.4</v>
      </c>
      <c r="I6774" s="114"/>
    </row>
    <row r="6775" spans="1:9">
      <c r="A6775" s="470">
        <v>44479</v>
      </c>
      <c r="B6775" s="203">
        <v>5</v>
      </c>
      <c r="C6775" s="208">
        <v>258</v>
      </c>
      <c r="D6775" s="471">
        <v>14.9</v>
      </c>
      <c r="E6775" s="209">
        <v>-6</v>
      </c>
      <c r="F6775" s="472">
        <v>43.3</v>
      </c>
      <c r="I6775" s="114"/>
    </row>
    <row r="6776" spans="1:9">
      <c r="A6776" s="470">
        <v>44479</v>
      </c>
      <c r="B6776" s="203">
        <v>6</v>
      </c>
      <c r="C6776" s="208">
        <v>273</v>
      </c>
      <c r="D6776" s="471">
        <v>15</v>
      </c>
      <c r="E6776" s="209">
        <v>-6</v>
      </c>
      <c r="F6776" s="472">
        <v>44.3</v>
      </c>
      <c r="I6776" s="114"/>
    </row>
    <row r="6777" spans="1:9">
      <c r="A6777" s="470">
        <v>44479</v>
      </c>
      <c r="B6777" s="203">
        <v>7</v>
      </c>
      <c r="C6777" s="208">
        <v>288</v>
      </c>
      <c r="D6777" s="471">
        <v>15.2</v>
      </c>
      <c r="E6777" s="209">
        <v>-6</v>
      </c>
      <c r="F6777" s="472">
        <v>45.2</v>
      </c>
      <c r="I6777" s="114"/>
    </row>
    <row r="6778" spans="1:9">
      <c r="A6778" s="470">
        <v>44479</v>
      </c>
      <c r="B6778" s="203">
        <v>8</v>
      </c>
      <c r="C6778" s="208">
        <v>303</v>
      </c>
      <c r="D6778" s="471">
        <v>15.3</v>
      </c>
      <c r="E6778" s="209">
        <v>-6</v>
      </c>
      <c r="F6778" s="472">
        <v>46.1</v>
      </c>
      <c r="I6778" s="114"/>
    </row>
    <row r="6779" spans="1:9">
      <c r="A6779" s="470">
        <v>44479</v>
      </c>
      <c r="B6779" s="203">
        <v>9</v>
      </c>
      <c r="C6779" s="208">
        <v>318</v>
      </c>
      <c r="D6779" s="471">
        <v>15.5</v>
      </c>
      <c r="E6779" s="209">
        <v>-6</v>
      </c>
      <c r="F6779" s="472">
        <v>47.1</v>
      </c>
      <c r="I6779" s="114"/>
    </row>
    <row r="6780" spans="1:9">
      <c r="A6780" s="470">
        <v>44479</v>
      </c>
      <c r="B6780" s="203">
        <v>10</v>
      </c>
      <c r="C6780" s="208">
        <v>333</v>
      </c>
      <c r="D6780" s="471">
        <v>15.7</v>
      </c>
      <c r="E6780" s="209">
        <v>-6</v>
      </c>
      <c r="F6780" s="472">
        <v>48</v>
      </c>
      <c r="I6780" s="114"/>
    </row>
    <row r="6781" spans="1:9">
      <c r="A6781" s="470">
        <v>44479</v>
      </c>
      <c r="B6781" s="203">
        <v>11</v>
      </c>
      <c r="C6781" s="208">
        <v>348</v>
      </c>
      <c r="D6781" s="471">
        <v>15.8</v>
      </c>
      <c r="E6781" s="209">
        <v>-6</v>
      </c>
      <c r="F6781" s="472">
        <v>49</v>
      </c>
      <c r="I6781" s="114"/>
    </row>
    <row r="6782" spans="1:9">
      <c r="A6782" s="470">
        <v>44479</v>
      </c>
      <c r="B6782" s="203">
        <v>12</v>
      </c>
      <c r="C6782" s="208">
        <v>3</v>
      </c>
      <c r="D6782" s="471">
        <v>16</v>
      </c>
      <c r="E6782" s="209">
        <v>-6</v>
      </c>
      <c r="F6782" s="472">
        <v>49.9</v>
      </c>
      <c r="I6782" s="114"/>
    </row>
    <row r="6783" spans="1:9">
      <c r="A6783" s="470">
        <v>44479</v>
      </c>
      <c r="B6783" s="203">
        <v>13</v>
      </c>
      <c r="C6783" s="208">
        <v>18</v>
      </c>
      <c r="D6783" s="471">
        <v>16.2</v>
      </c>
      <c r="E6783" s="209">
        <v>-6</v>
      </c>
      <c r="F6783" s="472">
        <v>50.9</v>
      </c>
      <c r="I6783" s="114"/>
    </row>
    <row r="6784" spans="1:9">
      <c r="A6784" s="470">
        <v>44479</v>
      </c>
      <c r="B6784" s="203">
        <v>14</v>
      </c>
      <c r="C6784" s="208">
        <v>33</v>
      </c>
      <c r="D6784" s="471">
        <v>16.3</v>
      </c>
      <c r="E6784" s="209">
        <v>-6</v>
      </c>
      <c r="F6784" s="472">
        <v>51.8</v>
      </c>
      <c r="I6784" s="114"/>
    </row>
    <row r="6785" spans="1:9">
      <c r="A6785" s="470">
        <v>44479</v>
      </c>
      <c r="B6785" s="203">
        <v>15</v>
      </c>
      <c r="C6785" s="208">
        <v>48</v>
      </c>
      <c r="D6785" s="471">
        <v>16.5</v>
      </c>
      <c r="E6785" s="209">
        <v>-6</v>
      </c>
      <c r="F6785" s="472">
        <v>52.8</v>
      </c>
      <c r="I6785" s="114"/>
    </row>
    <row r="6786" spans="1:9">
      <c r="A6786" s="470">
        <v>44479</v>
      </c>
      <c r="B6786" s="203">
        <v>16</v>
      </c>
      <c r="C6786" s="208">
        <v>63</v>
      </c>
      <c r="D6786" s="471">
        <v>16.7</v>
      </c>
      <c r="E6786" s="209">
        <v>-6</v>
      </c>
      <c r="F6786" s="472">
        <v>53.7</v>
      </c>
      <c r="I6786" s="114"/>
    </row>
    <row r="6787" spans="1:9">
      <c r="A6787" s="470">
        <v>44479</v>
      </c>
      <c r="B6787" s="203">
        <v>17</v>
      </c>
      <c r="C6787" s="208">
        <v>78</v>
      </c>
      <c r="D6787" s="471">
        <v>16.8</v>
      </c>
      <c r="E6787" s="209">
        <v>-6</v>
      </c>
      <c r="F6787" s="472">
        <v>54.6</v>
      </c>
      <c r="I6787" s="114"/>
    </row>
    <row r="6788" spans="1:9">
      <c r="A6788" s="470">
        <v>44479</v>
      </c>
      <c r="B6788" s="203">
        <v>18</v>
      </c>
      <c r="C6788" s="208">
        <v>93</v>
      </c>
      <c r="D6788" s="471">
        <v>17</v>
      </c>
      <c r="E6788" s="209">
        <v>-6</v>
      </c>
      <c r="F6788" s="472">
        <v>55.6</v>
      </c>
      <c r="I6788" s="114"/>
    </row>
    <row r="6789" spans="1:9">
      <c r="A6789" s="470">
        <v>44479</v>
      </c>
      <c r="B6789" s="203">
        <v>19</v>
      </c>
      <c r="C6789" s="208">
        <v>108</v>
      </c>
      <c r="D6789" s="471">
        <v>17.100000000000001</v>
      </c>
      <c r="E6789" s="209">
        <v>-6</v>
      </c>
      <c r="F6789" s="472">
        <v>56.5</v>
      </c>
      <c r="I6789" s="114"/>
    </row>
    <row r="6790" spans="1:9">
      <c r="A6790" s="470">
        <v>44479</v>
      </c>
      <c r="B6790" s="203">
        <v>20</v>
      </c>
      <c r="C6790" s="208">
        <v>123</v>
      </c>
      <c r="D6790" s="471">
        <v>17.3</v>
      </c>
      <c r="E6790" s="209">
        <v>-6</v>
      </c>
      <c r="F6790" s="472">
        <v>57.5</v>
      </c>
      <c r="I6790" s="114"/>
    </row>
    <row r="6791" spans="1:9">
      <c r="A6791" s="470">
        <v>44479</v>
      </c>
      <c r="B6791" s="203">
        <v>21</v>
      </c>
      <c r="C6791" s="208">
        <v>138</v>
      </c>
      <c r="D6791" s="471">
        <v>17.5</v>
      </c>
      <c r="E6791" s="209">
        <v>-6</v>
      </c>
      <c r="F6791" s="472">
        <v>58.4</v>
      </c>
      <c r="I6791" s="114"/>
    </row>
    <row r="6792" spans="1:9">
      <c r="A6792" s="470">
        <v>44479</v>
      </c>
      <c r="B6792" s="203">
        <v>22</v>
      </c>
      <c r="C6792" s="208">
        <v>153</v>
      </c>
      <c r="D6792" s="471">
        <v>17.600000000000001</v>
      </c>
      <c r="E6792" s="209">
        <v>-6</v>
      </c>
      <c r="F6792" s="472">
        <v>59.4</v>
      </c>
      <c r="I6792" s="114"/>
    </row>
    <row r="6793" spans="1:9">
      <c r="A6793" s="470">
        <v>44479</v>
      </c>
      <c r="B6793" s="203">
        <v>23</v>
      </c>
      <c r="C6793" s="208">
        <v>168</v>
      </c>
      <c r="D6793" s="471">
        <v>17.8</v>
      </c>
      <c r="E6793" s="209">
        <v>-7</v>
      </c>
      <c r="F6793" s="472">
        <v>0.3</v>
      </c>
      <c r="I6793" s="114"/>
    </row>
    <row r="6794" spans="1:9">
      <c r="A6794" s="470">
        <v>44480</v>
      </c>
      <c r="B6794" s="203">
        <v>0</v>
      </c>
      <c r="C6794" s="208">
        <v>183</v>
      </c>
      <c r="D6794" s="471">
        <v>18</v>
      </c>
      <c r="E6794" s="209">
        <v>-7</v>
      </c>
      <c r="F6794" s="472">
        <v>1.3</v>
      </c>
      <c r="I6794" s="114"/>
    </row>
    <row r="6795" spans="1:9">
      <c r="A6795" s="470">
        <v>44480</v>
      </c>
      <c r="B6795" s="203">
        <v>1</v>
      </c>
      <c r="C6795" s="208">
        <v>198</v>
      </c>
      <c r="D6795" s="471">
        <v>18.100000000000001</v>
      </c>
      <c r="E6795" s="209">
        <v>-7</v>
      </c>
      <c r="F6795" s="472">
        <v>2.2000000000000002</v>
      </c>
      <c r="I6795" s="114"/>
    </row>
    <row r="6796" spans="1:9">
      <c r="A6796" s="470">
        <v>44480</v>
      </c>
      <c r="B6796" s="203">
        <v>2</v>
      </c>
      <c r="C6796" s="208">
        <v>213</v>
      </c>
      <c r="D6796" s="471">
        <v>18.3</v>
      </c>
      <c r="E6796" s="209">
        <v>-7</v>
      </c>
      <c r="F6796" s="472">
        <v>3.1</v>
      </c>
      <c r="I6796" s="114"/>
    </row>
    <row r="6797" spans="1:9">
      <c r="A6797" s="470">
        <v>44480</v>
      </c>
      <c r="B6797" s="203">
        <v>3</v>
      </c>
      <c r="C6797" s="208">
        <v>228</v>
      </c>
      <c r="D6797" s="471">
        <v>18.399999999999999</v>
      </c>
      <c r="E6797" s="209">
        <v>-7</v>
      </c>
      <c r="F6797" s="472">
        <v>4.0999999999999996</v>
      </c>
      <c r="I6797" s="114"/>
    </row>
    <row r="6798" spans="1:9">
      <c r="A6798" s="470">
        <v>44480</v>
      </c>
      <c r="B6798" s="203">
        <v>4</v>
      </c>
      <c r="C6798" s="208">
        <v>243</v>
      </c>
      <c r="D6798" s="471">
        <v>18.600000000000001</v>
      </c>
      <c r="E6798" s="209">
        <v>-7</v>
      </c>
      <c r="F6798" s="472">
        <v>5</v>
      </c>
      <c r="I6798" s="114"/>
    </row>
    <row r="6799" spans="1:9">
      <c r="A6799" s="470">
        <v>44480</v>
      </c>
      <c r="B6799" s="203">
        <v>5</v>
      </c>
      <c r="C6799" s="208">
        <v>258</v>
      </c>
      <c r="D6799" s="471">
        <v>18.8</v>
      </c>
      <c r="E6799" s="209">
        <v>-7</v>
      </c>
      <c r="F6799" s="472">
        <v>6</v>
      </c>
      <c r="I6799" s="114"/>
    </row>
    <row r="6800" spans="1:9">
      <c r="A6800" s="470">
        <v>44480</v>
      </c>
      <c r="B6800" s="203">
        <v>6</v>
      </c>
      <c r="C6800" s="208">
        <v>273</v>
      </c>
      <c r="D6800" s="471">
        <v>18.899999999999999</v>
      </c>
      <c r="E6800" s="209">
        <v>-7</v>
      </c>
      <c r="F6800" s="472">
        <v>6.9</v>
      </c>
      <c r="I6800" s="114"/>
    </row>
    <row r="6801" spans="1:9">
      <c r="A6801" s="470">
        <v>44480</v>
      </c>
      <c r="B6801" s="203">
        <v>7</v>
      </c>
      <c r="C6801" s="208">
        <v>288</v>
      </c>
      <c r="D6801" s="471">
        <v>19.100000000000001</v>
      </c>
      <c r="E6801" s="209">
        <v>-7</v>
      </c>
      <c r="F6801" s="472">
        <v>7.8</v>
      </c>
      <c r="I6801" s="114"/>
    </row>
    <row r="6802" spans="1:9">
      <c r="A6802" s="470">
        <v>44480</v>
      </c>
      <c r="B6802" s="203">
        <v>8</v>
      </c>
      <c r="C6802" s="208">
        <v>303</v>
      </c>
      <c r="D6802" s="471">
        <v>19.2</v>
      </c>
      <c r="E6802" s="209">
        <v>-7</v>
      </c>
      <c r="F6802" s="472">
        <v>8.8000000000000007</v>
      </c>
      <c r="I6802" s="114"/>
    </row>
    <row r="6803" spans="1:9">
      <c r="A6803" s="470">
        <v>44480</v>
      </c>
      <c r="B6803" s="203">
        <v>9</v>
      </c>
      <c r="C6803" s="208">
        <v>318</v>
      </c>
      <c r="D6803" s="471">
        <v>19.399999999999999</v>
      </c>
      <c r="E6803" s="209">
        <v>-7</v>
      </c>
      <c r="F6803" s="472">
        <v>9.6999999999999993</v>
      </c>
      <c r="I6803" s="114"/>
    </row>
    <row r="6804" spans="1:9">
      <c r="A6804" s="470">
        <v>44480</v>
      </c>
      <c r="B6804" s="203">
        <v>10</v>
      </c>
      <c r="C6804" s="208">
        <v>333</v>
      </c>
      <c r="D6804" s="471">
        <v>19.600000000000001</v>
      </c>
      <c r="E6804" s="209">
        <v>-7</v>
      </c>
      <c r="F6804" s="472">
        <v>10.7</v>
      </c>
      <c r="I6804" s="114"/>
    </row>
    <row r="6805" spans="1:9">
      <c r="A6805" s="470">
        <v>44480</v>
      </c>
      <c r="B6805" s="203">
        <v>11</v>
      </c>
      <c r="C6805" s="208">
        <v>348</v>
      </c>
      <c r="D6805" s="471">
        <v>19.7</v>
      </c>
      <c r="E6805" s="209">
        <v>-7</v>
      </c>
      <c r="F6805" s="472">
        <v>11.6</v>
      </c>
      <c r="I6805" s="114"/>
    </row>
    <row r="6806" spans="1:9">
      <c r="A6806" s="470">
        <v>44480</v>
      </c>
      <c r="B6806" s="203">
        <v>12</v>
      </c>
      <c r="C6806" s="208">
        <v>3</v>
      </c>
      <c r="D6806" s="471">
        <v>19.899999999999999</v>
      </c>
      <c r="E6806" s="209">
        <v>-7</v>
      </c>
      <c r="F6806" s="472">
        <v>12.6</v>
      </c>
      <c r="I6806" s="114"/>
    </row>
    <row r="6807" spans="1:9">
      <c r="A6807" s="470">
        <v>44480</v>
      </c>
      <c r="B6807" s="203">
        <v>13</v>
      </c>
      <c r="C6807" s="208">
        <v>18</v>
      </c>
      <c r="D6807" s="471">
        <v>20</v>
      </c>
      <c r="E6807" s="209">
        <v>-7</v>
      </c>
      <c r="F6807" s="472">
        <v>13.5</v>
      </c>
      <c r="I6807" s="114"/>
    </row>
    <row r="6808" spans="1:9">
      <c r="A6808" s="470">
        <v>44480</v>
      </c>
      <c r="B6808" s="203">
        <v>14</v>
      </c>
      <c r="C6808" s="208">
        <v>33</v>
      </c>
      <c r="D6808" s="471">
        <v>20.2</v>
      </c>
      <c r="E6808" s="209">
        <v>-7</v>
      </c>
      <c r="F6808" s="472">
        <v>14.4</v>
      </c>
      <c r="I6808" s="114"/>
    </row>
    <row r="6809" spans="1:9">
      <c r="A6809" s="470">
        <v>44480</v>
      </c>
      <c r="B6809" s="203">
        <v>15</v>
      </c>
      <c r="C6809" s="208">
        <v>48</v>
      </c>
      <c r="D6809" s="471">
        <v>20.399999999999999</v>
      </c>
      <c r="E6809" s="209">
        <v>-7</v>
      </c>
      <c r="F6809" s="472">
        <v>15.4</v>
      </c>
      <c r="I6809" s="114"/>
    </row>
    <row r="6810" spans="1:9">
      <c r="A6810" s="470">
        <v>44480</v>
      </c>
      <c r="B6810" s="203">
        <v>16</v>
      </c>
      <c r="C6810" s="208">
        <v>63</v>
      </c>
      <c r="D6810" s="471">
        <v>20.5</v>
      </c>
      <c r="E6810" s="209">
        <v>-7</v>
      </c>
      <c r="F6810" s="472">
        <v>16.3</v>
      </c>
      <c r="I6810" s="114"/>
    </row>
    <row r="6811" spans="1:9">
      <c r="A6811" s="470">
        <v>44480</v>
      </c>
      <c r="B6811" s="203">
        <v>17</v>
      </c>
      <c r="C6811" s="208">
        <v>78</v>
      </c>
      <c r="D6811" s="471">
        <v>20.7</v>
      </c>
      <c r="E6811" s="209">
        <v>-7</v>
      </c>
      <c r="F6811" s="472">
        <v>17.3</v>
      </c>
      <c r="I6811" s="114"/>
    </row>
    <row r="6812" spans="1:9">
      <c r="A6812" s="470">
        <v>44480</v>
      </c>
      <c r="B6812" s="203">
        <v>18</v>
      </c>
      <c r="C6812" s="208">
        <v>93</v>
      </c>
      <c r="D6812" s="471">
        <v>20.8</v>
      </c>
      <c r="E6812" s="209">
        <v>-7</v>
      </c>
      <c r="F6812" s="472">
        <v>18.2</v>
      </c>
      <c r="I6812" s="114"/>
    </row>
    <row r="6813" spans="1:9">
      <c r="A6813" s="470">
        <v>44480</v>
      </c>
      <c r="B6813" s="203">
        <v>19</v>
      </c>
      <c r="C6813" s="208">
        <v>108</v>
      </c>
      <c r="D6813" s="471">
        <v>21</v>
      </c>
      <c r="E6813" s="209">
        <v>-7</v>
      </c>
      <c r="F6813" s="472">
        <v>19.100000000000001</v>
      </c>
      <c r="I6813" s="114"/>
    </row>
    <row r="6814" spans="1:9">
      <c r="A6814" s="470">
        <v>44480</v>
      </c>
      <c r="B6814" s="203">
        <v>20</v>
      </c>
      <c r="C6814" s="208">
        <v>123</v>
      </c>
      <c r="D6814" s="471">
        <v>21.1</v>
      </c>
      <c r="E6814" s="209">
        <v>-7</v>
      </c>
      <c r="F6814" s="472">
        <v>20.100000000000001</v>
      </c>
      <c r="I6814" s="114"/>
    </row>
    <row r="6815" spans="1:9">
      <c r="A6815" s="470">
        <v>44480</v>
      </c>
      <c r="B6815" s="203">
        <v>21</v>
      </c>
      <c r="C6815" s="208">
        <v>138</v>
      </c>
      <c r="D6815" s="471">
        <v>21.3</v>
      </c>
      <c r="E6815" s="209">
        <v>-7</v>
      </c>
      <c r="F6815" s="472">
        <v>21</v>
      </c>
      <c r="I6815" s="114"/>
    </row>
    <row r="6816" spans="1:9">
      <c r="A6816" s="470">
        <v>44480</v>
      </c>
      <c r="B6816" s="203">
        <v>22</v>
      </c>
      <c r="C6816" s="208">
        <v>153</v>
      </c>
      <c r="D6816" s="471">
        <v>21.5</v>
      </c>
      <c r="E6816" s="209">
        <v>-7</v>
      </c>
      <c r="F6816" s="472">
        <v>22</v>
      </c>
      <c r="I6816" s="114"/>
    </row>
    <row r="6817" spans="1:9">
      <c r="A6817" s="470">
        <v>44480</v>
      </c>
      <c r="B6817" s="203">
        <v>23</v>
      </c>
      <c r="C6817" s="208">
        <v>168</v>
      </c>
      <c r="D6817" s="471">
        <v>21.6</v>
      </c>
      <c r="E6817" s="209">
        <v>-7</v>
      </c>
      <c r="F6817" s="472">
        <v>22.9</v>
      </c>
      <c r="I6817" s="114"/>
    </row>
    <row r="6818" spans="1:9">
      <c r="A6818" s="470">
        <v>44481</v>
      </c>
      <c r="B6818" s="203">
        <v>0</v>
      </c>
      <c r="C6818" s="208">
        <v>183</v>
      </c>
      <c r="D6818" s="471">
        <v>21.8</v>
      </c>
      <c r="E6818" s="209">
        <v>-7</v>
      </c>
      <c r="F6818" s="472">
        <v>23.8</v>
      </c>
      <c r="I6818" s="114"/>
    </row>
    <row r="6819" spans="1:9">
      <c r="A6819" s="470">
        <v>44481</v>
      </c>
      <c r="B6819" s="203">
        <v>1</v>
      </c>
      <c r="C6819" s="208">
        <v>198</v>
      </c>
      <c r="D6819" s="471">
        <v>21.9</v>
      </c>
      <c r="E6819" s="209">
        <v>-7</v>
      </c>
      <c r="F6819" s="472">
        <v>24.8</v>
      </c>
      <c r="I6819" s="114"/>
    </row>
    <row r="6820" spans="1:9">
      <c r="A6820" s="470">
        <v>44481</v>
      </c>
      <c r="B6820" s="203">
        <v>2</v>
      </c>
      <c r="C6820" s="208">
        <v>213</v>
      </c>
      <c r="D6820" s="471">
        <v>22.1</v>
      </c>
      <c r="E6820" s="209">
        <v>-7</v>
      </c>
      <c r="F6820" s="472">
        <v>25.7</v>
      </c>
      <c r="I6820" s="114"/>
    </row>
    <row r="6821" spans="1:9">
      <c r="A6821" s="470">
        <v>44481</v>
      </c>
      <c r="B6821" s="203">
        <v>3</v>
      </c>
      <c r="C6821" s="208">
        <v>228</v>
      </c>
      <c r="D6821" s="471">
        <v>22.2</v>
      </c>
      <c r="E6821" s="209">
        <v>-7</v>
      </c>
      <c r="F6821" s="472">
        <v>26.6</v>
      </c>
      <c r="I6821" s="114"/>
    </row>
    <row r="6822" spans="1:9">
      <c r="A6822" s="470">
        <v>44481</v>
      </c>
      <c r="B6822" s="203">
        <v>4</v>
      </c>
      <c r="C6822" s="208">
        <v>243</v>
      </c>
      <c r="D6822" s="471">
        <v>22.4</v>
      </c>
      <c r="E6822" s="209">
        <v>-7</v>
      </c>
      <c r="F6822" s="472">
        <v>27.6</v>
      </c>
      <c r="I6822" s="114"/>
    </row>
    <row r="6823" spans="1:9">
      <c r="A6823" s="470">
        <v>44481</v>
      </c>
      <c r="B6823" s="203">
        <v>5</v>
      </c>
      <c r="C6823" s="208">
        <v>258</v>
      </c>
      <c r="D6823" s="471">
        <v>22.6</v>
      </c>
      <c r="E6823" s="209">
        <v>-7</v>
      </c>
      <c r="F6823" s="472">
        <v>28.5</v>
      </c>
      <c r="I6823" s="114"/>
    </row>
    <row r="6824" spans="1:9">
      <c r="A6824" s="470">
        <v>44481</v>
      </c>
      <c r="B6824" s="203">
        <v>6</v>
      </c>
      <c r="C6824" s="208">
        <v>273</v>
      </c>
      <c r="D6824" s="471">
        <v>22.7</v>
      </c>
      <c r="E6824" s="209">
        <v>-7</v>
      </c>
      <c r="F6824" s="472">
        <v>29.5</v>
      </c>
      <c r="I6824" s="114"/>
    </row>
    <row r="6825" spans="1:9">
      <c r="A6825" s="470">
        <v>44481</v>
      </c>
      <c r="B6825" s="203">
        <v>7</v>
      </c>
      <c r="C6825" s="208">
        <v>288</v>
      </c>
      <c r="D6825" s="471">
        <v>22.9</v>
      </c>
      <c r="E6825" s="209">
        <v>-7</v>
      </c>
      <c r="F6825" s="472">
        <v>30.4</v>
      </c>
      <c r="I6825" s="114"/>
    </row>
    <row r="6826" spans="1:9">
      <c r="A6826" s="470">
        <v>44481</v>
      </c>
      <c r="B6826" s="203">
        <v>8</v>
      </c>
      <c r="C6826" s="208">
        <v>303</v>
      </c>
      <c r="D6826" s="471">
        <v>23</v>
      </c>
      <c r="E6826" s="209">
        <v>-7</v>
      </c>
      <c r="F6826" s="472">
        <v>31.3</v>
      </c>
      <c r="I6826" s="114"/>
    </row>
    <row r="6827" spans="1:9">
      <c r="A6827" s="470">
        <v>44481</v>
      </c>
      <c r="B6827" s="203">
        <v>9</v>
      </c>
      <c r="C6827" s="208">
        <v>318</v>
      </c>
      <c r="D6827" s="471">
        <v>23.2</v>
      </c>
      <c r="E6827" s="209">
        <v>-7</v>
      </c>
      <c r="F6827" s="472">
        <v>32.299999999999997</v>
      </c>
      <c r="I6827" s="114"/>
    </row>
    <row r="6828" spans="1:9">
      <c r="A6828" s="470">
        <v>44481</v>
      </c>
      <c r="B6828" s="203">
        <v>10</v>
      </c>
      <c r="C6828" s="208">
        <v>333</v>
      </c>
      <c r="D6828" s="471">
        <v>23.3</v>
      </c>
      <c r="E6828" s="209">
        <v>-7</v>
      </c>
      <c r="F6828" s="472">
        <v>33.200000000000003</v>
      </c>
      <c r="I6828" s="114"/>
    </row>
    <row r="6829" spans="1:9">
      <c r="A6829" s="470">
        <v>44481</v>
      </c>
      <c r="B6829" s="203">
        <v>11</v>
      </c>
      <c r="C6829" s="208">
        <v>348</v>
      </c>
      <c r="D6829" s="471">
        <v>23.5</v>
      </c>
      <c r="E6829" s="209">
        <v>-7</v>
      </c>
      <c r="F6829" s="472">
        <v>34.1</v>
      </c>
      <c r="I6829" s="114"/>
    </row>
    <row r="6830" spans="1:9">
      <c r="A6830" s="470">
        <v>44481</v>
      </c>
      <c r="B6830" s="203">
        <v>12</v>
      </c>
      <c r="C6830" s="208">
        <v>3</v>
      </c>
      <c r="D6830" s="471">
        <v>23.6</v>
      </c>
      <c r="E6830" s="209">
        <v>-7</v>
      </c>
      <c r="F6830" s="472">
        <v>35.1</v>
      </c>
      <c r="I6830" s="114"/>
    </row>
    <row r="6831" spans="1:9">
      <c r="A6831" s="470">
        <v>44481</v>
      </c>
      <c r="B6831" s="203">
        <v>13</v>
      </c>
      <c r="C6831" s="208">
        <v>18</v>
      </c>
      <c r="D6831" s="471">
        <v>23.8</v>
      </c>
      <c r="E6831" s="209">
        <v>-7</v>
      </c>
      <c r="F6831" s="472">
        <v>36</v>
      </c>
      <c r="I6831" s="114"/>
    </row>
    <row r="6832" spans="1:9">
      <c r="A6832" s="470">
        <v>44481</v>
      </c>
      <c r="B6832" s="203">
        <v>14</v>
      </c>
      <c r="C6832" s="208">
        <v>33</v>
      </c>
      <c r="D6832" s="471">
        <v>23.9</v>
      </c>
      <c r="E6832" s="209">
        <v>-7</v>
      </c>
      <c r="F6832" s="472">
        <v>37</v>
      </c>
      <c r="I6832" s="114"/>
    </row>
    <row r="6833" spans="1:9">
      <c r="A6833" s="470">
        <v>44481</v>
      </c>
      <c r="B6833" s="203">
        <v>15</v>
      </c>
      <c r="C6833" s="208">
        <v>48</v>
      </c>
      <c r="D6833" s="471">
        <v>24.1</v>
      </c>
      <c r="E6833" s="209">
        <v>-7</v>
      </c>
      <c r="F6833" s="472">
        <v>37.9</v>
      </c>
      <c r="I6833" s="114"/>
    </row>
    <row r="6834" spans="1:9">
      <c r="A6834" s="470">
        <v>44481</v>
      </c>
      <c r="B6834" s="203">
        <v>16</v>
      </c>
      <c r="C6834" s="208">
        <v>63</v>
      </c>
      <c r="D6834" s="471">
        <v>24.2</v>
      </c>
      <c r="E6834" s="209">
        <v>-7</v>
      </c>
      <c r="F6834" s="472">
        <v>38.799999999999997</v>
      </c>
      <c r="I6834" s="114"/>
    </row>
    <row r="6835" spans="1:9">
      <c r="A6835" s="470">
        <v>44481</v>
      </c>
      <c r="B6835" s="203">
        <v>17</v>
      </c>
      <c r="C6835" s="208">
        <v>78</v>
      </c>
      <c r="D6835" s="471">
        <v>24.4</v>
      </c>
      <c r="E6835" s="209">
        <v>-7</v>
      </c>
      <c r="F6835" s="472">
        <v>39.799999999999997</v>
      </c>
      <c r="I6835" s="114"/>
    </row>
    <row r="6836" spans="1:9">
      <c r="A6836" s="470">
        <v>44481</v>
      </c>
      <c r="B6836" s="203">
        <v>18</v>
      </c>
      <c r="C6836" s="208">
        <v>93</v>
      </c>
      <c r="D6836" s="471">
        <v>24.6</v>
      </c>
      <c r="E6836" s="209">
        <v>-7</v>
      </c>
      <c r="F6836" s="472">
        <v>40.700000000000003</v>
      </c>
      <c r="I6836" s="114"/>
    </row>
    <row r="6837" spans="1:9">
      <c r="A6837" s="470">
        <v>44481</v>
      </c>
      <c r="B6837" s="203">
        <v>19</v>
      </c>
      <c r="C6837" s="208">
        <v>108</v>
      </c>
      <c r="D6837" s="471">
        <v>24.7</v>
      </c>
      <c r="E6837" s="209">
        <v>-7</v>
      </c>
      <c r="F6837" s="472">
        <v>41.6</v>
      </c>
      <c r="I6837" s="114"/>
    </row>
    <row r="6838" spans="1:9">
      <c r="A6838" s="470">
        <v>44481</v>
      </c>
      <c r="B6838" s="203">
        <v>20</v>
      </c>
      <c r="C6838" s="208">
        <v>123</v>
      </c>
      <c r="D6838" s="471">
        <v>24.9</v>
      </c>
      <c r="E6838" s="209">
        <v>-7</v>
      </c>
      <c r="F6838" s="472">
        <v>42.6</v>
      </c>
      <c r="I6838" s="114"/>
    </row>
    <row r="6839" spans="1:9">
      <c r="A6839" s="470">
        <v>44481</v>
      </c>
      <c r="B6839" s="203">
        <v>21</v>
      </c>
      <c r="C6839" s="208">
        <v>138</v>
      </c>
      <c r="D6839" s="471">
        <v>25</v>
      </c>
      <c r="E6839" s="209">
        <v>-7</v>
      </c>
      <c r="F6839" s="472">
        <v>43.5</v>
      </c>
      <c r="I6839" s="114"/>
    </row>
    <row r="6840" spans="1:9">
      <c r="A6840" s="470">
        <v>44481</v>
      </c>
      <c r="B6840" s="203">
        <v>22</v>
      </c>
      <c r="C6840" s="208">
        <v>153</v>
      </c>
      <c r="D6840" s="471">
        <v>25.2</v>
      </c>
      <c r="E6840" s="209">
        <v>-7</v>
      </c>
      <c r="F6840" s="472">
        <v>44.4</v>
      </c>
      <c r="I6840" s="114"/>
    </row>
    <row r="6841" spans="1:9">
      <c r="A6841" s="470">
        <v>44481</v>
      </c>
      <c r="B6841" s="203">
        <v>23</v>
      </c>
      <c r="C6841" s="208">
        <v>168</v>
      </c>
      <c r="D6841" s="471">
        <v>25.3</v>
      </c>
      <c r="E6841" s="209">
        <v>-7</v>
      </c>
      <c r="F6841" s="472">
        <v>45.4</v>
      </c>
      <c r="I6841" s="114"/>
    </row>
    <row r="6842" spans="1:9">
      <c r="A6842" s="470">
        <v>44482</v>
      </c>
      <c r="B6842" s="203">
        <v>0</v>
      </c>
      <c r="C6842" s="208">
        <v>183</v>
      </c>
      <c r="D6842" s="471">
        <v>25.5</v>
      </c>
      <c r="E6842" s="209">
        <v>-7</v>
      </c>
      <c r="F6842" s="472">
        <v>46.3</v>
      </c>
      <c r="I6842" s="114"/>
    </row>
    <row r="6843" spans="1:9">
      <c r="A6843" s="470">
        <v>44482</v>
      </c>
      <c r="B6843" s="203">
        <v>1</v>
      </c>
      <c r="C6843" s="208">
        <v>198</v>
      </c>
      <c r="D6843" s="471">
        <v>25.6</v>
      </c>
      <c r="E6843" s="209">
        <v>-7</v>
      </c>
      <c r="F6843" s="472">
        <v>47.2</v>
      </c>
      <c r="I6843" s="114"/>
    </row>
    <row r="6844" spans="1:9">
      <c r="A6844" s="470">
        <v>44482</v>
      </c>
      <c r="B6844" s="203">
        <v>2</v>
      </c>
      <c r="C6844" s="208">
        <v>213</v>
      </c>
      <c r="D6844" s="471">
        <v>25.8</v>
      </c>
      <c r="E6844" s="209">
        <v>-7</v>
      </c>
      <c r="F6844" s="472">
        <v>48.2</v>
      </c>
      <c r="I6844" s="114"/>
    </row>
    <row r="6845" spans="1:9">
      <c r="A6845" s="470">
        <v>44482</v>
      </c>
      <c r="B6845" s="203">
        <v>3</v>
      </c>
      <c r="C6845" s="208">
        <v>228</v>
      </c>
      <c r="D6845" s="471">
        <v>25.9</v>
      </c>
      <c r="E6845" s="209">
        <v>-7</v>
      </c>
      <c r="F6845" s="472">
        <v>49.1</v>
      </c>
      <c r="I6845" s="114"/>
    </row>
    <row r="6846" spans="1:9">
      <c r="A6846" s="470">
        <v>44482</v>
      </c>
      <c r="B6846" s="203">
        <v>4</v>
      </c>
      <c r="C6846" s="208">
        <v>243</v>
      </c>
      <c r="D6846" s="471">
        <v>26.1</v>
      </c>
      <c r="E6846" s="209">
        <v>-7</v>
      </c>
      <c r="F6846" s="472">
        <v>50</v>
      </c>
      <c r="I6846" s="114"/>
    </row>
    <row r="6847" spans="1:9">
      <c r="A6847" s="470">
        <v>44482</v>
      </c>
      <c r="B6847" s="203">
        <v>5</v>
      </c>
      <c r="C6847" s="208">
        <v>258</v>
      </c>
      <c r="D6847" s="471">
        <v>26.2</v>
      </c>
      <c r="E6847" s="209">
        <v>-7</v>
      </c>
      <c r="F6847" s="472">
        <v>51</v>
      </c>
      <c r="I6847" s="114"/>
    </row>
    <row r="6848" spans="1:9">
      <c r="A6848" s="470">
        <v>44482</v>
      </c>
      <c r="B6848" s="203">
        <v>6</v>
      </c>
      <c r="C6848" s="208">
        <v>273</v>
      </c>
      <c r="D6848" s="471">
        <v>26.4</v>
      </c>
      <c r="E6848" s="209">
        <v>-7</v>
      </c>
      <c r="F6848" s="472">
        <v>51.9</v>
      </c>
      <c r="I6848" s="114"/>
    </row>
    <row r="6849" spans="1:9">
      <c r="A6849" s="470">
        <v>44482</v>
      </c>
      <c r="B6849" s="203">
        <v>7</v>
      </c>
      <c r="C6849" s="208">
        <v>288</v>
      </c>
      <c r="D6849" s="471">
        <v>26.5</v>
      </c>
      <c r="E6849" s="209">
        <v>-7</v>
      </c>
      <c r="F6849" s="472">
        <v>52.8</v>
      </c>
      <c r="I6849" s="114"/>
    </row>
    <row r="6850" spans="1:9">
      <c r="A6850" s="470">
        <v>44482</v>
      </c>
      <c r="B6850" s="203">
        <v>8</v>
      </c>
      <c r="C6850" s="208">
        <v>303</v>
      </c>
      <c r="D6850" s="471">
        <v>26.7</v>
      </c>
      <c r="E6850" s="209">
        <v>-7</v>
      </c>
      <c r="F6850" s="472">
        <v>53.8</v>
      </c>
      <c r="I6850" s="114"/>
    </row>
    <row r="6851" spans="1:9">
      <c r="A6851" s="470">
        <v>44482</v>
      </c>
      <c r="B6851" s="203">
        <v>9</v>
      </c>
      <c r="C6851" s="208">
        <v>318</v>
      </c>
      <c r="D6851" s="471">
        <v>26.8</v>
      </c>
      <c r="E6851" s="209">
        <v>-7</v>
      </c>
      <c r="F6851" s="472">
        <v>54.7</v>
      </c>
      <c r="I6851" s="114"/>
    </row>
    <row r="6852" spans="1:9">
      <c r="A6852" s="470">
        <v>44482</v>
      </c>
      <c r="B6852" s="203">
        <v>10</v>
      </c>
      <c r="C6852" s="208">
        <v>333</v>
      </c>
      <c r="D6852" s="471">
        <v>27</v>
      </c>
      <c r="E6852" s="209">
        <v>-7</v>
      </c>
      <c r="F6852" s="472">
        <v>55.6</v>
      </c>
      <c r="I6852" s="114"/>
    </row>
    <row r="6853" spans="1:9">
      <c r="A6853" s="470">
        <v>44482</v>
      </c>
      <c r="B6853" s="203">
        <v>11</v>
      </c>
      <c r="C6853" s="208">
        <v>348</v>
      </c>
      <c r="D6853" s="471">
        <v>27.1</v>
      </c>
      <c r="E6853" s="209">
        <v>-7</v>
      </c>
      <c r="F6853" s="472">
        <v>56.6</v>
      </c>
      <c r="I6853" s="114"/>
    </row>
    <row r="6854" spans="1:9">
      <c r="A6854" s="470">
        <v>44482</v>
      </c>
      <c r="B6854" s="203">
        <v>12</v>
      </c>
      <c r="C6854" s="208">
        <v>3</v>
      </c>
      <c r="D6854" s="471">
        <v>27.3</v>
      </c>
      <c r="E6854" s="209">
        <v>-7</v>
      </c>
      <c r="F6854" s="472">
        <v>57.5</v>
      </c>
      <c r="I6854" s="114"/>
    </row>
    <row r="6855" spans="1:9">
      <c r="A6855" s="470">
        <v>44482</v>
      </c>
      <c r="B6855" s="203">
        <v>13</v>
      </c>
      <c r="C6855" s="208">
        <v>18</v>
      </c>
      <c r="D6855" s="471">
        <v>27.4</v>
      </c>
      <c r="E6855" s="209">
        <v>-7</v>
      </c>
      <c r="F6855" s="472">
        <v>58.4</v>
      </c>
      <c r="I6855" s="114"/>
    </row>
    <row r="6856" spans="1:9">
      <c r="A6856" s="470">
        <v>44482</v>
      </c>
      <c r="B6856" s="203">
        <v>14</v>
      </c>
      <c r="C6856" s="208">
        <v>33</v>
      </c>
      <c r="D6856" s="471">
        <v>27.6</v>
      </c>
      <c r="E6856" s="209">
        <v>-7</v>
      </c>
      <c r="F6856" s="472">
        <v>59.4</v>
      </c>
      <c r="I6856" s="114"/>
    </row>
    <row r="6857" spans="1:9">
      <c r="A6857" s="470">
        <v>44482</v>
      </c>
      <c r="B6857" s="203">
        <v>15</v>
      </c>
      <c r="C6857" s="208">
        <v>48</v>
      </c>
      <c r="D6857" s="471">
        <v>27.7</v>
      </c>
      <c r="E6857" s="209">
        <v>-8</v>
      </c>
      <c r="F6857" s="472">
        <v>0.3</v>
      </c>
      <c r="I6857" s="114"/>
    </row>
    <row r="6858" spans="1:9">
      <c r="A6858" s="470">
        <v>44482</v>
      </c>
      <c r="B6858" s="203">
        <v>16</v>
      </c>
      <c r="C6858" s="208">
        <v>63</v>
      </c>
      <c r="D6858" s="471">
        <v>27.9</v>
      </c>
      <c r="E6858" s="209">
        <v>-8</v>
      </c>
      <c r="F6858" s="472">
        <v>1.2</v>
      </c>
      <c r="I6858" s="114"/>
    </row>
    <row r="6859" spans="1:9">
      <c r="A6859" s="470">
        <v>44482</v>
      </c>
      <c r="B6859" s="203">
        <v>17</v>
      </c>
      <c r="C6859" s="208">
        <v>78</v>
      </c>
      <c r="D6859" s="471">
        <v>28</v>
      </c>
      <c r="E6859" s="209">
        <v>-8</v>
      </c>
      <c r="F6859" s="472">
        <v>2.2000000000000002</v>
      </c>
      <c r="I6859" s="114"/>
    </row>
    <row r="6860" spans="1:9">
      <c r="A6860" s="470">
        <v>44482</v>
      </c>
      <c r="B6860" s="203">
        <v>18</v>
      </c>
      <c r="C6860" s="208">
        <v>93</v>
      </c>
      <c r="D6860" s="471">
        <v>28.2</v>
      </c>
      <c r="E6860" s="209">
        <v>-8</v>
      </c>
      <c r="F6860" s="472">
        <v>3.1</v>
      </c>
      <c r="I6860" s="114"/>
    </row>
    <row r="6861" spans="1:9">
      <c r="A6861" s="470">
        <v>44482</v>
      </c>
      <c r="B6861" s="203">
        <v>19</v>
      </c>
      <c r="C6861" s="208">
        <v>108</v>
      </c>
      <c r="D6861" s="471">
        <v>28.3</v>
      </c>
      <c r="E6861" s="209">
        <v>-8</v>
      </c>
      <c r="F6861" s="472">
        <v>4</v>
      </c>
      <c r="I6861" s="114"/>
    </row>
    <row r="6862" spans="1:9">
      <c r="A6862" s="470">
        <v>44482</v>
      </c>
      <c r="B6862" s="203">
        <v>20</v>
      </c>
      <c r="C6862" s="208">
        <v>123</v>
      </c>
      <c r="D6862" s="471">
        <v>28.5</v>
      </c>
      <c r="E6862" s="209">
        <v>-8</v>
      </c>
      <c r="F6862" s="472">
        <v>5</v>
      </c>
      <c r="I6862" s="114"/>
    </row>
    <row r="6863" spans="1:9">
      <c r="A6863" s="470">
        <v>44482</v>
      </c>
      <c r="B6863" s="203">
        <v>21</v>
      </c>
      <c r="C6863" s="208">
        <v>138</v>
      </c>
      <c r="D6863" s="471">
        <v>28.6</v>
      </c>
      <c r="E6863" s="209">
        <v>-8</v>
      </c>
      <c r="F6863" s="472">
        <v>5.9</v>
      </c>
      <c r="I6863" s="114"/>
    </row>
    <row r="6864" spans="1:9">
      <c r="A6864" s="470">
        <v>44482</v>
      </c>
      <c r="B6864" s="203">
        <v>22</v>
      </c>
      <c r="C6864" s="208">
        <v>153</v>
      </c>
      <c r="D6864" s="471">
        <v>28.7</v>
      </c>
      <c r="E6864" s="209">
        <v>-8</v>
      </c>
      <c r="F6864" s="472">
        <v>6.8</v>
      </c>
      <c r="I6864" s="114"/>
    </row>
    <row r="6865" spans="1:9">
      <c r="A6865" s="470">
        <v>44482</v>
      </c>
      <c r="B6865" s="203">
        <v>23</v>
      </c>
      <c r="C6865" s="208">
        <v>168</v>
      </c>
      <c r="D6865" s="471">
        <v>28.9</v>
      </c>
      <c r="E6865" s="209">
        <v>-8</v>
      </c>
      <c r="F6865" s="472">
        <v>7.7</v>
      </c>
      <c r="I6865" s="114"/>
    </row>
    <row r="6866" spans="1:9">
      <c r="A6866" s="470">
        <v>44483</v>
      </c>
      <c r="B6866" s="203">
        <v>0</v>
      </c>
      <c r="C6866" s="208">
        <v>183</v>
      </c>
      <c r="D6866" s="471">
        <v>29</v>
      </c>
      <c r="E6866" s="209">
        <v>-8</v>
      </c>
      <c r="F6866" s="472">
        <v>8.6999999999999993</v>
      </c>
      <c r="I6866" s="114"/>
    </row>
    <row r="6867" spans="1:9">
      <c r="A6867" s="470">
        <v>44483</v>
      </c>
      <c r="B6867" s="203">
        <v>1</v>
      </c>
      <c r="C6867" s="208">
        <v>198</v>
      </c>
      <c r="D6867" s="471">
        <v>29.2</v>
      </c>
      <c r="E6867" s="209">
        <v>-8</v>
      </c>
      <c r="F6867" s="472">
        <v>9.6</v>
      </c>
      <c r="I6867" s="114"/>
    </row>
    <row r="6868" spans="1:9">
      <c r="A6868" s="470">
        <v>44483</v>
      </c>
      <c r="B6868" s="203">
        <v>2</v>
      </c>
      <c r="C6868" s="208">
        <v>213</v>
      </c>
      <c r="D6868" s="471">
        <v>29.3</v>
      </c>
      <c r="E6868" s="209">
        <v>-8</v>
      </c>
      <c r="F6868" s="472">
        <v>10.5</v>
      </c>
      <c r="I6868" s="114"/>
    </row>
    <row r="6869" spans="1:9">
      <c r="A6869" s="470">
        <v>44483</v>
      </c>
      <c r="B6869" s="203">
        <v>3</v>
      </c>
      <c r="C6869" s="208">
        <v>228</v>
      </c>
      <c r="D6869" s="471">
        <v>29.5</v>
      </c>
      <c r="E6869" s="209">
        <v>-8</v>
      </c>
      <c r="F6869" s="472">
        <v>11.5</v>
      </c>
      <c r="I6869" s="114"/>
    </row>
    <row r="6870" spans="1:9">
      <c r="A6870" s="470">
        <v>44483</v>
      </c>
      <c r="B6870" s="203">
        <v>4</v>
      </c>
      <c r="C6870" s="208">
        <v>243</v>
      </c>
      <c r="D6870" s="471">
        <v>29.6</v>
      </c>
      <c r="E6870" s="209">
        <v>-8</v>
      </c>
      <c r="F6870" s="472">
        <v>12.4</v>
      </c>
      <c r="I6870" s="114"/>
    </row>
    <row r="6871" spans="1:9">
      <c r="A6871" s="470">
        <v>44483</v>
      </c>
      <c r="B6871" s="203">
        <v>5</v>
      </c>
      <c r="C6871" s="208">
        <v>258</v>
      </c>
      <c r="D6871" s="471">
        <v>29.8</v>
      </c>
      <c r="E6871" s="209">
        <v>-8</v>
      </c>
      <c r="F6871" s="472">
        <v>13.3</v>
      </c>
      <c r="I6871" s="114"/>
    </row>
    <row r="6872" spans="1:9">
      <c r="A6872" s="470">
        <v>44483</v>
      </c>
      <c r="B6872" s="203">
        <v>6</v>
      </c>
      <c r="C6872" s="208">
        <v>273</v>
      </c>
      <c r="D6872" s="471">
        <v>29.9</v>
      </c>
      <c r="E6872" s="209">
        <v>-8</v>
      </c>
      <c r="F6872" s="472">
        <v>14.3</v>
      </c>
      <c r="I6872" s="114"/>
    </row>
    <row r="6873" spans="1:9">
      <c r="A6873" s="470">
        <v>44483</v>
      </c>
      <c r="B6873" s="203">
        <v>7</v>
      </c>
      <c r="C6873" s="208">
        <v>288</v>
      </c>
      <c r="D6873" s="471">
        <v>30.1</v>
      </c>
      <c r="E6873" s="209">
        <v>-8</v>
      </c>
      <c r="F6873" s="472">
        <v>15.2</v>
      </c>
      <c r="I6873" s="114"/>
    </row>
    <row r="6874" spans="1:9">
      <c r="A6874" s="470">
        <v>44483</v>
      </c>
      <c r="B6874" s="203">
        <v>8</v>
      </c>
      <c r="C6874" s="208">
        <v>303</v>
      </c>
      <c r="D6874" s="471">
        <v>30.2</v>
      </c>
      <c r="E6874" s="209">
        <v>-8</v>
      </c>
      <c r="F6874" s="472">
        <v>16.100000000000001</v>
      </c>
      <c r="I6874" s="114"/>
    </row>
    <row r="6875" spans="1:9">
      <c r="A6875" s="470">
        <v>44483</v>
      </c>
      <c r="B6875" s="203">
        <v>9</v>
      </c>
      <c r="C6875" s="208">
        <v>318</v>
      </c>
      <c r="D6875" s="471">
        <v>30.3</v>
      </c>
      <c r="E6875" s="209">
        <v>-8</v>
      </c>
      <c r="F6875" s="472">
        <v>17</v>
      </c>
      <c r="I6875" s="114"/>
    </row>
    <row r="6876" spans="1:9">
      <c r="A6876" s="470">
        <v>44483</v>
      </c>
      <c r="B6876" s="203">
        <v>10</v>
      </c>
      <c r="C6876" s="208">
        <v>333</v>
      </c>
      <c r="D6876" s="471">
        <v>30.5</v>
      </c>
      <c r="E6876" s="209">
        <v>-8</v>
      </c>
      <c r="F6876" s="472">
        <v>18</v>
      </c>
      <c r="I6876" s="114"/>
    </row>
    <row r="6877" spans="1:9">
      <c r="A6877" s="470">
        <v>44483</v>
      </c>
      <c r="B6877" s="203">
        <v>11</v>
      </c>
      <c r="C6877" s="208">
        <v>348</v>
      </c>
      <c r="D6877" s="471">
        <v>30.6</v>
      </c>
      <c r="E6877" s="209">
        <v>-8</v>
      </c>
      <c r="F6877" s="472">
        <v>18.899999999999999</v>
      </c>
      <c r="I6877" s="114"/>
    </row>
    <row r="6878" spans="1:9">
      <c r="A6878" s="470">
        <v>44483</v>
      </c>
      <c r="B6878" s="203">
        <v>12</v>
      </c>
      <c r="C6878" s="208">
        <v>3</v>
      </c>
      <c r="D6878" s="471">
        <v>30.8</v>
      </c>
      <c r="E6878" s="209">
        <v>-8</v>
      </c>
      <c r="F6878" s="472">
        <v>19.8</v>
      </c>
      <c r="I6878" s="114"/>
    </row>
    <row r="6879" spans="1:9">
      <c r="A6879" s="470">
        <v>44483</v>
      </c>
      <c r="B6879" s="203">
        <v>13</v>
      </c>
      <c r="C6879" s="208">
        <v>18</v>
      </c>
      <c r="D6879" s="471">
        <v>30.9</v>
      </c>
      <c r="E6879" s="209">
        <v>-8</v>
      </c>
      <c r="F6879" s="472">
        <v>20.7</v>
      </c>
      <c r="I6879" s="114"/>
    </row>
    <row r="6880" spans="1:9">
      <c r="A6880" s="470">
        <v>44483</v>
      </c>
      <c r="B6880" s="203">
        <v>14</v>
      </c>
      <c r="C6880" s="208">
        <v>33</v>
      </c>
      <c r="D6880" s="471">
        <v>31.1</v>
      </c>
      <c r="E6880" s="209">
        <v>-8</v>
      </c>
      <c r="F6880" s="472">
        <v>21.7</v>
      </c>
      <c r="I6880" s="114"/>
    </row>
    <row r="6881" spans="1:9">
      <c r="A6881" s="470">
        <v>44483</v>
      </c>
      <c r="B6881" s="203">
        <v>15</v>
      </c>
      <c r="C6881" s="208">
        <v>48</v>
      </c>
      <c r="D6881" s="471">
        <v>31.2</v>
      </c>
      <c r="E6881" s="209">
        <v>-8</v>
      </c>
      <c r="F6881" s="472">
        <v>22.6</v>
      </c>
      <c r="I6881" s="114"/>
    </row>
    <row r="6882" spans="1:9">
      <c r="A6882" s="470">
        <v>44483</v>
      </c>
      <c r="B6882" s="203">
        <v>16</v>
      </c>
      <c r="C6882" s="208">
        <v>63</v>
      </c>
      <c r="D6882" s="471">
        <v>31.3</v>
      </c>
      <c r="E6882" s="209">
        <v>-8</v>
      </c>
      <c r="F6882" s="472">
        <v>23.5</v>
      </c>
      <c r="I6882" s="114"/>
    </row>
    <row r="6883" spans="1:9">
      <c r="A6883" s="470">
        <v>44483</v>
      </c>
      <c r="B6883" s="203">
        <v>17</v>
      </c>
      <c r="C6883" s="208">
        <v>78</v>
      </c>
      <c r="D6883" s="471">
        <v>31.5</v>
      </c>
      <c r="E6883" s="209">
        <v>-8</v>
      </c>
      <c r="F6883" s="472">
        <v>24.5</v>
      </c>
      <c r="I6883" s="114"/>
    </row>
    <row r="6884" spans="1:9">
      <c r="A6884" s="470">
        <v>44483</v>
      </c>
      <c r="B6884" s="203">
        <v>18</v>
      </c>
      <c r="C6884" s="208">
        <v>93</v>
      </c>
      <c r="D6884" s="471">
        <v>31.6</v>
      </c>
      <c r="E6884" s="209">
        <v>-8</v>
      </c>
      <c r="F6884" s="472">
        <v>25.4</v>
      </c>
      <c r="I6884" s="114"/>
    </row>
    <row r="6885" spans="1:9">
      <c r="A6885" s="470">
        <v>44483</v>
      </c>
      <c r="B6885" s="203">
        <v>19</v>
      </c>
      <c r="C6885" s="208">
        <v>108</v>
      </c>
      <c r="D6885" s="471">
        <v>31.8</v>
      </c>
      <c r="E6885" s="209">
        <v>-8</v>
      </c>
      <c r="F6885" s="472">
        <v>26.3</v>
      </c>
      <c r="I6885" s="114"/>
    </row>
    <row r="6886" spans="1:9">
      <c r="A6886" s="470">
        <v>44483</v>
      </c>
      <c r="B6886" s="203">
        <v>20</v>
      </c>
      <c r="C6886" s="208">
        <v>123</v>
      </c>
      <c r="D6886" s="471">
        <v>31.9</v>
      </c>
      <c r="E6886" s="209">
        <v>-8</v>
      </c>
      <c r="F6886" s="472">
        <v>27.2</v>
      </c>
      <c r="I6886" s="114"/>
    </row>
    <row r="6887" spans="1:9">
      <c r="A6887" s="470">
        <v>44483</v>
      </c>
      <c r="B6887" s="203">
        <v>21</v>
      </c>
      <c r="C6887" s="208">
        <v>138</v>
      </c>
      <c r="D6887" s="471">
        <v>32.1</v>
      </c>
      <c r="E6887" s="209">
        <v>-8</v>
      </c>
      <c r="F6887" s="472">
        <v>28.2</v>
      </c>
      <c r="I6887" s="114"/>
    </row>
    <row r="6888" spans="1:9">
      <c r="A6888" s="470">
        <v>44483</v>
      </c>
      <c r="B6888" s="203">
        <v>22</v>
      </c>
      <c r="C6888" s="208">
        <v>153</v>
      </c>
      <c r="D6888" s="471">
        <v>32.200000000000003</v>
      </c>
      <c r="E6888" s="209">
        <v>-8</v>
      </c>
      <c r="F6888" s="472">
        <v>29.1</v>
      </c>
      <c r="I6888" s="114"/>
    </row>
    <row r="6889" spans="1:9">
      <c r="A6889" s="470">
        <v>44483</v>
      </c>
      <c r="B6889" s="203">
        <v>23</v>
      </c>
      <c r="C6889" s="208">
        <v>168</v>
      </c>
      <c r="D6889" s="471">
        <v>32.299999999999997</v>
      </c>
      <c r="E6889" s="209">
        <v>-8</v>
      </c>
      <c r="F6889" s="472">
        <v>30</v>
      </c>
      <c r="I6889" s="114"/>
    </row>
    <row r="6890" spans="1:9">
      <c r="A6890" s="470">
        <v>44484</v>
      </c>
      <c r="B6890" s="203">
        <v>0</v>
      </c>
      <c r="C6890" s="208">
        <v>183</v>
      </c>
      <c r="D6890" s="471">
        <v>32.5</v>
      </c>
      <c r="E6890" s="209">
        <v>-8</v>
      </c>
      <c r="F6890" s="472">
        <v>30.9</v>
      </c>
      <c r="I6890" s="114"/>
    </row>
    <row r="6891" spans="1:9">
      <c r="A6891" s="470">
        <v>44484</v>
      </c>
      <c r="B6891" s="203">
        <v>1</v>
      </c>
      <c r="C6891" s="208">
        <v>198</v>
      </c>
      <c r="D6891" s="471">
        <v>32.6</v>
      </c>
      <c r="E6891" s="209">
        <v>-8</v>
      </c>
      <c r="F6891" s="472">
        <v>31.9</v>
      </c>
      <c r="I6891" s="114"/>
    </row>
    <row r="6892" spans="1:9">
      <c r="A6892" s="470">
        <v>44484</v>
      </c>
      <c r="B6892" s="203">
        <v>2</v>
      </c>
      <c r="C6892" s="208">
        <v>213</v>
      </c>
      <c r="D6892" s="471">
        <v>32.799999999999997</v>
      </c>
      <c r="E6892" s="209">
        <v>-8</v>
      </c>
      <c r="F6892" s="472">
        <v>32.799999999999997</v>
      </c>
      <c r="I6892" s="114"/>
    </row>
    <row r="6893" spans="1:9">
      <c r="A6893" s="470">
        <v>44484</v>
      </c>
      <c r="B6893" s="203">
        <v>3</v>
      </c>
      <c r="C6893" s="208">
        <v>228</v>
      </c>
      <c r="D6893" s="471">
        <v>32.9</v>
      </c>
      <c r="E6893" s="209">
        <v>-8</v>
      </c>
      <c r="F6893" s="472">
        <v>33.700000000000003</v>
      </c>
      <c r="I6893" s="114"/>
    </row>
    <row r="6894" spans="1:9">
      <c r="A6894" s="470">
        <v>44484</v>
      </c>
      <c r="B6894" s="203">
        <v>4</v>
      </c>
      <c r="C6894" s="208">
        <v>243</v>
      </c>
      <c r="D6894" s="471">
        <v>33</v>
      </c>
      <c r="E6894" s="209">
        <v>-8</v>
      </c>
      <c r="F6894" s="472">
        <v>34.6</v>
      </c>
      <c r="I6894" s="114"/>
    </row>
    <row r="6895" spans="1:9">
      <c r="A6895" s="470">
        <v>44484</v>
      </c>
      <c r="B6895" s="203">
        <v>5</v>
      </c>
      <c r="C6895" s="208">
        <v>258</v>
      </c>
      <c r="D6895" s="471">
        <v>33.200000000000003</v>
      </c>
      <c r="E6895" s="209">
        <v>-8</v>
      </c>
      <c r="F6895" s="472">
        <v>35.6</v>
      </c>
      <c r="I6895" s="114"/>
    </row>
    <row r="6896" spans="1:9">
      <c r="A6896" s="470">
        <v>44484</v>
      </c>
      <c r="B6896" s="203">
        <v>6</v>
      </c>
      <c r="C6896" s="208">
        <v>273</v>
      </c>
      <c r="D6896" s="471">
        <v>33.299999999999997</v>
      </c>
      <c r="E6896" s="209">
        <v>-8</v>
      </c>
      <c r="F6896" s="472">
        <v>36.5</v>
      </c>
      <c r="I6896" s="114"/>
    </row>
    <row r="6897" spans="1:9">
      <c r="A6897" s="470">
        <v>44484</v>
      </c>
      <c r="B6897" s="203">
        <v>7</v>
      </c>
      <c r="C6897" s="208">
        <v>288</v>
      </c>
      <c r="D6897" s="471">
        <v>33.5</v>
      </c>
      <c r="E6897" s="209">
        <v>-8</v>
      </c>
      <c r="F6897" s="472">
        <v>37.4</v>
      </c>
      <c r="I6897" s="114"/>
    </row>
    <row r="6898" spans="1:9">
      <c r="A6898" s="470">
        <v>44484</v>
      </c>
      <c r="B6898" s="203">
        <v>8</v>
      </c>
      <c r="C6898" s="208">
        <v>303</v>
      </c>
      <c r="D6898" s="471">
        <v>33.6</v>
      </c>
      <c r="E6898" s="209">
        <v>-8</v>
      </c>
      <c r="F6898" s="472">
        <v>38.299999999999997</v>
      </c>
      <c r="I6898" s="114"/>
    </row>
    <row r="6899" spans="1:9">
      <c r="A6899" s="470">
        <v>44484</v>
      </c>
      <c r="B6899" s="203">
        <v>9</v>
      </c>
      <c r="C6899" s="208">
        <v>318</v>
      </c>
      <c r="D6899" s="471">
        <v>33.700000000000003</v>
      </c>
      <c r="E6899" s="209">
        <v>-8</v>
      </c>
      <c r="F6899" s="472">
        <v>39.200000000000003</v>
      </c>
      <c r="I6899" s="114"/>
    </row>
    <row r="6900" spans="1:9">
      <c r="A6900" s="470">
        <v>44484</v>
      </c>
      <c r="B6900" s="203">
        <v>10</v>
      </c>
      <c r="C6900" s="208">
        <v>333</v>
      </c>
      <c r="D6900" s="471">
        <v>33.9</v>
      </c>
      <c r="E6900" s="209">
        <v>-8</v>
      </c>
      <c r="F6900" s="472">
        <v>40.200000000000003</v>
      </c>
      <c r="I6900" s="114"/>
    </row>
    <row r="6901" spans="1:9">
      <c r="A6901" s="470">
        <v>44484</v>
      </c>
      <c r="B6901" s="203">
        <v>11</v>
      </c>
      <c r="C6901" s="208">
        <v>348</v>
      </c>
      <c r="D6901" s="471">
        <v>34</v>
      </c>
      <c r="E6901" s="209">
        <v>-8</v>
      </c>
      <c r="F6901" s="472">
        <v>41.1</v>
      </c>
      <c r="I6901" s="114"/>
    </row>
    <row r="6902" spans="1:9">
      <c r="A6902" s="470">
        <v>44484</v>
      </c>
      <c r="B6902" s="203">
        <v>12</v>
      </c>
      <c r="C6902" s="208">
        <v>3</v>
      </c>
      <c r="D6902" s="471">
        <v>34.1</v>
      </c>
      <c r="E6902" s="209">
        <v>-8</v>
      </c>
      <c r="F6902" s="472">
        <v>42</v>
      </c>
      <c r="I6902" s="114"/>
    </row>
    <row r="6903" spans="1:9">
      <c r="A6903" s="470">
        <v>44484</v>
      </c>
      <c r="B6903" s="203">
        <v>13</v>
      </c>
      <c r="C6903" s="208">
        <v>18</v>
      </c>
      <c r="D6903" s="471">
        <v>34.299999999999997</v>
      </c>
      <c r="E6903" s="209">
        <v>-8</v>
      </c>
      <c r="F6903" s="472">
        <v>42.9</v>
      </c>
      <c r="I6903" s="114"/>
    </row>
    <row r="6904" spans="1:9">
      <c r="A6904" s="470">
        <v>44484</v>
      </c>
      <c r="B6904" s="203">
        <v>14</v>
      </c>
      <c r="C6904" s="208">
        <v>33</v>
      </c>
      <c r="D6904" s="471">
        <v>34.4</v>
      </c>
      <c r="E6904" s="209">
        <v>-8</v>
      </c>
      <c r="F6904" s="472">
        <v>43.9</v>
      </c>
      <c r="I6904" s="114"/>
    </row>
    <row r="6905" spans="1:9">
      <c r="A6905" s="470">
        <v>44484</v>
      </c>
      <c r="B6905" s="203">
        <v>15</v>
      </c>
      <c r="C6905" s="208">
        <v>48</v>
      </c>
      <c r="D6905" s="471">
        <v>34.6</v>
      </c>
      <c r="E6905" s="209">
        <v>-8</v>
      </c>
      <c r="F6905" s="472">
        <v>44.8</v>
      </c>
      <c r="I6905" s="114"/>
    </row>
    <row r="6906" spans="1:9">
      <c r="A6906" s="470">
        <v>44484</v>
      </c>
      <c r="B6906" s="203">
        <v>16</v>
      </c>
      <c r="C6906" s="208">
        <v>63</v>
      </c>
      <c r="D6906" s="471">
        <v>34.700000000000003</v>
      </c>
      <c r="E6906" s="209">
        <v>-8</v>
      </c>
      <c r="F6906" s="472">
        <v>45.7</v>
      </c>
      <c r="I6906" s="114"/>
    </row>
    <row r="6907" spans="1:9">
      <c r="A6907" s="470">
        <v>44484</v>
      </c>
      <c r="B6907" s="203">
        <v>17</v>
      </c>
      <c r="C6907" s="208">
        <v>78</v>
      </c>
      <c r="D6907" s="471">
        <v>34.799999999999997</v>
      </c>
      <c r="E6907" s="209">
        <v>-8</v>
      </c>
      <c r="F6907" s="472">
        <v>46.6</v>
      </c>
      <c r="I6907" s="114"/>
    </row>
    <row r="6908" spans="1:9">
      <c r="A6908" s="470">
        <v>44484</v>
      </c>
      <c r="B6908" s="203">
        <v>18</v>
      </c>
      <c r="C6908" s="208">
        <v>93</v>
      </c>
      <c r="D6908" s="471">
        <v>35</v>
      </c>
      <c r="E6908" s="209">
        <v>-8</v>
      </c>
      <c r="F6908" s="472">
        <v>47.5</v>
      </c>
      <c r="I6908" s="114"/>
    </row>
    <row r="6909" spans="1:9">
      <c r="A6909" s="470">
        <v>44484</v>
      </c>
      <c r="B6909" s="203">
        <v>19</v>
      </c>
      <c r="C6909" s="208">
        <v>108</v>
      </c>
      <c r="D6909" s="471">
        <v>35.1</v>
      </c>
      <c r="E6909" s="209">
        <v>-8</v>
      </c>
      <c r="F6909" s="472">
        <v>48.5</v>
      </c>
      <c r="I6909" s="114"/>
    </row>
    <row r="6910" spans="1:9">
      <c r="A6910" s="470">
        <v>44484</v>
      </c>
      <c r="B6910" s="203">
        <v>20</v>
      </c>
      <c r="C6910" s="208">
        <v>123</v>
      </c>
      <c r="D6910" s="471">
        <v>35.200000000000003</v>
      </c>
      <c r="E6910" s="209">
        <v>-8</v>
      </c>
      <c r="F6910" s="472">
        <v>49.4</v>
      </c>
      <c r="I6910" s="114"/>
    </row>
    <row r="6911" spans="1:9">
      <c r="A6911" s="470">
        <v>44484</v>
      </c>
      <c r="B6911" s="203">
        <v>21</v>
      </c>
      <c r="C6911" s="208">
        <v>138</v>
      </c>
      <c r="D6911" s="471">
        <v>35.4</v>
      </c>
      <c r="E6911" s="209">
        <v>-8</v>
      </c>
      <c r="F6911" s="472">
        <v>50.3</v>
      </c>
      <c r="I6911" s="114"/>
    </row>
    <row r="6912" spans="1:9">
      <c r="A6912" s="470">
        <v>44484</v>
      </c>
      <c r="B6912" s="203">
        <v>22</v>
      </c>
      <c r="C6912" s="208">
        <v>153</v>
      </c>
      <c r="D6912" s="471">
        <v>35.5</v>
      </c>
      <c r="E6912" s="209">
        <v>-8</v>
      </c>
      <c r="F6912" s="472">
        <v>51.2</v>
      </c>
      <c r="I6912" s="114"/>
    </row>
    <row r="6913" spans="1:9">
      <c r="A6913" s="470">
        <v>44484</v>
      </c>
      <c r="B6913" s="203">
        <v>23</v>
      </c>
      <c r="C6913" s="208">
        <v>168</v>
      </c>
      <c r="D6913" s="471">
        <v>35.6</v>
      </c>
      <c r="E6913" s="209">
        <v>-8</v>
      </c>
      <c r="F6913" s="472">
        <v>52.1</v>
      </c>
      <c r="I6913" s="114"/>
    </row>
    <row r="6914" spans="1:9">
      <c r="A6914" s="470">
        <v>44485</v>
      </c>
      <c r="B6914" s="203">
        <v>0</v>
      </c>
      <c r="C6914" s="208">
        <v>183</v>
      </c>
      <c r="D6914" s="471">
        <v>35.799999999999997</v>
      </c>
      <c r="E6914" s="209">
        <v>-8</v>
      </c>
      <c r="F6914" s="472">
        <v>53.1</v>
      </c>
      <c r="I6914" s="114"/>
    </row>
    <row r="6915" spans="1:9">
      <c r="A6915" s="470">
        <v>44485</v>
      </c>
      <c r="B6915" s="203">
        <v>1</v>
      </c>
      <c r="C6915" s="208">
        <v>198</v>
      </c>
      <c r="D6915" s="471">
        <v>35.9</v>
      </c>
      <c r="E6915" s="209">
        <v>-8</v>
      </c>
      <c r="F6915" s="472">
        <v>54</v>
      </c>
      <c r="I6915" s="114"/>
    </row>
    <row r="6916" spans="1:9">
      <c r="A6916" s="470">
        <v>44485</v>
      </c>
      <c r="B6916" s="203">
        <v>2</v>
      </c>
      <c r="C6916" s="208">
        <v>213</v>
      </c>
      <c r="D6916" s="471">
        <v>36.1</v>
      </c>
      <c r="E6916" s="209">
        <v>-8</v>
      </c>
      <c r="F6916" s="472">
        <v>54.9</v>
      </c>
      <c r="I6916" s="114"/>
    </row>
    <row r="6917" spans="1:9">
      <c r="A6917" s="470">
        <v>44485</v>
      </c>
      <c r="B6917" s="203">
        <v>3</v>
      </c>
      <c r="C6917" s="208">
        <v>228</v>
      </c>
      <c r="D6917" s="471">
        <v>36.200000000000003</v>
      </c>
      <c r="E6917" s="209">
        <v>-8</v>
      </c>
      <c r="F6917" s="472">
        <v>55.8</v>
      </c>
      <c r="I6917" s="114"/>
    </row>
    <row r="6918" spans="1:9">
      <c r="A6918" s="470">
        <v>44485</v>
      </c>
      <c r="B6918" s="203">
        <v>4</v>
      </c>
      <c r="C6918" s="208">
        <v>243</v>
      </c>
      <c r="D6918" s="471">
        <v>36.299999999999997</v>
      </c>
      <c r="E6918" s="209">
        <v>-8</v>
      </c>
      <c r="F6918" s="472">
        <v>56.7</v>
      </c>
      <c r="I6918" s="114"/>
    </row>
    <row r="6919" spans="1:9">
      <c r="A6919" s="470">
        <v>44485</v>
      </c>
      <c r="B6919" s="203">
        <v>5</v>
      </c>
      <c r="C6919" s="208">
        <v>258</v>
      </c>
      <c r="D6919" s="471">
        <v>36.5</v>
      </c>
      <c r="E6919" s="209">
        <v>-8</v>
      </c>
      <c r="F6919" s="472">
        <v>57.7</v>
      </c>
      <c r="I6919" s="114"/>
    </row>
    <row r="6920" spans="1:9">
      <c r="A6920" s="470">
        <v>44485</v>
      </c>
      <c r="B6920" s="203">
        <v>6</v>
      </c>
      <c r="C6920" s="208">
        <v>273</v>
      </c>
      <c r="D6920" s="471">
        <v>36.6</v>
      </c>
      <c r="E6920" s="209">
        <v>-8</v>
      </c>
      <c r="F6920" s="472">
        <v>58.6</v>
      </c>
      <c r="I6920" s="114"/>
    </row>
    <row r="6921" spans="1:9">
      <c r="A6921" s="470">
        <v>44485</v>
      </c>
      <c r="B6921" s="203">
        <v>7</v>
      </c>
      <c r="C6921" s="208">
        <v>288</v>
      </c>
      <c r="D6921" s="471">
        <v>36.700000000000003</v>
      </c>
      <c r="E6921" s="209">
        <v>-8</v>
      </c>
      <c r="F6921" s="472">
        <v>59.5</v>
      </c>
      <c r="I6921" s="114"/>
    </row>
    <row r="6922" spans="1:9">
      <c r="A6922" s="470">
        <v>44485</v>
      </c>
      <c r="B6922" s="203">
        <v>8</v>
      </c>
      <c r="C6922" s="208">
        <v>303</v>
      </c>
      <c r="D6922" s="471">
        <v>36.9</v>
      </c>
      <c r="E6922" s="209">
        <v>-9</v>
      </c>
      <c r="F6922" s="472">
        <v>0.4</v>
      </c>
      <c r="I6922" s="114"/>
    </row>
    <row r="6923" spans="1:9">
      <c r="A6923" s="470">
        <v>44485</v>
      </c>
      <c r="B6923" s="203">
        <v>9</v>
      </c>
      <c r="C6923" s="208">
        <v>318</v>
      </c>
      <c r="D6923" s="471">
        <v>37</v>
      </c>
      <c r="E6923" s="209">
        <v>-9</v>
      </c>
      <c r="F6923" s="472">
        <v>1.3</v>
      </c>
      <c r="I6923" s="114"/>
    </row>
    <row r="6924" spans="1:9">
      <c r="A6924" s="470">
        <v>44485</v>
      </c>
      <c r="B6924" s="203">
        <v>10</v>
      </c>
      <c r="C6924" s="208">
        <v>333</v>
      </c>
      <c r="D6924" s="471">
        <v>37.1</v>
      </c>
      <c r="E6924" s="209">
        <v>-9</v>
      </c>
      <c r="F6924" s="472">
        <v>2.2000000000000002</v>
      </c>
      <c r="I6924" s="114"/>
    </row>
    <row r="6925" spans="1:9">
      <c r="A6925" s="470">
        <v>44485</v>
      </c>
      <c r="B6925" s="203">
        <v>11</v>
      </c>
      <c r="C6925" s="208">
        <v>348</v>
      </c>
      <c r="D6925" s="471">
        <v>37.299999999999997</v>
      </c>
      <c r="E6925" s="209">
        <v>-9</v>
      </c>
      <c r="F6925" s="472">
        <v>3.2</v>
      </c>
      <c r="I6925" s="114"/>
    </row>
    <row r="6926" spans="1:9">
      <c r="A6926" s="470">
        <v>44485</v>
      </c>
      <c r="B6926" s="203">
        <v>12</v>
      </c>
      <c r="C6926" s="208">
        <v>3</v>
      </c>
      <c r="D6926" s="471">
        <v>37.4</v>
      </c>
      <c r="E6926" s="209">
        <v>-9</v>
      </c>
      <c r="F6926" s="472">
        <v>4.0999999999999996</v>
      </c>
      <c r="I6926" s="114"/>
    </row>
    <row r="6927" spans="1:9">
      <c r="A6927" s="470">
        <v>44485</v>
      </c>
      <c r="B6927" s="203">
        <v>13</v>
      </c>
      <c r="C6927" s="208">
        <v>18</v>
      </c>
      <c r="D6927" s="471">
        <v>37.5</v>
      </c>
      <c r="E6927" s="209">
        <v>-9</v>
      </c>
      <c r="F6927" s="472">
        <v>5</v>
      </c>
      <c r="I6927" s="114"/>
    </row>
    <row r="6928" spans="1:9">
      <c r="A6928" s="470">
        <v>44485</v>
      </c>
      <c r="B6928" s="203">
        <v>14</v>
      </c>
      <c r="C6928" s="208">
        <v>33</v>
      </c>
      <c r="D6928" s="471">
        <v>37.6</v>
      </c>
      <c r="E6928" s="209">
        <v>-9</v>
      </c>
      <c r="F6928" s="472">
        <v>5.9</v>
      </c>
      <c r="I6928" s="114"/>
    </row>
    <row r="6929" spans="1:9">
      <c r="A6929" s="470">
        <v>44485</v>
      </c>
      <c r="B6929" s="203">
        <v>15</v>
      </c>
      <c r="C6929" s="208">
        <v>48</v>
      </c>
      <c r="D6929" s="471">
        <v>37.799999999999997</v>
      </c>
      <c r="E6929" s="209">
        <v>-9</v>
      </c>
      <c r="F6929" s="472">
        <v>6.8</v>
      </c>
      <c r="I6929" s="114"/>
    </row>
    <row r="6930" spans="1:9">
      <c r="A6930" s="470">
        <v>44485</v>
      </c>
      <c r="B6930" s="203">
        <v>16</v>
      </c>
      <c r="C6930" s="208">
        <v>63</v>
      </c>
      <c r="D6930" s="471">
        <v>37.9</v>
      </c>
      <c r="E6930" s="209">
        <v>-9</v>
      </c>
      <c r="F6930" s="472">
        <v>7.7</v>
      </c>
      <c r="I6930" s="114"/>
    </row>
    <row r="6931" spans="1:9">
      <c r="A6931" s="470">
        <v>44485</v>
      </c>
      <c r="B6931" s="203">
        <v>17</v>
      </c>
      <c r="C6931" s="208">
        <v>78</v>
      </c>
      <c r="D6931" s="471">
        <v>38</v>
      </c>
      <c r="E6931" s="209">
        <v>-9</v>
      </c>
      <c r="F6931" s="472">
        <v>8.6999999999999993</v>
      </c>
      <c r="I6931" s="114"/>
    </row>
    <row r="6932" spans="1:9">
      <c r="A6932" s="470">
        <v>44485</v>
      </c>
      <c r="B6932" s="203">
        <v>18</v>
      </c>
      <c r="C6932" s="208">
        <v>93</v>
      </c>
      <c r="D6932" s="471">
        <v>38.200000000000003</v>
      </c>
      <c r="E6932" s="209">
        <v>-9</v>
      </c>
      <c r="F6932" s="472">
        <v>9.6</v>
      </c>
      <c r="I6932" s="114"/>
    </row>
    <row r="6933" spans="1:9">
      <c r="A6933" s="470">
        <v>44485</v>
      </c>
      <c r="B6933" s="203">
        <v>19</v>
      </c>
      <c r="C6933" s="208">
        <v>108</v>
      </c>
      <c r="D6933" s="471">
        <v>38.299999999999997</v>
      </c>
      <c r="E6933" s="209">
        <v>-9</v>
      </c>
      <c r="F6933" s="472">
        <v>10.5</v>
      </c>
      <c r="I6933" s="114"/>
    </row>
    <row r="6934" spans="1:9">
      <c r="A6934" s="470">
        <v>44485</v>
      </c>
      <c r="B6934" s="203">
        <v>20</v>
      </c>
      <c r="C6934" s="208">
        <v>123</v>
      </c>
      <c r="D6934" s="471">
        <v>38.4</v>
      </c>
      <c r="E6934" s="209">
        <v>-9</v>
      </c>
      <c r="F6934" s="472">
        <v>11.4</v>
      </c>
      <c r="I6934" s="114"/>
    </row>
    <row r="6935" spans="1:9">
      <c r="A6935" s="470">
        <v>44485</v>
      </c>
      <c r="B6935" s="203">
        <v>21</v>
      </c>
      <c r="C6935" s="208">
        <v>138</v>
      </c>
      <c r="D6935" s="471">
        <v>38.6</v>
      </c>
      <c r="E6935" s="209">
        <v>-9</v>
      </c>
      <c r="F6935" s="472">
        <v>12.3</v>
      </c>
      <c r="I6935" s="114"/>
    </row>
    <row r="6936" spans="1:9">
      <c r="A6936" s="470">
        <v>44485</v>
      </c>
      <c r="B6936" s="203">
        <v>22</v>
      </c>
      <c r="C6936" s="208">
        <v>153</v>
      </c>
      <c r="D6936" s="471">
        <v>38.700000000000003</v>
      </c>
      <c r="E6936" s="209">
        <v>-9</v>
      </c>
      <c r="F6936" s="472">
        <v>13.2</v>
      </c>
      <c r="I6936" s="114"/>
    </row>
    <row r="6937" spans="1:9">
      <c r="A6937" s="470">
        <v>44485</v>
      </c>
      <c r="B6937" s="203">
        <v>23</v>
      </c>
      <c r="C6937" s="208">
        <v>168</v>
      </c>
      <c r="D6937" s="471">
        <v>38.799999999999997</v>
      </c>
      <c r="E6937" s="209">
        <v>-9</v>
      </c>
      <c r="F6937" s="472">
        <v>14.1</v>
      </c>
      <c r="I6937" s="114"/>
    </row>
    <row r="6938" spans="1:9">
      <c r="A6938" s="470">
        <v>44486</v>
      </c>
      <c r="B6938" s="203">
        <v>0</v>
      </c>
      <c r="C6938" s="208">
        <v>183</v>
      </c>
      <c r="D6938" s="471">
        <v>38.9</v>
      </c>
      <c r="E6938" s="209">
        <v>-9</v>
      </c>
      <c r="F6938" s="472">
        <v>15.1</v>
      </c>
      <c r="I6938" s="114"/>
    </row>
    <row r="6939" spans="1:9">
      <c r="A6939" s="470">
        <v>44486</v>
      </c>
      <c r="B6939" s="203">
        <v>1</v>
      </c>
      <c r="C6939" s="208">
        <v>198</v>
      </c>
      <c r="D6939" s="471">
        <v>39.1</v>
      </c>
      <c r="E6939" s="209">
        <v>-9</v>
      </c>
      <c r="F6939" s="472">
        <v>16</v>
      </c>
      <c r="I6939" s="114"/>
    </row>
    <row r="6940" spans="1:9">
      <c r="A6940" s="470">
        <v>44486</v>
      </c>
      <c r="B6940" s="203">
        <v>2</v>
      </c>
      <c r="C6940" s="208">
        <v>213</v>
      </c>
      <c r="D6940" s="471">
        <v>39.200000000000003</v>
      </c>
      <c r="E6940" s="209">
        <v>-9</v>
      </c>
      <c r="F6940" s="472">
        <v>16.899999999999999</v>
      </c>
      <c r="I6940" s="114"/>
    </row>
    <row r="6941" spans="1:9">
      <c r="A6941" s="470">
        <v>44486</v>
      </c>
      <c r="B6941" s="203">
        <v>3</v>
      </c>
      <c r="C6941" s="208">
        <v>228</v>
      </c>
      <c r="D6941" s="471">
        <v>39.299999999999997</v>
      </c>
      <c r="E6941" s="209">
        <v>-9</v>
      </c>
      <c r="F6941" s="472">
        <v>17.8</v>
      </c>
      <c r="I6941" s="114"/>
    </row>
    <row r="6942" spans="1:9">
      <c r="A6942" s="470">
        <v>44486</v>
      </c>
      <c r="B6942" s="203">
        <v>4</v>
      </c>
      <c r="C6942" s="208">
        <v>243</v>
      </c>
      <c r="D6942" s="471">
        <v>39.5</v>
      </c>
      <c r="E6942" s="209">
        <v>-9</v>
      </c>
      <c r="F6942" s="472">
        <v>18.7</v>
      </c>
      <c r="I6942" s="114"/>
    </row>
    <row r="6943" spans="1:9">
      <c r="A6943" s="470">
        <v>44486</v>
      </c>
      <c r="B6943" s="203">
        <v>5</v>
      </c>
      <c r="C6943" s="208">
        <v>258</v>
      </c>
      <c r="D6943" s="471">
        <v>39.6</v>
      </c>
      <c r="E6943" s="209">
        <v>-9</v>
      </c>
      <c r="F6943" s="472">
        <v>19.600000000000001</v>
      </c>
      <c r="I6943" s="114"/>
    </row>
    <row r="6944" spans="1:9">
      <c r="A6944" s="470">
        <v>44486</v>
      </c>
      <c r="B6944" s="203">
        <v>6</v>
      </c>
      <c r="C6944" s="208">
        <v>273</v>
      </c>
      <c r="D6944" s="471">
        <v>39.700000000000003</v>
      </c>
      <c r="E6944" s="209">
        <v>-9</v>
      </c>
      <c r="F6944" s="472">
        <v>20.5</v>
      </c>
      <c r="I6944" s="114"/>
    </row>
    <row r="6945" spans="1:9">
      <c r="A6945" s="470">
        <v>44486</v>
      </c>
      <c r="B6945" s="203">
        <v>7</v>
      </c>
      <c r="C6945" s="208">
        <v>288</v>
      </c>
      <c r="D6945" s="471">
        <v>39.799999999999997</v>
      </c>
      <c r="E6945" s="209">
        <v>-9</v>
      </c>
      <c r="F6945" s="472">
        <v>21.5</v>
      </c>
      <c r="I6945" s="114"/>
    </row>
    <row r="6946" spans="1:9">
      <c r="A6946" s="470">
        <v>44486</v>
      </c>
      <c r="B6946" s="203">
        <v>8</v>
      </c>
      <c r="C6946" s="208">
        <v>303</v>
      </c>
      <c r="D6946" s="471">
        <v>40</v>
      </c>
      <c r="E6946" s="209">
        <v>-9</v>
      </c>
      <c r="F6946" s="472">
        <v>22.4</v>
      </c>
      <c r="I6946" s="114"/>
    </row>
    <row r="6947" spans="1:9">
      <c r="A6947" s="470">
        <v>44486</v>
      </c>
      <c r="B6947" s="203">
        <v>9</v>
      </c>
      <c r="C6947" s="208">
        <v>318</v>
      </c>
      <c r="D6947" s="471">
        <v>40.1</v>
      </c>
      <c r="E6947" s="209">
        <v>-9</v>
      </c>
      <c r="F6947" s="472">
        <v>23.3</v>
      </c>
      <c r="I6947" s="114"/>
    </row>
    <row r="6948" spans="1:9">
      <c r="A6948" s="470">
        <v>44486</v>
      </c>
      <c r="B6948" s="203">
        <v>10</v>
      </c>
      <c r="C6948" s="208">
        <v>333</v>
      </c>
      <c r="D6948" s="471">
        <v>40.200000000000003</v>
      </c>
      <c r="E6948" s="209">
        <v>-9</v>
      </c>
      <c r="F6948" s="472">
        <v>24.2</v>
      </c>
      <c r="I6948" s="114"/>
    </row>
    <row r="6949" spans="1:9">
      <c r="A6949" s="470">
        <v>44486</v>
      </c>
      <c r="B6949" s="203">
        <v>11</v>
      </c>
      <c r="C6949" s="208">
        <v>348</v>
      </c>
      <c r="D6949" s="471">
        <v>40.299999999999997</v>
      </c>
      <c r="E6949" s="209">
        <v>-9</v>
      </c>
      <c r="F6949" s="472">
        <v>25.1</v>
      </c>
      <c r="I6949" s="114"/>
    </row>
    <row r="6950" spans="1:9">
      <c r="A6950" s="470">
        <v>44486</v>
      </c>
      <c r="B6950" s="203">
        <v>12</v>
      </c>
      <c r="C6950" s="208">
        <v>3</v>
      </c>
      <c r="D6950" s="471">
        <v>40.5</v>
      </c>
      <c r="E6950" s="209">
        <v>-9</v>
      </c>
      <c r="F6950" s="472">
        <v>26</v>
      </c>
      <c r="I6950" s="114"/>
    </row>
    <row r="6951" spans="1:9">
      <c r="A6951" s="470">
        <v>44486</v>
      </c>
      <c r="B6951" s="203">
        <v>13</v>
      </c>
      <c r="C6951" s="208">
        <v>18</v>
      </c>
      <c r="D6951" s="471">
        <v>40.6</v>
      </c>
      <c r="E6951" s="209">
        <v>-9</v>
      </c>
      <c r="F6951" s="472">
        <v>26.9</v>
      </c>
      <c r="I6951" s="114"/>
    </row>
    <row r="6952" spans="1:9">
      <c r="A6952" s="470">
        <v>44486</v>
      </c>
      <c r="B6952" s="203">
        <v>14</v>
      </c>
      <c r="C6952" s="208">
        <v>33</v>
      </c>
      <c r="D6952" s="471">
        <v>40.700000000000003</v>
      </c>
      <c r="E6952" s="209">
        <v>-9</v>
      </c>
      <c r="F6952" s="472">
        <v>27.8</v>
      </c>
      <c r="I6952" s="114"/>
    </row>
    <row r="6953" spans="1:9">
      <c r="A6953" s="470">
        <v>44486</v>
      </c>
      <c r="B6953" s="203">
        <v>15</v>
      </c>
      <c r="C6953" s="208">
        <v>48</v>
      </c>
      <c r="D6953" s="471">
        <v>40.9</v>
      </c>
      <c r="E6953" s="209">
        <v>-9</v>
      </c>
      <c r="F6953" s="472">
        <v>28.7</v>
      </c>
      <c r="I6953" s="114"/>
    </row>
    <row r="6954" spans="1:9">
      <c r="A6954" s="470">
        <v>44486</v>
      </c>
      <c r="B6954" s="203">
        <v>16</v>
      </c>
      <c r="C6954" s="208">
        <v>63</v>
      </c>
      <c r="D6954" s="471">
        <v>41</v>
      </c>
      <c r="E6954" s="209">
        <v>-9</v>
      </c>
      <c r="F6954" s="472">
        <v>29.7</v>
      </c>
      <c r="I6954" s="114"/>
    </row>
    <row r="6955" spans="1:9">
      <c r="A6955" s="470">
        <v>44486</v>
      </c>
      <c r="B6955" s="203">
        <v>17</v>
      </c>
      <c r="C6955" s="208">
        <v>78</v>
      </c>
      <c r="D6955" s="471">
        <v>41.1</v>
      </c>
      <c r="E6955" s="209">
        <v>-9</v>
      </c>
      <c r="F6955" s="472">
        <v>30.6</v>
      </c>
      <c r="I6955" s="114"/>
    </row>
    <row r="6956" spans="1:9">
      <c r="A6956" s="470">
        <v>44486</v>
      </c>
      <c r="B6956" s="203">
        <v>18</v>
      </c>
      <c r="C6956" s="208">
        <v>93</v>
      </c>
      <c r="D6956" s="471">
        <v>41.2</v>
      </c>
      <c r="E6956" s="209">
        <v>-9</v>
      </c>
      <c r="F6956" s="472">
        <v>31.5</v>
      </c>
      <c r="I6956" s="114"/>
    </row>
    <row r="6957" spans="1:9">
      <c r="A6957" s="470">
        <v>44486</v>
      </c>
      <c r="B6957" s="203">
        <v>19</v>
      </c>
      <c r="C6957" s="208">
        <v>108</v>
      </c>
      <c r="D6957" s="471">
        <v>41.3</v>
      </c>
      <c r="E6957" s="209">
        <v>-9</v>
      </c>
      <c r="F6957" s="472">
        <v>32.4</v>
      </c>
      <c r="I6957" s="114"/>
    </row>
    <row r="6958" spans="1:9">
      <c r="A6958" s="470">
        <v>44486</v>
      </c>
      <c r="B6958" s="203">
        <v>20</v>
      </c>
      <c r="C6958" s="208">
        <v>123</v>
      </c>
      <c r="D6958" s="471">
        <v>41.5</v>
      </c>
      <c r="E6958" s="209">
        <v>-9</v>
      </c>
      <c r="F6958" s="472">
        <v>33.299999999999997</v>
      </c>
      <c r="I6958" s="114"/>
    </row>
    <row r="6959" spans="1:9">
      <c r="A6959" s="470">
        <v>44486</v>
      </c>
      <c r="B6959" s="203">
        <v>21</v>
      </c>
      <c r="C6959" s="208">
        <v>138</v>
      </c>
      <c r="D6959" s="471">
        <v>41.6</v>
      </c>
      <c r="E6959" s="209">
        <v>-9</v>
      </c>
      <c r="F6959" s="472">
        <v>34.200000000000003</v>
      </c>
      <c r="I6959" s="114"/>
    </row>
    <row r="6960" spans="1:9">
      <c r="A6960" s="470">
        <v>44486</v>
      </c>
      <c r="B6960" s="203">
        <v>22</v>
      </c>
      <c r="C6960" s="208">
        <v>153</v>
      </c>
      <c r="D6960" s="471">
        <v>41.7</v>
      </c>
      <c r="E6960" s="209">
        <v>-9</v>
      </c>
      <c r="F6960" s="472">
        <v>35.1</v>
      </c>
      <c r="I6960" s="114"/>
    </row>
    <row r="6961" spans="1:9">
      <c r="A6961" s="470">
        <v>44486</v>
      </c>
      <c r="B6961" s="203">
        <v>23</v>
      </c>
      <c r="C6961" s="208">
        <v>168</v>
      </c>
      <c r="D6961" s="471">
        <v>41.8</v>
      </c>
      <c r="E6961" s="209">
        <v>-9</v>
      </c>
      <c r="F6961" s="472">
        <v>36</v>
      </c>
      <c r="I6961" s="114"/>
    </row>
    <row r="6962" spans="1:9">
      <c r="A6962" s="470">
        <v>44487</v>
      </c>
      <c r="B6962" s="203">
        <v>0</v>
      </c>
      <c r="C6962" s="208">
        <v>183</v>
      </c>
      <c r="D6962" s="471">
        <v>42</v>
      </c>
      <c r="E6962" s="209">
        <v>-9</v>
      </c>
      <c r="F6962" s="472">
        <v>36.9</v>
      </c>
      <c r="I6962" s="114"/>
    </row>
    <row r="6963" spans="1:9">
      <c r="A6963" s="470">
        <v>44487</v>
      </c>
      <c r="B6963" s="203">
        <v>1</v>
      </c>
      <c r="C6963" s="208">
        <v>198</v>
      </c>
      <c r="D6963" s="471">
        <v>42.1</v>
      </c>
      <c r="E6963" s="209">
        <v>-9</v>
      </c>
      <c r="F6963" s="472">
        <v>37.799999999999997</v>
      </c>
      <c r="I6963" s="114"/>
    </row>
    <row r="6964" spans="1:9">
      <c r="A6964" s="470">
        <v>44487</v>
      </c>
      <c r="B6964" s="203">
        <v>2</v>
      </c>
      <c r="C6964" s="208">
        <v>213</v>
      </c>
      <c r="D6964" s="471">
        <v>42.2</v>
      </c>
      <c r="E6964" s="209">
        <v>-9</v>
      </c>
      <c r="F6964" s="472">
        <v>38.700000000000003</v>
      </c>
      <c r="I6964" s="114"/>
    </row>
    <row r="6965" spans="1:9">
      <c r="A6965" s="470">
        <v>44487</v>
      </c>
      <c r="B6965" s="203">
        <v>3</v>
      </c>
      <c r="C6965" s="208">
        <v>228</v>
      </c>
      <c r="D6965" s="471">
        <v>42.3</v>
      </c>
      <c r="E6965" s="209">
        <v>-9</v>
      </c>
      <c r="F6965" s="472">
        <v>39.700000000000003</v>
      </c>
      <c r="I6965" s="114"/>
    </row>
    <row r="6966" spans="1:9">
      <c r="A6966" s="470">
        <v>44487</v>
      </c>
      <c r="B6966" s="203">
        <v>4</v>
      </c>
      <c r="C6966" s="208">
        <v>243</v>
      </c>
      <c r="D6966" s="471">
        <v>42.5</v>
      </c>
      <c r="E6966" s="209">
        <v>-9</v>
      </c>
      <c r="F6966" s="472">
        <v>40.6</v>
      </c>
      <c r="I6966" s="114"/>
    </row>
    <row r="6967" spans="1:9">
      <c r="A6967" s="470">
        <v>44487</v>
      </c>
      <c r="B6967" s="203">
        <v>5</v>
      </c>
      <c r="C6967" s="208">
        <v>258</v>
      </c>
      <c r="D6967" s="471">
        <v>42.6</v>
      </c>
      <c r="E6967" s="209">
        <v>-9</v>
      </c>
      <c r="F6967" s="472">
        <v>41.5</v>
      </c>
      <c r="I6967" s="114"/>
    </row>
    <row r="6968" spans="1:9">
      <c r="A6968" s="470">
        <v>44487</v>
      </c>
      <c r="B6968" s="203">
        <v>6</v>
      </c>
      <c r="C6968" s="208">
        <v>273</v>
      </c>
      <c r="D6968" s="471">
        <v>42.7</v>
      </c>
      <c r="E6968" s="209">
        <v>-9</v>
      </c>
      <c r="F6968" s="472">
        <v>42.4</v>
      </c>
      <c r="I6968" s="114"/>
    </row>
    <row r="6969" spans="1:9">
      <c r="A6969" s="470">
        <v>44487</v>
      </c>
      <c r="B6969" s="203">
        <v>7</v>
      </c>
      <c r="C6969" s="208">
        <v>288</v>
      </c>
      <c r="D6969" s="471">
        <v>42.8</v>
      </c>
      <c r="E6969" s="209">
        <v>-9</v>
      </c>
      <c r="F6969" s="472">
        <v>43.3</v>
      </c>
      <c r="I6969" s="114"/>
    </row>
    <row r="6970" spans="1:9">
      <c r="A6970" s="470">
        <v>44487</v>
      </c>
      <c r="B6970" s="203">
        <v>8</v>
      </c>
      <c r="C6970" s="208">
        <v>303</v>
      </c>
      <c r="D6970" s="471">
        <v>42.9</v>
      </c>
      <c r="E6970" s="209">
        <v>-9</v>
      </c>
      <c r="F6970" s="472">
        <v>44.2</v>
      </c>
      <c r="I6970" s="114"/>
    </row>
    <row r="6971" spans="1:9">
      <c r="A6971" s="470">
        <v>44487</v>
      </c>
      <c r="B6971" s="203">
        <v>9</v>
      </c>
      <c r="C6971" s="208">
        <v>318</v>
      </c>
      <c r="D6971" s="471">
        <v>43.1</v>
      </c>
      <c r="E6971" s="209">
        <v>-9</v>
      </c>
      <c r="F6971" s="472">
        <v>45.1</v>
      </c>
      <c r="I6971" s="114"/>
    </row>
    <row r="6972" spans="1:9">
      <c r="A6972" s="470">
        <v>44487</v>
      </c>
      <c r="B6972" s="203">
        <v>10</v>
      </c>
      <c r="C6972" s="208">
        <v>333</v>
      </c>
      <c r="D6972" s="471">
        <v>43.2</v>
      </c>
      <c r="E6972" s="209">
        <v>-9</v>
      </c>
      <c r="F6972" s="472">
        <v>46</v>
      </c>
      <c r="I6972" s="114"/>
    </row>
    <row r="6973" spans="1:9">
      <c r="A6973" s="470">
        <v>44487</v>
      </c>
      <c r="B6973" s="203">
        <v>11</v>
      </c>
      <c r="C6973" s="208">
        <v>348</v>
      </c>
      <c r="D6973" s="471">
        <v>43.3</v>
      </c>
      <c r="E6973" s="209">
        <v>-9</v>
      </c>
      <c r="F6973" s="472">
        <v>46.9</v>
      </c>
      <c r="I6973" s="114"/>
    </row>
    <row r="6974" spans="1:9">
      <c r="A6974" s="470">
        <v>44487</v>
      </c>
      <c r="B6974" s="203">
        <v>12</v>
      </c>
      <c r="C6974" s="208">
        <v>3</v>
      </c>
      <c r="D6974" s="471">
        <v>43.4</v>
      </c>
      <c r="E6974" s="209">
        <v>-9</v>
      </c>
      <c r="F6974" s="472">
        <v>47.8</v>
      </c>
      <c r="I6974" s="114"/>
    </row>
    <row r="6975" spans="1:9">
      <c r="A6975" s="470">
        <v>44487</v>
      </c>
      <c r="B6975" s="203">
        <v>13</v>
      </c>
      <c r="C6975" s="208">
        <v>18</v>
      </c>
      <c r="D6975" s="471">
        <v>43.5</v>
      </c>
      <c r="E6975" s="209">
        <v>-9</v>
      </c>
      <c r="F6975" s="472">
        <v>48.7</v>
      </c>
      <c r="I6975" s="114"/>
    </row>
    <row r="6976" spans="1:9">
      <c r="A6976" s="470">
        <v>44487</v>
      </c>
      <c r="B6976" s="203">
        <v>14</v>
      </c>
      <c r="C6976" s="208">
        <v>33</v>
      </c>
      <c r="D6976" s="471">
        <v>43.7</v>
      </c>
      <c r="E6976" s="209">
        <v>-9</v>
      </c>
      <c r="F6976" s="472">
        <v>49.6</v>
      </c>
      <c r="I6976" s="114"/>
    </row>
    <row r="6977" spans="1:9">
      <c r="A6977" s="470">
        <v>44487</v>
      </c>
      <c r="B6977" s="203">
        <v>15</v>
      </c>
      <c r="C6977" s="208">
        <v>48</v>
      </c>
      <c r="D6977" s="471">
        <v>43.8</v>
      </c>
      <c r="E6977" s="209">
        <v>-9</v>
      </c>
      <c r="F6977" s="472">
        <v>50.5</v>
      </c>
      <c r="I6977" s="114"/>
    </row>
    <row r="6978" spans="1:9">
      <c r="A6978" s="470">
        <v>44487</v>
      </c>
      <c r="B6978" s="203">
        <v>16</v>
      </c>
      <c r="C6978" s="208">
        <v>63</v>
      </c>
      <c r="D6978" s="471">
        <v>43.9</v>
      </c>
      <c r="E6978" s="209">
        <v>-9</v>
      </c>
      <c r="F6978" s="472">
        <v>51.4</v>
      </c>
      <c r="I6978" s="114"/>
    </row>
    <row r="6979" spans="1:9">
      <c r="A6979" s="470">
        <v>44487</v>
      </c>
      <c r="B6979" s="203">
        <v>17</v>
      </c>
      <c r="C6979" s="208">
        <v>78</v>
      </c>
      <c r="D6979" s="471">
        <v>44</v>
      </c>
      <c r="E6979" s="209">
        <v>-9</v>
      </c>
      <c r="F6979" s="472">
        <v>52.3</v>
      </c>
      <c r="I6979" s="114"/>
    </row>
    <row r="6980" spans="1:9">
      <c r="A6980" s="470">
        <v>44487</v>
      </c>
      <c r="B6980" s="203">
        <v>18</v>
      </c>
      <c r="C6980" s="208">
        <v>93</v>
      </c>
      <c r="D6980" s="471">
        <v>44.1</v>
      </c>
      <c r="E6980" s="209">
        <v>-9</v>
      </c>
      <c r="F6980" s="472">
        <v>53.2</v>
      </c>
      <c r="I6980" s="114"/>
    </row>
    <row r="6981" spans="1:9">
      <c r="A6981" s="470">
        <v>44487</v>
      </c>
      <c r="B6981" s="203">
        <v>19</v>
      </c>
      <c r="C6981" s="208">
        <v>108</v>
      </c>
      <c r="D6981" s="471">
        <v>44.2</v>
      </c>
      <c r="E6981" s="209">
        <v>-9</v>
      </c>
      <c r="F6981" s="472">
        <v>54.1</v>
      </c>
      <c r="I6981" s="114"/>
    </row>
    <row r="6982" spans="1:9">
      <c r="A6982" s="470">
        <v>44487</v>
      </c>
      <c r="B6982" s="203">
        <v>20</v>
      </c>
      <c r="C6982" s="208">
        <v>123</v>
      </c>
      <c r="D6982" s="471">
        <v>44.4</v>
      </c>
      <c r="E6982" s="209">
        <v>-9</v>
      </c>
      <c r="F6982" s="472">
        <v>55</v>
      </c>
      <c r="I6982" s="114"/>
    </row>
    <row r="6983" spans="1:9">
      <c r="A6983" s="470">
        <v>44487</v>
      </c>
      <c r="B6983" s="203">
        <v>21</v>
      </c>
      <c r="C6983" s="208">
        <v>138</v>
      </c>
      <c r="D6983" s="471">
        <v>44.5</v>
      </c>
      <c r="E6983" s="209">
        <v>-9</v>
      </c>
      <c r="F6983" s="472">
        <v>55.9</v>
      </c>
      <c r="I6983" s="114"/>
    </row>
    <row r="6984" spans="1:9">
      <c r="A6984" s="470">
        <v>44487</v>
      </c>
      <c r="B6984" s="203">
        <v>22</v>
      </c>
      <c r="C6984" s="208">
        <v>153</v>
      </c>
      <c r="D6984" s="471">
        <v>44.6</v>
      </c>
      <c r="E6984" s="209">
        <v>-9</v>
      </c>
      <c r="F6984" s="472">
        <v>56.8</v>
      </c>
      <c r="I6984" s="114"/>
    </row>
    <row r="6985" spans="1:9">
      <c r="A6985" s="470">
        <v>44487</v>
      </c>
      <c r="B6985" s="203">
        <v>23</v>
      </c>
      <c r="C6985" s="208">
        <v>168</v>
      </c>
      <c r="D6985" s="471">
        <v>44.7</v>
      </c>
      <c r="E6985" s="209">
        <v>-9</v>
      </c>
      <c r="F6985" s="472">
        <v>57.8</v>
      </c>
      <c r="I6985" s="114"/>
    </row>
    <row r="6986" spans="1:9">
      <c r="A6986" s="470">
        <v>44488</v>
      </c>
      <c r="B6986" s="203">
        <v>0</v>
      </c>
      <c r="C6986" s="208">
        <v>183</v>
      </c>
      <c r="D6986" s="471">
        <v>44.8</v>
      </c>
      <c r="E6986" s="209">
        <v>-9</v>
      </c>
      <c r="F6986" s="472">
        <v>58.7</v>
      </c>
      <c r="I6986" s="114"/>
    </row>
    <row r="6987" spans="1:9">
      <c r="A6987" s="470">
        <v>44488</v>
      </c>
      <c r="B6987" s="203">
        <v>1</v>
      </c>
      <c r="C6987" s="208">
        <v>198</v>
      </c>
      <c r="D6987" s="471">
        <v>45</v>
      </c>
      <c r="E6987" s="209">
        <v>-9</v>
      </c>
      <c r="F6987" s="472">
        <v>59.6</v>
      </c>
      <c r="I6987" s="114"/>
    </row>
    <row r="6988" spans="1:9">
      <c r="A6988" s="470">
        <v>44488</v>
      </c>
      <c r="B6988" s="203">
        <v>2</v>
      </c>
      <c r="C6988" s="208">
        <v>213</v>
      </c>
      <c r="D6988" s="471">
        <v>45.1</v>
      </c>
      <c r="E6988" s="209">
        <v>-10</v>
      </c>
      <c r="F6988" s="472">
        <v>0.5</v>
      </c>
      <c r="I6988" s="114"/>
    </row>
    <row r="6989" spans="1:9">
      <c r="A6989" s="470">
        <v>44488</v>
      </c>
      <c r="B6989" s="203">
        <v>3</v>
      </c>
      <c r="C6989" s="208">
        <v>228</v>
      </c>
      <c r="D6989" s="471">
        <v>45.2</v>
      </c>
      <c r="E6989" s="209">
        <v>-10</v>
      </c>
      <c r="F6989" s="472">
        <v>1.4</v>
      </c>
      <c r="I6989" s="114"/>
    </row>
    <row r="6990" spans="1:9">
      <c r="A6990" s="470">
        <v>44488</v>
      </c>
      <c r="B6990" s="203">
        <v>4</v>
      </c>
      <c r="C6990" s="208">
        <v>243</v>
      </c>
      <c r="D6990" s="471">
        <v>45.3</v>
      </c>
      <c r="E6990" s="209">
        <v>-10</v>
      </c>
      <c r="F6990" s="472">
        <v>2.2999999999999998</v>
      </c>
      <c r="I6990" s="114"/>
    </row>
    <row r="6991" spans="1:9">
      <c r="A6991" s="470">
        <v>44488</v>
      </c>
      <c r="B6991" s="203">
        <v>5</v>
      </c>
      <c r="C6991" s="208">
        <v>258</v>
      </c>
      <c r="D6991" s="471">
        <v>45.4</v>
      </c>
      <c r="E6991" s="209">
        <v>-10</v>
      </c>
      <c r="F6991" s="472">
        <v>3.2</v>
      </c>
      <c r="I6991" s="114"/>
    </row>
    <row r="6992" spans="1:9">
      <c r="A6992" s="470">
        <v>44488</v>
      </c>
      <c r="B6992" s="203">
        <v>6</v>
      </c>
      <c r="C6992" s="208">
        <v>273</v>
      </c>
      <c r="D6992" s="471">
        <v>45.5</v>
      </c>
      <c r="E6992" s="209">
        <v>-10</v>
      </c>
      <c r="F6992" s="472">
        <v>4.0999999999999996</v>
      </c>
      <c r="I6992" s="114"/>
    </row>
    <row r="6993" spans="1:9">
      <c r="A6993" s="470">
        <v>44488</v>
      </c>
      <c r="B6993" s="203">
        <v>7</v>
      </c>
      <c r="C6993" s="208">
        <v>288</v>
      </c>
      <c r="D6993" s="471">
        <v>45.6</v>
      </c>
      <c r="E6993" s="209">
        <v>-10</v>
      </c>
      <c r="F6993" s="472">
        <v>5</v>
      </c>
      <c r="I6993" s="114"/>
    </row>
    <row r="6994" spans="1:9">
      <c r="A6994" s="470">
        <v>44488</v>
      </c>
      <c r="B6994" s="203">
        <v>8</v>
      </c>
      <c r="C6994" s="208">
        <v>303</v>
      </c>
      <c r="D6994" s="471">
        <v>45.8</v>
      </c>
      <c r="E6994" s="209">
        <v>-10</v>
      </c>
      <c r="F6994" s="472">
        <v>5.9</v>
      </c>
      <c r="I6994" s="114"/>
    </row>
    <row r="6995" spans="1:9">
      <c r="A6995" s="470">
        <v>44488</v>
      </c>
      <c r="B6995" s="203">
        <v>9</v>
      </c>
      <c r="C6995" s="208">
        <v>318</v>
      </c>
      <c r="D6995" s="471">
        <v>45.9</v>
      </c>
      <c r="E6995" s="209">
        <v>-10</v>
      </c>
      <c r="F6995" s="472">
        <v>6.8</v>
      </c>
      <c r="I6995" s="114"/>
    </row>
    <row r="6996" spans="1:9">
      <c r="A6996" s="470">
        <v>44488</v>
      </c>
      <c r="B6996" s="203">
        <v>10</v>
      </c>
      <c r="C6996" s="208">
        <v>333</v>
      </c>
      <c r="D6996" s="471">
        <v>46</v>
      </c>
      <c r="E6996" s="209">
        <v>-10</v>
      </c>
      <c r="F6996" s="472">
        <v>7.7</v>
      </c>
      <c r="I6996" s="114"/>
    </row>
    <row r="6997" spans="1:9">
      <c r="A6997" s="470">
        <v>44488</v>
      </c>
      <c r="B6997" s="203">
        <v>11</v>
      </c>
      <c r="C6997" s="208">
        <v>348</v>
      </c>
      <c r="D6997" s="471">
        <v>46.1</v>
      </c>
      <c r="E6997" s="209">
        <v>-10</v>
      </c>
      <c r="F6997" s="472">
        <v>8.6</v>
      </c>
      <c r="I6997" s="114"/>
    </row>
    <row r="6998" spans="1:9">
      <c r="A6998" s="470">
        <v>44488</v>
      </c>
      <c r="B6998" s="203">
        <v>12</v>
      </c>
      <c r="C6998" s="208">
        <v>3</v>
      </c>
      <c r="D6998" s="471">
        <v>46.2</v>
      </c>
      <c r="E6998" s="209">
        <v>-10</v>
      </c>
      <c r="F6998" s="472">
        <v>9.5</v>
      </c>
      <c r="I6998" s="114"/>
    </row>
    <row r="6999" spans="1:9">
      <c r="A6999" s="470">
        <v>44488</v>
      </c>
      <c r="B6999" s="203">
        <v>13</v>
      </c>
      <c r="C6999" s="208">
        <v>18</v>
      </c>
      <c r="D6999" s="471">
        <v>46.3</v>
      </c>
      <c r="E6999" s="209">
        <v>-10</v>
      </c>
      <c r="F6999" s="472">
        <v>10.4</v>
      </c>
      <c r="I6999" s="114"/>
    </row>
    <row r="7000" spans="1:9">
      <c r="A7000" s="470">
        <v>44488</v>
      </c>
      <c r="B7000" s="203">
        <v>14</v>
      </c>
      <c r="C7000" s="208">
        <v>33</v>
      </c>
      <c r="D7000" s="471">
        <v>46.4</v>
      </c>
      <c r="E7000" s="209">
        <v>-10</v>
      </c>
      <c r="F7000" s="472">
        <v>11.3</v>
      </c>
      <c r="I7000" s="114"/>
    </row>
    <row r="7001" spans="1:9">
      <c r="A7001" s="470">
        <v>44488</v>
      </c>
      <c r="B7001" s="203">
        <v>15</v>
      </c>
      <c r="C7001" s="208">
        <v>48</v>
      </c>
      <c r="D7001" s="471">
        <v>46.5</v>
      </c>
      <c r="E7001" s="209">
        <v>-10</v>
      </c>
      <c r="F7001" s="472">
        <v>12.2</v>
      </c>
      <c r="I7001" s="114"/>
    </row>
    <row r="7002" spans="1:9">
      <c r="A7002" s="470">
        <v>44488</v>
      </c>
      <c r="B7002" s="203">
        <v>16</v>
      </c>
      <c r="C7002" s="208">
        <v>63</v>
      </c>
      <c r="D7002" s="471">
        <v>46.7</v>
      </c>
      <c r="E7002" s="209">
        <v>-10</v>
      </c>
      <c r="F7002" s="472">
        <v>13.1</v>
      </c>
      <c r="I7002" s="114"/>
    </row>
    <row r="7003" spans="1:9">
      <c r="A7003" s="470">
        <v>44488</v>
      </c>
      <c r="B7003" s="203">
        <v>17</v>
      </c>
      <c r="C7003" s="208">
        <v>78</v>
      </c>
      <c r="D7003" s="471">
        <v>46.8</v>
      </c>
      <c r="E7003" s="209">
        <v>-10</v>
      </c>
      <c r="F7003" s="472">
        <v>14</v>
      </c>
      <c r="I7003" s="114"/>
    </row>
    <row r="7004" spans="1:9">
      <c r="A7004" s="470">
        <v>44488</v>
      </c>
      <c r="B7004" s="203">
        <v>18</v>
      </c>
      <c r="C7004" s="208">
        <v>93</v>
      </c>
      <c r="D7004" s="471">
        <v>46.9</v>
      </c>
      <c r="E7004" s="209">
        <v>-10</v>
      </c>
      <c r="F7004" s="472">
        <v>14.9</v>
      </c>
      <c r="I7004" s="114"/>
    </row>
    <row r="7005" spans="1:9">
      <c r="A7005" s="470">
        <v>44488</v>
      </c>
      <c r="B7005" s="203">
        <v>19</v>
      </c>
      <c r="C7005" s="208">
        <v>108</v>
      </c>
      <c r="D7005" s="471">
        <v>47</v>
      </c>
      <c r="E7005" s="209">
        <v>-10</v>
      </c>
      <c r="F7005" s="472">
        <v>15.7</v>
      </c>
      <c r="I7005" s="114"/>
    </row>
    <row r="7006" spans="1:9">
      <c r="A7006" s="470">
        <v>44488</v>
      </c>
      <c r="B7006" s="203">
        <v>20</v>
      </c>
      <c r="C7006" s="208">
        <v>123</v>
      </c>
      <c r="D7006" s="471">
        <v>47.1</v>
      </c>
      <c r="E7006" s="209">
        <v>-10</v>
      </c>
      <c r="F7006" s="472">
        <v>16.600000000000001</v>
      </c>
      <c r="I7006" s="114"/>
    </row>
    <row r="7007" spans="1:9">
      <c r="A7007" s="470">
        <v>44488</v>
      </c>
      <c r="B7007" s="203">
        <v>21</v>
      </c>
      <c r="C7007" s="208">
        <v>138</v>
      </c>
      <c r="D7007" s="471">
        <v>47.2</v>
      </c>
      <c r="E7007" s="209">
        <v>-10</v>
      </c>
      <c r="F7007" s="472">
        <v>17.5</v>
      </c>
      <c r="I7007" s="114"/>
    </row>
    <row r="7008" spans="1:9">
      <c r="A7008" s="470">
        <v>44488</v>
      </c>
      <c r="B7008" s="203">
        <v>22</v>
      </c>
      <c r="C7008" s="208">
        <v>153</v>
      </c>
      <c r="D7008" s="471">
        <v>47.3</v>
      </c>
      <c r="E7008" s="209">
        <v>-10</v>
      </c>
      <c r="F7008" s="472">
        <v>18.399999999999999</v>
      </c>
      <c r="I7008" s="114"/>
    </row>
    <row r="7009" spans="1:9">
      <c r="A7009" s="470">
        <v>44488</v>
      </c>
      <c r="B7009" s="203">
        <v>23</v>
      </c>
      <c r="C7009" s="208">
        <v>168</v>
      </c>
      <c r="D7009" s="471">
        <v>47.4</v>
      </c>
      <c r="E7009" s="209">
        <v>-10</v>
      </c>
      <c r="F7009" s="472">
        <v>19.3</v>
      </c>
      <c r="I7009" s="114"/>
    </row>
    <row r="7010" spans="1:9">
      <c r="A7010" s="470">
        <v>44489</v>
      </c>
      <c r="B7010" s="203">
        <v>0</v>
      </c>
      <c r="C7010" s="208">
        <v>183</v>
      </c>
      <c r="D7010" s="471">
        <v>47.5</v>
      </c>
      <c r="E7010" s="209">
        <v>-10</v>
      </c>
      <c r="F7010" s="472">
        <v>20.2</v>
      </c>
      <c r="I7010" s="114"/>
    </row>
    <row r="7011" spans="1:9">
      <c r="A7011" s="470">
        <v>44489</v>
      </c>
      <c r="B7011" s="203">
        <v>1</v>
      </c>
      <c r="C7011" s="208">
        <v>198</v>
      </c>
      <c r="D7011" s="471">
        <v>47.7</v>
      </c>
      <c r="E7011" s="209">
        <v>-10</v>
      </c>
      <c r="F7011" s="472">
        <v>21.1</v>
      </c>
      <c r="I7011" s="114"/>
    </row>
    <row r="7012" spans="1:9">
      <c r="A7012" s="470">
        <v>44489</v>
      </c>
      <c r="B7012" s="203">
        <v>2</v>
      </c>
      <c r="C7012" s="208">
        <v>213</v>
      </c>
      <c r="D7012" s="471">
        <v>47.8</v>
      </c>
      <c r="E7012" s="209">
        <v>-10</v>
      </c>
      <c r="F7012" s="472">
        <v>22</v>
      </c>
      <c r="I7012" s="114"/>
    </row>
    <row r="7013" spans="1:9">
      <c r="A7013" s="470">
        <v>44489</v>
      </c>
      <c r="B7013" s="203">
        <v>3</v>
      </c>
      <c r="C7013" s="208">
        <v>228</v>
      </c>
      <c r="D7013" s="471">
        <v>47.9</v>
      </c>
      <c r="E7013" s="209">
        <v>-10</v>
      </c>
      <c r="F7013" s="472">
        <v>22.9</v>
      </c>
      <c r="I7013" s="114"/>
    </row>
    <row r="7014" spans="1:9">
      <c r="A7014" s="470">
        <v>44489</v>
      </c>
      <c r="B7014" s="203">
        <v>4</v>
      </c>
      <c r="C7014" s="208">
        <v>243</v>
      </c>
      <c r="D7014" s="471">
        <v>48</v>
      </c>
      <c r="E7014" s="209">
        <v>-10</v>
      </c>
      <c r="F7014" s="472">
        <v>23.8</v>
      </c>
      <c r="I7014" s="114"/>
    </row>
    <row r="7015" spans="1:9">
      <c r="A7015" s="470">
        <v>44489</v>
      </c>
      <c r="B7015" s="203">
        <v>5</v>
      </c>
      <c r="C7015" s="208">
        <v>258</v>
      </c>
      <c r="D7015" s="471">
        <v>48.1</v>
      </c>
      <c r="E7015" s="209">
        <v>-10</v>
      </c>
      <c r="F7015" s="472">
        <v>24.7</v>
      </c>
      <c r="I7015" s="114"/>
    </row>
    <row r="7016" spans="1:9">
      <c r="A7016" s="470">
        <v>44489</v>
      </c>
      <c r="B7016" s="203">
        <v>6</v>
      </c>
      <c r="C7016" s="208">
        <v>273</v>
      </c>
      <c r="D7016" s="471">
        <v>48.2</v>
      </c>
      <c r="E7016" s="209">
        <v>-10</v>
      </c>
      <c r="F7016" s="472">
        <v>25.6</v>
      </c>
      <c r="I7016" s="114"/>
    </row>
    <row r="7017" spans="1:9">
      <c r="A7017" s="470">
        <v>44489</v>
      </c>
      <c r="B7017" s="203">
        <v>7</v>
      </c>
      <c r="C7017" s="208">
        <v>288</v>
      </c>
      <c r="D7017" s="471">
        <v>48.3</v>
      </c>
      <c r="E7017" s="209">
        <v>-10</v>
      </c>
      <c r="F7017" s="472">
        <v>26.5</v>
      </c>
      <c r="I7017" s="114"/>
    </row>
    <row r="7018" spans="1:9">
      <c r="A7018" s="470">
        <v>44489</v>
      </c>
      <c r="B7018" s="203">
        <v>8</v>
      </c>
      <c r="C7018" s="208">
        <v>303</v>
      </c>
      <c r="D7018" s="471">
        <v>48.4</v>
      </c>
      <c r="E7018" s="209">
        <v>-10</v>
      </c>
      <c r="F7018" s="472">
        <v>27.4</v>
      </c>
      <c r="I7018" s="114"/>
    </row>
    <row r="7019" spans="1:9">
      <c r="A7019" s="470">
        <v>44489</v>
      </c>
      <c r="B7019" s="203">
        <v>9</v>
      </c>
      <c r="C7019" s="208">
        <v>318</v>
      </c>
      <c r="D7019" s="471">
        <v>48.5</v>
      </c>
      <c r="E7019" s="209">
        <v>-10</v>
      </c>
      <c r="F7019" s="472">
        <v>28.3</v>
      </c>
      <c r="I7019" s="114"/>
    </row>
    <row r="7020" spans="1:9">
      <c r="A7020" s="470">
        <v>44489</v>
      </c>
      <c r="B7020" s="203">
        <v>10</v>
      </c>
      <c r="C7020" s="208">
        <v>333</v>
      </c>
      <c r="D7020" s="471">
        <v>48.6</v>
      </c>
      <c r="E7020" s="209">
        <v>-10</v>
      </c>
      <c r="F7020" s="472">
        <v>29.2</v>
      </c>
      <c r="I7020" s="114"/>
    </row>
    <row r="7021" spans="1:9">
      <c r="A7021" s="470">
        <v>44489</v>
      </c>
      <c r="B7021" s="203">
        <v>11</v>
      </c>
      <c r="C7021" s="208">
        <v>348</v>
      </c>
      <c r="D7021" s="471">
        <v>48.7</v>
      </c>
      <c r="E7021" s="209">
        <v>-10</v>
      </c>
      <c r="F7021" s="472">
        <v>30.1</v>
      </c>
      <c r="I7021" s="114"/>
    </row>
    <row r="7022" spans="1:9">
      <c r="A7022" s="470">
        <v>44489</v>
      </c>
      <c r="B7022" s="203">
        <v>12</v>
      </c>
      <c r="C7022" s="208">
        <v>3</v>
      </c>
      <c r="D7022" s="471">
        <v>48.8</v>
      </c>
      <c r="E7022" s="209">
        <v>-10</v>
      </c>
      <c r="F7022" s="472">
        <v>31</v>
      </c>
      <c r="I7022" s="114"/>
    </row>
    <row r="7023" spans="1:9">
      <c r="A7023" s="470">
        <v>44489</v>
      </c>
      <c r="B7023" s="203">
        <v>13</v>
      </c>
      <c r="C7023" s="208">
        <v>18</v>
      </c>
      <c r="D7023" s="471">
        <v>49</v>
      </c>
      <c r="E7023" s="209">
        <v>-10</v>
      </c>
      <c r="F7023" s="472">
        <v>31.9</v>
      </c>
      <c r="I7023" s="114"/>
    </row>
    <row r="7024" spans="1:9">
      <c r="A7024" s="470">
        <v>44489</v>
      </c>
      <c r="B7024" s="203">
        <v>14</v>
      </c>
      <c r="C7024" s="208">
        <v>33</v>
      </c>
      <c r="D7024" s="471">
        <v>49.1</v>
      </c>
      <c r="E7024" s="209">
        <v>-10</v>
      </c>
      <c r="F7024" s="472">
        <v>32.799999999999997</v>
      </c>
      <c r="I7024" s="114"/>
    </row>
    <row r="7025" spans="1:9">
      <c r="A7025" s="470">
        <v>44489</v>
      </c>
      <c r="B7025" s="203">
        <v>15</v>
      </c>
      <c r="C7025" s="208">
        <v>48</v>
      </c>
      <c r="D7025" s="471">
        <v>49.2</v>
      </c>
      <c r="E7025" s="209">
        <v>-10</v>
      </c>
      <c r="F7025" s="472">
        <v>33.6</v>
      </c>
      <c r="I7025" s="114"/>
    </row>
    <row r="7026" spans="1:9">
      <c r="A7026" s="470">
        <v>44489</v>
      </c>
      <c r="B7026" s="203">
        <v>16</v>
      </c>
      <c r="C7026" s="208">
        <v>63</v>
      </c>
      <c r="D7026" s="471">
        <v>49.3</v>
      </c>
      <c r="E7026" s="209">
        <v>-10</v>
      </c>
      <c r="F7026" s="472">
        <v>34.5</v>
      </c>
      <c r="I7026" s="114"/>
    </row>
    <row r="7027" spans="1:9">
      <c r="A7027" s="470">
        <v>44489</v>
      </c>
      <c r="B7027" s="203">
        <v>17</v>
      </c>
      <c r="C7027" s="208">
        <v>78</v>
      </c>
      <c r="D7027" s="471">
        <v>49.4</v>
      </c>
      <c r="E7027" s="209">
        <v>-10</v>
      </c>
      <c r="F7027" s="472">
        <v>35.4</v>
      </c>
      <c r="I7027" s="114"/>
    </row>
    <row r="7028" spans="1:9">
      <c r="A7028" s="470">
        <v>44489</v>
      </c>
      <c r="B7028" s="203">
        <v>18</v>
      </c>
      <c r="C7028" s="208">
        <v>93</v>
      </c>
      <c r="D7028" s="471">
        <v>49.5</v>
      </c>
      <c r="E7028" s="209">
        <v>-10</v>
      </c>
      <c r="F7028" s="472">
        <v>36.299999999999997</v>
      </c>
      <c r="I7028" s="114"/>
    </row>
    <row r="7029" spans="1:9">
      <c r="A7029" s="470">
        <v>44489</v>
      </c>
      <c r="B7029" s="203">
        <v>19</v>
      </c>
      <c r="C7029" s="208">
        <v>108</v>
      </c>
      <c r="D7029" s="471">
        <v>49.6</v>
      </c>
      <c r="E7029" s="209">
        <v>-10</v>
      </c>
      <c r="F7029" s="472">
        <v>37.200000000000003</v>
      </c>
      <c r="I7029" s="114"/>
    </row>
    <row r="7030" spans="1:9">
      <c r="A7030" s="470">
        <v>44489</v>
      </c>
      <c r="B7030" s="203">
        <v>20</v>
      </c>
      <c r="C7030" s="208">
        <v>123</v>
      </c>
      <c r="D7030" s="471">
        <v>49.7</v>
      </c>
      <c r="E7030" s="209">
        <v>-10</v>
      </c>
      <c r="F7030" s="472">
        <v>38.1</v>
      </c>
      <c r="I7030" s="114"/>
    </row>
    <row r="7031" spans="1:9">
      <c r="A7031" s="470">
        <v>44489</v>
      </c>
      <c r="B7031" s="203">
        <v>21</v>
      </c>
      <c r="C7031" s="208">
        <v>138</v>
      </c>
      <c r="D7031" s="471">
        <v>49.8</v>
      </c>
      <c r="E7031" s="209">
        <v>-10</v>
      </c>
      <c r="F7031" s="472">
        <v>39</v>
      </c>
      <c r="I7031" s="114"/>
    </row>
    <row r="7032" spans="1:9">
      <c r="A7032" s="470">
        <v>44489</v>
      </c>
      <c r="B7032" s="203">
        <v>22</v>
      </c>
      <c r="C7032" s="208">
        <v>153</v>
      </c>
      <c r="D7032" s="471">
        <v>49.9</v>
      </c>
      <c r="E7032" s="209">
        <v>-10</v>
      </c>
      <c r="F7032" s="472">
        <v>39.9</v>
      </c>
      <c r="I7032" s="114"/>
    </row>
    <row r="7033" spans="1:9">
      <c r="A7033" s="470">
        <v>44489</v>
      </c>
      <c r="B7033" s="203">
        <v>23</v>
      </c>
      <c r="C7033" s="208">
        <v>168</v>
      </c>
      <c r="D7033" s="471">
        <v>50</v>
      </c>
      <c r="E7033" s="209">
        <v>-10</v>
      </c>
      <c r="F7033" s="472">
        <v>40.799999999999997</v>
      </c>
      <c r="I7033" s="114"/>
    </row>
    <row r="7034" spans="1:9">
      <c r="A7034" s="470">
        <v>44490</v>
      </c>
      <c r="B7034" s="203">
        <v>0</v>
      </c>
      <c r="C7034" s="208">
        <v>183</v>
      </c>
      <c r="D7034" s="471">
        <v>50.1</v>
      </c>
      <c r="E7034" s="209">
        <v>-10</v>
      </c>
      <c r="F7034" s="472">
        <v>41.7</v>
      </c>
      <c r="I7034" s="114"/>
    </row>
    <row r="7035" spans="1:9">
      <c r="A7035" s="470">
        <v>44490</v>
      </c>
      <c r="B7035" s="203">
        <v>1</v>
      </c>
      <c r="C7035" s="208">
        <v>198</v>
      </c>
      <c r="D7035" s="471">
        <v>50.2</v>
      </c>
      <c r="E7035" s="209">
        <v>-10</v>
      </c>
      <c r="F7035" s="472">
        <v>42.5</v>
      </c>
      <c r="I7035" s="114"/>
    </row>
    <row r="7036" spans="1:9">
      <c r="A7036" s="470">
        <v>44490</v>
      </c>
      <c r="B7036" s="203">
        <v>2</v>
      </c>
      <c r="C7036" s="208">
        <v>213</v>
      </c>
      <c r="D7036" s="471">
        <v>50.3</v>
      </c>
      <c r="E7036" s="209">
        <v>-10</v>
      </c>
      <c r="F7036" s="472">
        <v>43.4</v>
      </c>
      <c r="I7036" s="114"/>
    </row>
    <row r="7037" spans="1:9">
      <c r="A7037" s="470">
        <v>44490</v>
      </c>
      <c r="B7037" s="203">
        <v>3</v>
      </c>
      <c r="C7037" s="208">
        <v>228</v>
      </c>
      <c r="D7037" s="471">
        <v>50.4</v>
      </c>
      <c r="E7037" s="209">
        <v>-10</v>
      </c>
      <c r="F7037" s="472">
        <v>44.3</v>
      </c>
      <c r="I7037" s="114"/>
    </row>
    <row r="7038" spans="1:9">
      <c r="A7038" s="470">
        <v>44490</v>
      </c>
      <c r="B7038" s="203">
        <v>4</v>
      </c>
      <c r="C7038" s="208">
        <v>243</v>
      </c>
      <c r="D7038" s="471">
        <v>50.5</v>
      </c>
      <c r="E7038" s="209">
        <v>-10</v>
      </c>
      <c r="F7038" s="472">
        <v>45.2</v>
      </c>
      <c r="I7038" s="114"/>
    </row>
    <row r="7039" spans="1:9">
      <c r="A7039" s="470">
        <v>44490</v>
      </c>
      <c r="B7039" s="203">
        <v>5</v>
      </c>
      <c r="C7039" s="208">
        <v>258</v>
      </c>
      <c r="D7039" s="471">
        <v>50.6</v>
      </c>
      <c r="E7039" s="209">
        <v>-10</v>
      </c>
      <c r="F7039" s="472">
        <v>46.1</v>
      </c>
      <c r="I7039" s="114"/>
    </row>
    <row r="7040" spans="1:9">
      <c r="A7040" s="470">
        <v>44490</v>
      </c>
      <c r="B7040" s="203">
        <v>6</v>
      </c>
      <c r="C7040" s="208">
        <v>273</v>
      </c>
      <c r="D7040" s="471">
        <v>50.7</v>
      </c>
      <c r="E7040" s="209">
        <v>-10</v>
      </c>
      <c r="F7040" s="472">
        <v>47</v>
      </c>
      <c r="I7040" s="114"/>
    </row>
    <row r="7041" spans="1:9">
      <c r="A7041" s="470">
        <v>44490</v>
      </c>
      <c r="B7041" s="203">
        <v>7</v>
      </c>
      <c r="C7041" s="208">
        <v>288</v>
      </c>
      <c r="D7041" s="471">
        <v>50.8</v>
      </c>
      <c r="E7041" s="209">
        <v>-10</v>
      </c>
      <c r="F7041" s="472">
        <v>47.9</v>
      </c>
      <c r="I7041" s="114"/>
    </row>
    <row r="7042" spans="1:9">
      <c r="A7042" s="470">
        <v>44490</v>
      </c>
      <c r="B7042" s="203">
        <v>8</v>
      </c>
      <c r="C7042" s="208">
        <v>303</v>
      </c>
      <c r="D7042" s="471">
        <v>50.9</v>
      </c>
      <c r="E7042" s="209">
        <v>-10</v>
      </c>
      <c r="F7042" s="472">
        <v>48.8</v>
      </c>
      <c r="I7042" s="114"/>
    </row>
    <row r="7043" spans="1:9">
      <c r="A7043" s="470">
        <v>44490</v>
      </c>
      <c r="B7043" s="203">
        <v>9</v>
      </c>
      <c r="C7043" s="208">
        <v>318</v>
      </c>
      <c r="D7043" s="471">
        <v>51</v>
      </c>
      <c r="E7043" s="209">
        <v>-10</v>
      </c>
      <c r="F7043" s="472">
        <v>49.7</v>
      </c>
      <c r="I7043" s="114"/>
    </row>
    <row r="7044" spans="1:9">
      <c r="A7044" s="470">
        <v>44490</v>
      </c>
      <c r="B7044" s="203">
        <v>10</v>
      </c>
      <c r="C7044" s="208">
        <v>333</v>
      </c>
      <c r="D7044" s="471">
        <v>51.1</v>
      </c>
      <c r="E7044" s="209">
        <v>-10</v>
      </c>
      <c r="F7044" s="472">
        <v>50.5</v>
      </c>
      <c r="I7044" s="114"/>
    </row>
    <row r="7045" spans="1:9">
      <c r="A7045" s="470">
        <v>44490</v>
      </c>
      <c r="B7045" s="203">
        <v>11</v>
      </c>
      <c r="C7045" s="208">
        <v>348</v>
      </c>
      <c r="D7045" s="471">
        <v>51.2</v>
      </c>
      <c r="E7045" s="209">
        <v>-10</v>
      </c>
      <c r="F7045" s="472">
        <v>51.4</v>
      </c>
      <c r="I7045" s="114"/>
    </row>
    <row r="7046" spans="1:9">
      <c r="A7046" s="470">
        <v>44490</v>
      </c>
      <c r="B7046" s="203">
        <v>12</v>
      </c>
      <c r="C7046" s="208">
        <v>3</v>
      </c>
      <c r="D7046" s="471">
        <v>51.3</v>
      </c>
      <c r="E7046" s="209">
        <v>-10</v>
      </c>
      <c r="F7046" s="472">
        <v>52.3</v>
      </c>
      <c r="I7046" s="114"/>
    </row>
    <row r="7047" spans="1:9">
      <c r="A7047" s="470">
        <v>44490</v>
      </c>
      <c r="B7047" s="203">
        <v>13</v>
      </c>
      <c r="C7047" s="208">
        <v>18</v>
      </c>
      <c r="D7047" s="471">
        <v>51.4</v>
      </c>
      <c r="E7047" s="209">
        <v>-10</v>
      </c>
      <c r="F7047" s="472">
        <v>53.2</v>
      </c>
      <c r="I7047" s="114"/>
    </row>
    <row r="7048" spans="1:9">
      <c r="A7048" s="470">
        <v>44490</v>
      </c>
      <c r="B7048" s="203">
        <v>14</v>
      </c>
      <c r="C7048" s="208">
        <v>33</v>
      </c>
      <c r="D7048" s="471">
        <v>51.5</v>
      </c>
      <c r="E7048" s="209">
        <v>-10</v>
      </c>
      <c r="F7048" s="472">
        <v>54.1</v>
      </c>
      <c r="I7048" s="114"/>
    </row>
    <row r="7049" spans="1:9">
      <c r="A7049" s="470">
        <v>44490</v>
      </c>
      <c r="B7049" s="203">
        <v>15</v>
      </c>
      <c r="C7049" s="208">
        <v>48</v>
      </c>
      <c r="D7049" s="471">
        <v>51.6</v>
      </c>
      <c r="E7049" s="209">
        <v>-10</v>
      </c>
      <c r="F7049" s="472">
        <v>55</v>
      </c>
      <c r="I7049" s="114"/>
    </row>
    <row r="7050" spans="1:9">
      <c r="A7050" s="470">
        <v>44490</v>
      </c>
      <c r="B7050" s="203">
        <v>16</v>
      </c>
      <c r="C7050" s="208">
        <v>63</v>
      </c>
      <c r="D7050" s="471">
        <v>51.7</v>
      </c>
      <c r="E7050" s="209">
        <v>-10</v>
      </c>
      <c r="F7050" s="472">
        <v>55.9</v>
      </c>
      <c r="I7050" s="114"/>
    </row>
    <row r="7051" spans="1:9">
      <c r="A7051" s="470">
        <v>44490</v>
      </c>
      <c r="B7051" s="203">
        <v>17</v>
      </c>
      <c r="C7051" s="208">
        <v>78</v>
      </c>
      <c r="D7051" s="471">
        <v>51.8</v>
      </c>
      <c r="E7051" s="209">
        <v>-10</v>
      </c>
      <c r="F7051" s="472">
        <v>56.7</v>
      </c>
      <c r="I7051" s="114"/>
    </row>
    <row r="7052" spans="1:9">
      <c r="A7052" s="470">
        <v>44490</v>
      </c>
      <c r="B7052" s="203">
        <v>18</v>
      </c>
      <c r="C7052" s="208">
        <v>93</v>
      </c>
      <c r="D7052" s="471">
        <v>51.9</v>
      </c>
      <c r="E7052" s="209">
        <v>-10</v>
      </c>
      <c r="F7052" s="472">
        <v>57.6</v>
      </c>
      <c r="I7052" s="114"/>
    </row>
    <row r="7053" spans="1:9">
      <c r="A7053" s="470">
        <v>44490</v>
      </c>
      <c r="B7053" s="203">
        <v>19</v>
      </c>
      <c r="C7053" s="208">
        <v>108</v>
      </c>
      <c r="D7053" s="471">
        <v>52</v>
      </c>
      <c r="E7053" s="209">
        <v>-10</v>
      </c>
      <c r="F7053" s="472">
        <v>58.5</v>
      </c>
      <c r="I7053" s="114"/>
    </row>
    <row r="7054" spans="1:9">
      <c r="A7054" s="470">
        <v>44490</v>
      </c>
      <c r="B7054" s="203">
        <v>20</v>
      </c>
      <c r="C7054" s="208">
        <v>123</v>
      </c>
      <c r="D7054" s="471">
        <v>52.1</v>
      </c>
      <c r="E7054" s="209">
        <v>-10</v>
      </c>
      <c r="F7054" s="472">
        <v>59.4</v>
      </c>
      <c r="I7054" s="114"/>
    </row>
    <row r="7055" spans="1:9">
      <c r="A7055" s="470">
        <v>44490</v>
      </c>
      <c r="B7055" s="203">
        <v>21</v>
      </c>
      <c r="C7055" s="208">
        <v>138</v>
      </c>
      <c r="D7055" s="471">
        <v>52.2</v>
      </c>
      <c r="E7055" s="209">
        <v>-11</v>
      </c>
      <c r="F7055" s="472">
        <v>0.3</v>
      </c>
      <c r="I7055" s="114"/>
    </row>
    <row r="7056" spans="1:9">
      <c r="A7056" s="470">
        <v>44490</v>
      </c>
      <c r="B7056" s="203">
        <v>22</v>
      </c>
      <c r="C7056" s="208">
        <v>153</v>
      </c>
      <c r="D7056" s="471">
        <v>52.3</v>
      </c>
      <c r="E7056" s="209">
        <v>-11</v>
      </c>
      <c r="F7056" s="472">
        <v>1.2</v>
      </c>
      <c r="I7056" s="114"/>
    </row>
    <row r="7057" spans="1:9">
      <c r="A7057" s="470">
        <v>44490</v>
      </c>
      <c r="B7057" s="203">
        <v>23</v>
      </c>
      <c r="C7057" s="208">
        <v>168</v>
      </c>
      <c r="D7057" s="471">
        <v>52.4</v>
      </c>
      <c r="E7057" s="209">
        <v>-11</v>
      </c>
      <c r="F7057" s="472">
        <v>2</v>
      </c>
      <c r="I7057" s="114"/>
    </row>
    <row r="7058" spans="1:9">
      <c r="A7058" s="470">
        <v>44491</v>
      </c>
      <c r="B7058" s="203">
        <v>0</v>
      </c>
      <c r="C7058" s="208">
        <v>183</v>
      </c>
      <c r="D7058" s="471">
        <v>52.5</v>
      </c>
      <c r="E7058" s="209">
        <v>-11</v>
      </c>
      <c r="F7058" s="472">
        <v>2.9</v>
      </c>
      <c r="I7058" s="114"/>
    </row>
    <row r="7059" spans="1:9">
      <c r="A7059" s="470">
        <v>44491</v>
      </c>
      <c r="B7059" s="203">
        <v>1</v>
      </c>
      <c r="C7059" s="208">
        <v>198</v>
      </c>
      <c r="D7059" s="471">
        <v>52.6</v>
      </c>
      <c r="E7059" s="209">
        <v>-11</v>
      </c>
      <c r="F7059" s="472">
        <v>3.8</v>
      </c>
      <c r="I7059" s="114"/>
    </row>
    <row r="7060" spans="1:9">
      <c r="A7060" s="470">
        <v>44491</v>
      </c>
      <c r="B7060" s="203">
        <v>2</v>
      </c>
      <c r="C7060" s="208">
        <v>213</v>
      </c>
      <c r="D7060" s="471">
        <v>52.7</v>
      </c>
      <c r="E7060" s="209">
        <v>-11</v>
      </c>
      <c r="F7060" s="472">
        <v>4.7</v>
      </c>
      <c r="I7060" s="114"/>
    </row>
    <row r="7061" spans="1:9">
      <c r="A7061" s="470">
        <v>44491</v>
      </c>
      <c r="B7061" s="203">
        <v>3</v>
      </c>
      <c r="C7061" s="208">
        <v>228</v>
      </c>
      <c r="D7061" s="471">
        <v>52.8</v>
      </c>
      <c r="E7061" s="209">
        <v>-11</v>
      </c>
      <c r="F7061" s="472">
        <v>5.6</v>
      </c>
      <c r="I7061" s="114"/>
    </row>
    <row r="7062" spans="1:9">
      <c r="A7062" s="470">
        <v>44491</v>
      </c>
      <c r="B7062" s="203">
        <v>4</v>
      </c>
      <c r="C7062" s="208">
        <v>243</v>
      </c>
      <c r="D7062" s="471">
        <v>52.9</v>
      </c>
      <c r="E7062" s="209">
        <v>-11</v>
      </c>
      <c r="F7062" s="472">
        <v>6.5</v>
      </c>
      <c r="I7062" s="114"/>
    </row>
    <row r="7063" spans="1:9">
      <c r="A7063" s="470">
        <v>44491</v>
      </c>
      <c r="B7063" s="203">
        <v>5</v>
      </c>
      <c r="C7063" s="208">
        <v>258</v>
      </c>
      <c r="D7063" s="471">
        <v>53</v>
      </c>
      <c r="E7063" s="209">
        <v>-11</v>
      </c>
      <c r="F7063" s="472">
        <v>7.3</v>
      </c>
      <c r="I7063" s="114"/>
    </row>
    <row r="7064" spans="1:9">
      <c r="A7064" s="470">
        <v>44491</v>
      </c>
      <c r="B7064" s="203">
        <v>6</v>
      </c>
      <c r="C7064" s="208">
        <v>273</v>
      </c>
      <c r="D7064" s="471">
        <v>53.1</v>
      </c>
      <c r="E7064" s="209">
        <v>-11</v>
      </c>
      <c r="F7064" s="472">
        <v>8.1999999999999993</v>
      </c>
      <c r="I7064" s="114"/>
    </row>
    <row r="7065" spans="1:9">
      <c r="A7065" s="470">
        <v>44491</v>
      </c>
      <c r="B7065" s="203">
        <v>7</v>
      </c>
      <c r="C7065" s="208">
        <v>288</v>
      </c>
      <c r="D7065" s="471">
        <v>53.2</v>
      </c>
      <c r="E7065" s="209">
        <v>-11</v>
      </c>
      <c r="F7065" s="472">
        <v>9.1</v>
      </c>
      <c r="I7065" s="114"/>
    </row>
    <row r="7066" spans="1:9">
      <c r="A7066" s="470">
        <v>44491</v>
      </c>
      <c r="B7066" s="203">
        <v>8</v>
      </c>
      <c r="C7066" s="208">
        <v>303</v>
      </c>
      <c r="D7066" s="471">
        <v>53.2</v>
      </c>
      <c r="E7066" s="209">
        <v>-11</v>
      </c>
      <c r="F7066" s="472">
        <v>10</v>
      </c>
      <c r="I7066" s="114"/>
    </row>
    <row r="7067" spans="1:9">
      <c r="A7067" s="470">
        <v>44491</v>
      </c>
      <c r="B7067" s="203">
        <v>9</v>
      </c>
      <c r="C7067" s="208">
        <v>318</v>
      </c>
      <c r="D7067" s="471">
        <v>53.3</v>
      </c>
      <c r="E7067" s="209">
        <v>-11</v>
      </c>
      <c r="F7067" s="472">
        <v>10.9</v>
      </c>
      <c r="I7067" s="114"/>
    </row>
    <row r="7068" spans="1:9">
      <c r="A7068" s="470">
        <v>44491</v>
      </c>
      <c r="B7068" s="203">
        <v>10</v>
      </c>
      <c r="C7068" s="208">
        <v>333</v>
      </c>
      <c r="D7068" s="471">
        <v>53.4</v>
      </c>
      <c r="E7068" s="209">
        <v>-11</v>
      </c>
      <c r="F7068" s="472">
        <v>11.7</v>
      </c>
      <c r="I7068" s="114"/>
    </row>
    <row r="7069" spans="1:9">
      <c r="A7069" s="470">
        <v>44491</v>
      </c>
      <c r="B7069" s="203">
        <v>11</v>
      </c>
      <c r="C7069" s="208">
        <v>348</v>
      </c>
      <c r="D7069" s="471">
        <v>53.5</v>
      </c>
      <c r="E7069" s="209">
        <v>-11</v>
      </c>
      <c r="F7069" s="472">
        <v>12.6</v>
      </c>
      <c r="I7069" s="114"/>
    </row>
    <row r="7070" spans="1:9">
      <c r="A7070" s="470">
        <v>44491</v>
      </c>
      <c r="B7070" s="203">
        <v>12</v>
      </c>
      <c r="C7070" s="208">
        <v>3</v>
      </c>
      <c r="D7070" s="471">
        <v>53.6</v>
      </c>
      <c r="E7070" s="209">
        <v>-11</v>
      </c>
      <c r="F7070" s="472">
        <v>13.5</v>
      </c>
      <c r="I7070" s="114"/>
    </row>
    <row r="7071" spans="1:9">
      <c r="A7071" s="470">
        <v>44491</v>
      </c>
      <c r="B7071" s="203">
        <v>13</v>
      </c>
      <c r="C7071" s="208">
        <v>18</v>
      </c>
      <c r="D7071" s="471">
        <v>53.7</v>
      </c>
      <c r="E7071" s="209">
        <v>-11</v>
      </c>
      <c r="F7071" s="472">
        <v>14.4</v>
      </c>
      <c r="I7071" s="114"/>
    </row>
    <row r="7072" spans="1:9">
      <c r="A7072" s="470">
        <v>44491</v>
      </c>
      <c r="B7072" s="203">
        <v>14</v>
      </c>
      <c r="C7072" s="208">
        <v>33</v>
      </c>
      <c r="D7072" s="471">
        <v>53.8</v>
      </c>
      <c r="E7072" s="209">
        <v>-11</v>
      </c>
      <c r="F7072" s="472">
        <v>15.3</v>
      </c>
      <c r="I7072" s="114"/>
    </row>
    <row r="7073" spans="1:9">
      <c r="A7073" s="470">
        <v>44491</v>
      </c>
      <c r="B7073" s="203">
        <v>15</v>
      </c>
      <c r="C7073" s="208">
        <v>48</v>
      </c>
      <c r="D7073" s="471">
        <v>53.9</v>
      </c>
      <c r="E7073" s="209">
        <v>-11</v>
      </c>
      <c r="F7073" s="472">
        <v>16.100000000000001</v>
      </c>
      <c r="I7073" s="114"/>
    </row>
    <row r="7074" spans="1:9">
      <c r="A7074" s="470">
        <v>44491</v>
      </c>
      <c r="B7074" s="203">
        <v>16</v>
      </c>
      <c r="C7074" s="208">
        <v>63</v>
      </c>
      <c r="D7074" s="471">
        <v>54</v>
      </c>
      <c r="E7074" s="209">
        <v>-11</v>
      </c>
      <c r="F7074" s="472">
        <v>17</v>
      </c>
      <c r="I7074" s="114"/>
    </row>
    <row r="7075" spans="1:9">
      <c r="A7075" s="470">
        <v>44491</v>
      </c>
      <c r="B7075" s="203">
        <v>17</v>
      </c>
      <c r="C7075" s="208">
        <v>78</v>
      </c>
      <c r="D7075" s="471">
        <v>54.1</v>
      </c>
      <c r="E7075" s="209">
        <v>-11</v>
      </c>
      <c r="F7075" s="472">
        <v>17.899999999999999</v>
      </c>
      <c r="I7075" s="114"/>
    </row>
    <row r="7076" spans="1:9">
      <c r="A7076" s="470">
        <v>44491</v>
      </c>
      <c r="B7076" s="203">
        <v>18</v>
      </c>
      <c r="C7076" s="208">
        <v>93</v>
      </c>
      <c r="D7076" s="471">
        <v>54.2</v>
      </c>
      <c r="E7076" s="209">
        <v>-11</v>
      </c>
      <c r="F7076" s="472">
        <v>18.8</v>
      </c>
      <c r="I7076" s="114"/>
    </row>
    <row r="7077" spans="1:9">
      <c r="A7077" s="470">
        <v>44491</v>
      </c>
      <c r="B7077" s="203">
        <v>19</v>
      </c>
      <c r="C7077" s="208">
        <v>108</v>
      </c>
      <c r="D7077" s="471">
        <v>54.3</v>
      </c>
      <c r="E7077" s="209">
        <v>-11</v>
      </c>
      <c r="F7077" s="472">
        <v>19.7</v>
      </c>
      <c r="I7077" s="114"/>
    </row>
    <row r="7078" spans="1:9">
      <c r="A7078" s="470">
        <v>44491</v>
      </c>
      <c r="B7078" s="203">
        <v>20</v>
      </c>
      <c r="C7078" s="208">
        <v>123</v>
      </c>
      <c r="D7078" s="471">
        <v>54.3</v>
      </c>
      <c r="E7078" s="209">
        <v>-11</v>
      </c>
      <c r="F7078" s="472">
        <v>20.5</v>
      </c>
      <c r="I7078" s="114"/>
    </row>
    <row r="7079" spans="1:9">
      <c r="A7079" s="470">
        <v>44491</v>
      </c>
      <c r="B7079" s="203">
        <v>21</v>
      </c>
      <c r="C7079" s="208">
        <v>138</v>
      </c>
      <c r="D7079" s="471">
        <v>54.4</v>
      </c>
      <c r="E7079" s="209">
        <v>-11</v>
      </c>
      <c r="F7079" s="472">
        <v>21.4</v>
      </c>
      <c r="I7079" s="114"/>
    </row>
    <row r="7080" spans="1:9">
      <c r="A7080" s="470">
        <v>44491</v>
      </c>
      <c r="B7080" s="203">
        <v>22</v>
      </c>
      <c r="C7080" s="208">
        <v>153</v>
      </c>
      <c r="D7080" s="471">
        <v>54.5</v>
      </c>
      <c r="E7080" s="209">
        <v>-11</v>
      </c>
      <c r="F7080" s="472">
        <v>22.3</v>
      </c>
      <c r="I7080" s="114"/>
    </row>
    <row r="7081" spans="1:9">
      <c r="A7081" s="470">
        <v>44491</v>
      </c>
      <c r="B7081" s="203">
        <v>23</v>
      </c>
      <c r="C7081" s="208">
        <v>168</v>
      </c>
      <c r="D7081" s="471">
        <v>54.6</v>
      </c>
      <c r="E7081" s="209">
        <v>-11</v>
      </c>
      <c r="F7081" s="472">
        <v>23.2</v>
      </c>
      <c r="I7081" s="114"/>
    </row>
    <row r="7082" spans="1:9">
      <c r="A7082" s="470">
        <v>44492</v>
      </c>
      <c r="B7082" s="203">
        <v>0</v>
      </c>
      <c r="C7082" s="208">
        <v>183</v>
      </c>
      <c r="D7082" s="471">
        <v>54.7</v>
      </c>
      <c r="E7082" s="209">
        <v>-11</v>
      </c>
      <c r="F7082" s="472">
        <v>24</v>
      </c>
      <c r="I7082" s="114"/>
    </row>
    <row r="7083" spans="1:9">
      <c r="A7083" s="470">
        <v>44492</v>
      </c>
      <c r="B7083" s="203">
        <v>1</v>
      </c>
      <c r="C7083" s="208">
        <v>198</v>
      </c>
      <c r="D7083" s="471">
        <v>54.8</v>
      </c>
      <c r="E7083" s="209">
        <v>-11</v>
      </c>
      <c r="F7083" s="472">
        <v>24.9</v>
      </c>
      <c r="I7083" s="114"/>
    </row>
    <row r="7084" spans="1:9">
      <c r="A7084" s="470">
        <v>44492</v>
      </c>
      <c r="B7084" s="203">
        <v>2</v>
      </c>
      <c r="C7084" s="208">
        <v>213</v>
      </c>
      <c r="D7084" s="471">
        <v>54.9</v>
      </c>
      <c r="E7084" s="209">
        <v>-11</v>
      </c>
      <c r="F7084" s="472">
        <v>25.8</v>
      </c>
      <c r="I7084" s="114"/>
    </row>
    <row r="7085" spans="1:9">
      <c r="A7085" s="470">
        <v>44492</v>
      </c>
      <c r="B7085" s="203">
        <v>3</v>
      </c>
      <c r="C7085" s="208">
        <v>228</v>
      </c>
      <c r="D7085" s="471">
        <v>55</v>
      </c>
      <c r="E7085" s="209">
        <v>-11</v>
      </c>
      <c r="F7085" s="472">
        <v>26.7</v>
      </c>
      <c r="I7085" s="114"/>
    </row>
    <row r="7086" spans="1:9">
      <c r="A7086" s="470">
        <v>44492</v>
      </c>
      <c r="B7086" s="203">
        <v>4</v>
      </c>
      <c r="C7086" s="208">
        <v>243</v>
      </c>
      <c r="D7086" s="471">
        <v>55.1</v>
      </c>
      <c r="E7086" s="209">
        <v>-11</v>
      </c>
      <c r="F7086" s="472">
        <v>27.5</v>
      </c>
      <c r="I7086" s="114"/>
    </row>
    <row r="7087" spans="1:9">
      <c r="A7087" s="470">
        <v>44492</v>
      </c>
      <c r="B7087" s="203">
        <v>5</v>
      </c>
      <c r="C7087" s="208">
        <v>258</v>
      </c>
      <c r="D7087" s="471">
        <v>55.1</v>
      </c>
      <c r="E7087" s="209">
        <v>-11</v>
      </c>
      <c r="F7087" s="472">
        <v>28.4</v>
      </c>
      <c r="I7087" s="114"/>
    </row>
    <row r="7088" spans="1:9">
      <c r="A7088" s="470">
        <v>44492</v>
      </c>
      <c r="B7088" s="203">
        <v>6</v>
      </c>
      <c r="C7088" s="208">
        <v>273</v>
      </c>
      <c r="D7088" s="471">
        <v>55.2</v>
      </c>
      <c r="E7088" s="209">
        <v>-11</v>
      </c>
      <c r="F7088" s="472">
        <v>29.3</v>
      </c>
      <c r="I7088" s="114"/>
    </row>
    <row r="7089" spans="1:9">
      <c r="A7089" s="470">
        <v>44492</v>
      </c>
      <c r="B7089" s="203">
        <v>7</v>
      </c>
      <c r="C7089" s="208">
        <v>288</v>
      </c>
      <c r="D7089" s="471">
        <v>55.3</v>
      </c>
      <c r="E7089" s="209">
        <v>-11</v>
      </c>
      <c r="F7089" s="472">
        <v>30.2</v>
      </c>
      <c r="I7089" s="114"/>
    </row>
    <row r="7090" spans="1:9">
      <c r="A7090" s="470">
        <v>44492</v>
      </c>
      <c r="B7090" s="203">
        <v>8</v>
      </c>
      <c r="C7090" s="208">
        <v>303</v>
      </c>
      <c r="D7090" s="471">
        <v>55.4</v>
      </c>
      <c r="E7090" s="209">
        <v>-11</v>
      </c>
      <c r="F7090" s="472">
        <v>31</v>
      </c>
      <c r="I7090" s="114"/>
    </row>
    <row r="7091" spans="1:9">
      <c r="A7091" s="470">
        <v>44492</v>
      </c>
      <c r="B7091" s="203">
        <v>9</v>
      </c>
      <c r="C7091" s="208">
        <v>318</v>
      </c>
      <c r="D7091" s="471">
        <v>55.5</v>
      </c>
      <c r="E7091" s="209">
        <v>-11</v>
      </c>
      <c r="F7091" s="472">
        <v>31.9</v>
      </c>
      <c r="I7091" s="114"/>
    </row>
    <row r="7092" spans="1:9">
      <c r="A7092" s="470">
        <v>44492</v>
      </c>
      <c r="B7092" s="203">
        <v>10</v>
      </c>
      <c r="C7092" s="208">
        <v>333</v>
      </c>
      <c r="D7092" s="471">
        <v>55.6</v>
      </c>
      <c r="E7092" s="209">
        <v>-11</v>
      </c>
      <c r="F7092" s="472">
        <v>32.799999999999997</v>
      </c>
      <c r="I7092" s="114"/>
    </row>
    <row r="7093" spans="1:9">
      <c r="A7093" s="470">
        <v>44492</v>
      </c>
      <c r="B7093" s="203">
        <v>11</v>
      </c>
      <c r="C7093" s="208">
        <v>348</v>
      </c>
      <c r="D7093" s="471">
        <v>55.7</v>
      </c>
      <c r="E7093" s="209">
        <v>-11</v>
      </c>
      <c r="F7093" s="472">
        <v>33.700000000000003</v>
      </c>
      <c r="I7093" s="114"/>
    </row>
    <row r="7094" spans="1:9">
      <c r="A7094" s="470">
        <v>44492</v>
      </c>
      <c r="B7094" s="203">
        <v>12</v>
      </c>
      <c r="C7094" s="208">
        <v>3</v>
      </c>
      <c r="D7094" s="471">
        <v>55.7</v>
      </c>
      <c r="E7094" s="209">
        <v>-11</v>
      </c>
      <c r="F7094" s="472">
        <v>34.5</v>
      </c>
      <c r="I7094" s="114"/>
    </row>
    <row r="7095" spans="1:9">
      <c r="A7095" s="470">
        <v>44492</v>
      </c>
      <c r="B7095" s="203">
        <v>13</v>
      </c>
      <c r="C7095" s="208">
        <v>18</v>
      </c>
      <c r="D7095" s="471">
        <v>55.8</v>
      </c>
      <c r="E7095" s="209">
        <v>-11</v>
      </c>
      <c r="F7095" s="472">
        <v>35.4</v>
      </c>
      <c r="I7095" s="114"/>
    </row>
    <row r="7096" spans="1:9">
      <c r="A7096" s="470">
        <v>44492</v>
      </c>
      <c r="B7096" s="203">
        <v>14</v>
      </c>
      <c r="C7096" s="208">
        <v>33</v>
      </c>
      <c r="D7096" s="471">
        <v>55.9</v>
      </c>
      <c r="E7096" s="209">
        <v>-11</v>
      </c>
      <c r="F7096" s="472">
        <v>36.299999999999997</v>
      </c>
      <c r="I7096" s="114"/>
    </row>
    <row r="7097" spans="1:9">
      <c r="A7097" s="470">
        <v>44492</v>
      </c>
      <c r="B7097" s="203">
        <v>15</v>
      </c>
      <c r="C7097" s="208">
        <v>48</v>
      </c>
      <c r="D7097" s="471">
        <v>56</v>
      </c>
      <c r="E7097" s="209">
        <v>-11</v>
      </c>
      <c r="F7097" s="472">
        <v>37.1</v>
      </c>
      <c r="I7097" s="114"/>
    </row>
    <row r="7098" spans="1:9">
      <c r="A7098" s="470">
        <v>44492</v>
      </c>
      <c r="B7098" s="203">
        <v>16</v>
      </c>
      <c r="C7098" s="208">
        <v>63</v>
      </c>
      <c r="D7098" s="471">
        <v>56.1</v>
      </c>
      <c r="E7098" s="209">
        <v>-11</v>
      </c>
      <c r="F7098" s="472">
        <v>38</v>
      </c>
      <c r="I7098" s="114"/>
    </row>
    <row r="7099" spans="1:9">
      <c r="A7099" s="470">
        <v>44492</v>
      </c>
      <c r="B7099" s="203">
        <v>17</v>
      </c>
      <c r="C7099" s="208">
        <v>78</v>
      </c>
      <c r="D7099" s="471">
        <v>56.2</v>
      </c>
      <c r="E7099" s="209">
        <v>-11</v>
      </c>
      <c r="F7099" s="472">
        <v>38.9</v>
      </c>
      <c r="I7099" s="114"/>
    </row>
    <row r="7100" spans="1:9">
      <c r="A7100" s="470">
        <v>44492</v>
      </c>
      <c r="B7100" s="203">
        <v>18</v>
      </c>
      <c r="C7100" s="208">
        <v>93</v>
      </c>
      <c r="D7100" s="471">
        <v>56.3</v>
      </c>
      <c r="E7100" s="209">
        <v>-11</v>
      </c>
      <c r="F7100" s="472">
        <v>39.799999999999997</v>
      </c>
      <c r="I7100" s="114"/>
    </row>
    <row r="7101" spans="1:9">
      <c r="A7101" s="470">
        <v>44492</v>
      </c>
      <c r="B7101" s="203">
        <v>19</v>
      </c>
      <c r="C7101" s="208">
        <v>108</v>
      </c>
      <c r="D7101" s="471">
        <v>56.3</v>
      </c>
      <c r="E7101" s="209">
        <v>-11</v>
      </c>
      <c r="F7101" s="472">
        <v>40.6</v>
      </c>
      <c r="I7101" s="114"/>
    </row>
    <row r="7102" spans="1:9">
      <c r="A7102" s="470">
        <v>44492</v>
      </c>
      <c r="B7102" s="203">
        <v>20</v>
      </c>
      <c r="C7102" s="208">
        <v>123</v>
      </c>
      <c r="D7102" s="471">
        <v>56.4</v>
      </c>
      <c r="E7102" s="209">
        <v>-11</v>
      </c>
      <c r="F7102" s="472">
        <v>41.5</v>
      </c>
      <c r="I7102" s="114"/>
    </row>
    <row r="7103" spans="1:9">
      <c r="A7103" s="470">
        <v>44492</v>
      </c>
      <c r="B7103" s="203">
        <v>21</v>
      </c>
      <c r="C7103" s="208">
        <v>138</v>
      </c>
      <c r="D7103" s="471">
        <v>56.5</v>
      </c>
      <c r="E7103" s="209">
        <v>-11</v>
      </c>
      <c r="F7103" s="472">
        <v>42.4</v>
      </c>
      <c r="I7103" s="114"/>
    </row>
    <row r="7104" spans="1:9">
      <c r="A7104" s="470">
        <v>44492</v>
      </c>
      <c r="B7104" s="203">
        <v>22</v>
      </c>
      <c r="C7104" s="208">
        <v>153</v>
      </c>
      <c r="D7104" s="471">
        <v>56.6</v>
      </c>
      <c r="E7104" s="209">
        <v>-11</v>
      </c>
      <c r="F7104" s="472">
        <v>43.2</v>
      </c>
      <c r="I7104" s="114"/>
    </row>
    <row r="7105" spans="1:9">
      <c r="A7105" s="470">
        <v>44492</v>
      </c>
      <c r="B7105" s="203">
        <v>23</v>
      </c>
      <c r="C7105" s="208">
        <v>168</v>
      </c>
      <c r="D7105" s="471">
        <v>56.7</v>
      </c>
      <c r="E7105" s="209">
        <v>-11</v>
      </c>
      <c r="F7105" s="472">
        <v>44.1</v>
      </c>
      <c r="I7105" s="114"/>
    </row>
    <row r="7106" spans="1:9">
      <c r="A7106" s="470">
        <v>44493</v>
      </c>
      <c r="B7106" s="203">
        <v>0</v>
      </c>
      <c r="C7106" s="208">
        <v>183</v>
      </c>
      <c r="D7106" s="471">
        <v>56.7</v>
      </c>
      <c r="E7106" s="209">
        <v>-11</v>
      </c>
      <c r="F7106" s="472">
        <v>45</v>
      </c>
      <c r="I7106" s="114"/>
    </row>
    <row r="7107" spans="1:9">
      <c r="A7107" s="470">
        <v>44493</v>
      </c>
      <c r="B7107" s="203">
        <v>1</v>
      </c>
      <c r="C7107" s="208">
        <v>198</v>
      </c>
      <c r="D7107" s="471">
        <v>56.8</v>
      </c>
      <c r="E7107" s="209">
        <v>-11</v>
      </c>
      <c r="F7107" s="472">
        <v>45.8</v>
      </c>
      <c r="I7107" s="114"/>
    </row>
    <row r="7108" spans="1:9">
      <c r="A7108" s="470">
        <v>44493</v>
      </c>
      <c r="B7108" s="203">
        <v>2</v>
      </c>
      <c r="C7108" s="208">
        <v>213</v>
      </c>
      <c r="D7108" s="471">
        <v>56.9</v>
      </c>
      <c r="E7108" s="209">
        <v>-11</v>
      </c>
      <c r="F7108" s="472">
        <v>46.7</v>
      </c>
      <c r="I7108" s="114"/>
    </row>
    <row r="7109" spans="1:9">
      <c r="A7109" s="470">
        <v>44493</v>
      </c>
      <c r="B7109" s="203">
        <v>3</v>
      </c>
      <c r="C7109" s="208">
        <v>228</v>
      </c>
      <c r="D7109" s="471">
        <v>57</v>
      </c>
      <c r="E7109" s="209">
        <v>-11</v>
      </c>
      <c r="F7109" s="472">
        <v>47.6</v>
      </c>
      <c r="I7109" s="114"/>
    </row>
    <row r="7110" spans="1:9">
      <c r="A7110" s="470">
        <v>44493</v>
      </c>
      <c r="B7110" s="203">
        <v>4</v>
      </c>
      <c r="C7110" s="208">
        <v>243</v>
      </c>
      <c r="D7110" s="471">
        <v>57.1</v>
      </c>
      <c r="E7110" s="209">
        <v>-11</v>
      </c>
      <c r="F7110" s="472">
        <v>48.4</v>
      </c>
      <c r="I7110" s="114"/>
    </row>
    <row r="7111" spans="1:9">
      <c r="A7111" s="470">
        <v>44493</v>
      </c>
      <c r="B7111" s="203">
        <v>5</v>
      </c>
      <c r="C7111" s="208">
        <v>258</v>
      </c>
      <c r="D7111" s="471">
        <v>57.2</v>
      </c>
      <c r="E7111" s="209">
        <v>-11</v>
      </c>
      <c r="F7111" s="472">
        <v>49.3</v>
      </c>
      <c r="I7111" s="114"/>
    </row>
    <row r="7112" spans="1:9">
      <c r="A7112" s="470">
        <v>44493</v>
      </c>
      <c r="B7112" s="203">
        <v>6</v>
      </c>
      <c r="C7112" s="208">
        <v>273</v>
      </c>
      <c r="D7112" s="471">
        <v>57.2</v>
      </c>
      <c r="E7112" s="209">
        <v>-11</v>
      </c>
      <c r="F7112" s="472">
        <v>50.2</v>
      </c>
      <c r="I7112" s="114"/>
    </row>
    <row r="7113" spans="1:9">
      <c r="A7113" s="470">
        <v>44493</v>
      </c>
      <c r="B7113" s="203">
        <v>7</v>
      </c>
      <c r="C7113" s="208">
        <v>288</v>
      </c>
      <c r="D7113" s="471">
        <v>57.3</v>
      </c>
      <c r="E7113" s="209">
        <v>-11</v>
      </c>
      <c r="F7113" s="472">
        <v>51</v>
      </c>
      <c r="I7113" s="114"/>
    </row>
    <row r="7114" spans="1:9">
      <c r="A7114" s="470">
        <v>44493</v>
      </c>
      <c r="B7114" s="203">
        <v>8</v>
      </c>
      <c r="C7114" s="208">
        <v>303</v>
      </c>
      <c r="D7114" s="471">
        <v>57.4</v>
      </c>
      <c r="E7114" s="209">
        <v>-11</v>
      </c>
      <c r="F7114" s="472">
        <v>51.9</v>
      </c>
      <c r="I7114" s="114"/>
    </row>
    <row r="7115" spans="1:9">
      <c r="A7115" s="470">
        <v>44493</v>
      </c>
      <c r="B7115" s="203">
        <v>9</v>
      </c>
      <c r="C7115" s="208">
        <v>318</v>
      </c>
      <c r="D7115" s="471">
        <v>57.5</v>
      </c>
      <c r="E7115" s="209">
        <v>-11</v>
      </c>
      <c r="F7115" s="472">
        <v>52.8</v>
      </c>
      <c r="I7115" s="114"/>
    </row>
    <row r="7116" spans="1:9">
      <c r="A7116" s="470">
        <v>44493</v>
      </c>
      <c r="B7116" s="203">
        <v>10</v>
      </c>
      <c r="C7116" s="208">
        <v>333</v>
      </c>
      <c r="D7116" s="471">
        <v>57.5</v>
      </c>
      <c r="E7116" s="209">
        <v>-11</v>
      </c>
      <c r="F7116" s="472">
        <v>53.6</v>
      </c>
      <c r="I7116" s="114"/>
    </row>
    <row r="7117" spans="1:9">
      <c r="A7117" s="470">
        <v>44493</v>
      </c>
      <c r="B7117" s="203">
        <v>11</v>
      </c>
      <c r="C7117" s="208">
        <v>348</v>
      </c>
      <c r="D7117" s="471">
        <v>57.6</v>
      </c>
      <c r="E7117" s="209">
        <v>-11</v>
      </c>
      <c r="F7117" s="472">
        <v>54.5</v>
      </c>
      <c r="I7117" s="114"/>
    </row>
    <row r="7118" spans="1:9">
      <c r="A7118" s="470">
        <v>44493</v>
      </c>
      <c r="B7118" s="203">
        <v>12</v>
      </c>
      <c r="C7118" s="208">
        <v>3</v>
      </c>
      <c r="D7118" s="471">
        <v>57.7</v>
      </c>
      <c r="E7118" s="209">
        <v>-11</v>
      </c>
      <c r="F7118" s="472">
        <v>55.4</v>
      </c>
      <c r="I7118" s="114"/>
    </row>
    <row r="7119" spans="1:9">
      <c r="A7119" s="470">
        <v>44493</v>
      </c>
      <c r="B7119" s="203">
        <v>13</v>
      </c>
      <c r="C7119" s="208">
        <v>18</v>
      </c>
      <c r="D7119" s="471">
        <v>57.8</v>
      </c>
      <c r="E7119" s="209">
        <v>-11</v>
      </c>
      <c r="F7119" s="472">
        <v>56.2</v>
      </c>
      <c r="I7119" s="114"/>
    </row>
    <row r="7120" spans="1:9">
      <c r="A7120" s="470">
        <v>44493</v>
      </c>
      <c r="B7120" s="203">
        <v>14</v>
      </c>
      <c r="C7120" s="208">
        <v>33</v>
      </c>
      <c r="D7120" s="471">
        <v>57.9</v>
      </c>
      <c r="E7120" s="209">
        <v>-11</v>
      </c>
      <c r="F7120" s="472">
        <v>57.1</v>
      </c>
      <c r="I7120" s="114"/>
    </row>
    <row r="7121" spans="1:9">
      <c r="A7121" s="470">
        <v>44493</v>
      </c>
      <c r="B7121" s="203">
        <v>15</v>
      </c>
      <c r="C7121" s="208">
        <v>48</v>
      </c>
      <c r="D7121" s="471">
        <v>57.9</v>
      </c>
      <c r="E7121" s="209">
        <v>-11</v>
      </c>
      <c r="F7121" s="472">
        <v>58</v>
      </c>
      <c r="I7121" s="114"/>
    </row>
    <row r="7122" spans="1:9">
      <c r="A7122" s="470">
        <v>44493</v>
      </c>
      <c r="B7122" s="203">
        <v>16</v>
      </c>
      <c r="C7122" s="208">
        <v>63</v>
      </c>
      <c r="D7122" s="471">
        <v>58</v>
      </c>
      <c r="E7122" s="209">
        <v>-11</v>
      </c>
      <c r="F7122" s="472">
        <v>58.8</v>
      </c>
      <c r="I7122" s="114"/>
    </row>
    <row r="7123" spans="1:9">
      <c r="A7123" s="470">
        <v>44493</v>
      </c>
      <c r="B7123" s="203">
        <v>17</v>
      </c>
      <c r="C7123" s="208">
        <v>78</v>
      </c>
      <c r="D7123" s="471">
        <v>58.1</v>
      </c>
      <c r="E7123" s="209">
        <v>-11</v>
      </c>
      <c r="F7123" s="472">
        <v>59.7</v>
      </c>
      <c r="I7123" s="114"/>
    </row>
    <row r="7124" spans="1:9">
      <c r="A7124" s="470">
        <v>44493</v>
      </c>
      <c r="B7124" s="203">
        <v>18</v>
      </c>
      <c r="C7124" s="208">
        <v>93</v>
      </c>
      <c r="D7124" s="471">
        <v>58.2</v>
      </c>
      <c r="E7124" s="209">
        <v>-12</v>
      </c>
      <c r="F7124" s="472">
        <v>0.6</v>
      </c>
      <c r="I7124" s="114"/>
    </row>
    <row r="7125" spans="1:9">
      <c r="A7125" s="470">
        <v>44493</v>
      </c>
      <c r="B7125" s="203">
        <v>19</v>
      </c>
      <c r="C7125" s="208">
        <v>108</v>
      </c>
      <c r="D7125" s="471">
        <v>58.2</v>
      </c>
      <c r="E7125" s="209">
        <v>-12</v>
      </c>
      <c r="F7125" s="472">
        <v>1.4</v>
      </c>
      <c r="I7125" s="114"/>
    </row>
    <row r="7126" spans="1:9">
      <c r="A7126" s="470">
        <v>44493</v>
      </c>
      <c r="B7126" s="203">
        <v>20</v>
      </c>
      <c r="C7126" s="208">
        <v>123</v>
      </c>
      <c r="D7126" s="471">
        <v>58.3</v>
      </c>
      <c r="E7126" s="209">
        <v>-12</v>
      </c>
      <c r="F7126" s="472">
        <v>2.2999999999999998</v>
      </c>
      <c r="I7126" s="114"/>
    </row>
    <row r="7127" spans="1:9">
      <c r="A7127" s="470">
        <v>44493</v>
      </c>
      <c r="B7127" s="203">
        <v>21</v>
      </c>
      <c r="C7127" s="208">
        <v>138</v>
      </c>
      <c r="D7127" s="471">
        <v>58.4</v>
      </c>
      <c r="E7127" s="209">
        <v>-12</v>
      </c>
      <c r="F7127" s="472">
        <v>3.1</v>
      </c>
      <c r="I7127" s="114"/>
    </row>
    <row r="7128" spans="1:9">
      <c r="A7128" s="470">
        <v>44493</v>
      </c>
      <c r="B7128" s="203">
        <v>22</v>
      </c>
      <c r="C7128" s="208">
        <v>153</v>
      </c>
      <c r="D7128" s="471">
        <v>58.5</v>
      </c>
      <c r="E7128" s="209">
        <v>-12</v>
      </c>
      <c r="F7128" s="472">
        <v>4</v>
      </c>
      <c r="I7128" s="114"/>
    </row>
    <row r="7129" spans="1:9">
      <c r="A7129" s="470">
        <v>44493</v>
      </c>
      <c r="B7129" s="203">
        <v>23</v>
      </c>
      <c r="C7129" s="208">
        <v>168</v>
      </c>
      <c r="D7129" s="471">
        <v>58.5</v>
      </c>
      <c r="E7129" s="209">
        <v>-12</v>
      </c>
      <c r="F7129" s="472">
        <v>4.9000000000000004</v>
      </c>
      <c r="I7129" s="114"/>
    </row>
    <row r="7130" spans="1:9">
      <c r="A7130" s="470">
        <v>44494</v>
      </c>
      <c r="B7130" s="203">
        <v>0</v>
      </c>
      <c r="C7130" s="208">
        <v>183</v>
      </c>
      <c r="D7130" s="471">
        <v>58.6</v>
      </c>
      <c r="E7130" s="209">
        <v>-12</v>
      </c>
      <c r="F7130" s="472">
        <v>5.7</v>
      </c>
      <c r="I7130" s="114"/>
    </row>
    <row r="7131" spans="1:9">
      <c r="A7131" s="470">
        <v>44494</v>
      </c>
      <c r="B7131" s="203">
        <v>1</v>
      </c>
      <c r="C7131" s="208">
        <v>198</v>
      </c>
      <c r="D7131" s="471">
        <v>58.7</v>
      </c>
      <c r="E7131" s="209">
        <v>-12</v>
      </c>
      <c r="F7131" s="472">
        <v>6.6</v>
      </c>
      <c r="I7131" s="114"/>
    </row>
    <row r="7132" spans="1:9">
      <c r="A7132" s="470">
        <v>44494</v>
      </c>
      <c r="B7132" s="203">
        <v>2</v>
      </c>
      <c r="C7132" s="208">
        <v>213</v>
      </c>
      <c r="D7132" s="471">
        <v>58.8</v>
      </c>
      <c r="E7132" s="209">
        <v>-12</v>
      </c>
      <c r="F7132" s="472">
        <v>7.4</v>
      </c>
      <c r="I7132" s="114"/>
    </row>
    <row r="7133" spans="1:9">
      <c r="A7133" s="470">
        <v>44494</v>
      </c>
      <c r="B7133" s="203">
        <v>3</v>
      </c>
      <c r="C7133" s="208">
        <v>228</v>
      </c>
      <c r="D7133" s="471">
        <v>58.8</v>
      </c>
      <c r="E7133" s="209">
        <v>-12</v>
      </c>
      <c r="F7133" s="472">
        <v>8.3000000000000007</v>
      </c>
      <c r="I7133" s="114"/>
    </row>
    <row r="7134" spans="1:9">
      <c r="A7134" s="470">
        <v>44494</v>
      </c>
      <c r="B7134" s="203">
        <v>4</v>
      </c>
      <c r="C7134" s="208">
        <v>243</v>
      </c>
      <c r="D7134" s="471">
        <v>58.9</v>
      </c>
      <c r="E7134" s="209">
        <v>-12</v>
      </c>
      <c r="F7134" s="472">
        <v>9.1999999999999993</v>
      </c>
      <c r="I7134" s="114"/>
    </row>
    <row r="7135" spans="1:9">
      <c r="A7135" s="470">
        <v>44494</v>
      </c>
      <c r="B7135" s="203">
        <v>5</v>
      </c>
      <c r="C7135" s="208">
        <v>258</v>
      </c>
      <c r="D7135" s="471">
        <v>59</v>
      </c>
      <c r="E7135" s="209">
        <v>-12</v>
      </c>
      <c r="F7135" s="472">
        <v>10</v>
      </c>
      <c r="I7135" s="114"/>
    </row>
    <row r="7136" spans="1:9">
      <c r="A7136" s="470">
        <v>44494</v>
      </c>
      <c r="B7136" s="203">
        <v>6</v>
      </c>
      <c r="C7136" s="208">
        <v>273</v>
      </c>
      <c r="D7136" s="471">
        <v>59.1</v>
      </c>
      <c r="E7136" s="209">
        <v>-12</v>
      </c>
      <c r="F7136" s="472">
        <v>10.9</v>
      </c>
      <c r="I7136" s="114"/>
    </row>
    <row r="7137" spans="1:9">
      <c r="A7137" s="470">
        <v>44494</v>
      </c>
      <c r="B7137" s="203">
        <v>7</v>
      </c>
      <c r="C7137" s="208">
        <v>288</v>
      </c>
      <c r="D7137" s="471">
        <v>59.1</v>
      </c>
      <c r="E7137" s="209">
        <v>-12</v>
      </c>
      <c r="F7137" s="472">
        <v>11.7</v>
      </c>
      <c r="I7137" s="114"/>
    </row>
    <row r="7138" spans="1:9">
      <c r="A7138" s="470">
        <v>44494</v>
      </c>
      <c r="B7138" s="203">
        <v>8</v>
      </c>
      <c r="C7138" s="208">
        <v>303</v>
      </c>
      <c r="D7138" s="471">
        <v>59.2</v>
      </c>
      <c r="E7138" s="209">
        <v>-12</v>
      </c>
      <c r="F7138" s="472">
        <v>12.6</v>
      </c>
      <c r="I7138" s="114"/>
    </row>
    <row r="7139" spans="1:9">
      <c r="A7139" s="470">
        <v>44494</v>
      </c>
      <c r="B7139" s="203">
        <v>9</v>
      </c>
      <c r="C7139" s="208">
        <v>318</v>
      </c>
      <c r="D7139" s="471">
        <v>59.3</v>
      </c>
      <c r="E7139" s="209">
        <v>-12</v>
      </c>
      <c r="F7139" s="472">
        <v>13.5</v>
      </c>
      <c r="I7139" s="114"/>
    </row>
    <row r="7140" spans="1:9">
      <c r="A7140" s="470">
        <v>44494</v>
      </c>
      <c r="B7140" s="203">
        <v>10</v>
      </c>
      <c r="C7140" s="208">
        <v>333</v>
      </c>
      <c r="D7140" s="471">
        <v>59.3</v>
      </c>
      <c r="E7140" s="209">
        <v>-12</v>
      </c>
      <c r="F7140" s="472">
        <v>14.3</v>
      </c>
      <c r="I7140" s="114"/>
    </row>
    <row r="7141" spans="1:9">
      <c r="A7141" s="470">
        <v>44494</v>
      </c>
      <c r="B7141" s="203">
        <v>11</v>
      </c>
      <c r="C7141" s="208">
        <v>348</v>
      </c>
      <c r="D7141" s="471">
        <v>59.4</v>
      </c>
      <c r="E7141" s="209">
        <v>-12</v>
      </c>
      <c r="F7141" s="472">
        <v>15.2</v>
      </c>
      <c r="I7141" s="114"/>
    </row>
    <row r="7142" spans="1:9">
      <c r="A7142" s="470">
        <v>44494</v>
      </c>
      <c r="B7142" s="203">
        <v>12</v>
      </c>
      <c r="C7142" s="208">
        <v>3</v>
      </c>
      <c r="D7142" s="471">
        <v>59.5</v>
      </c>
      <c r="E7142" s="209">
        <v>-12</v>
      </c>
      <c r="F7142" s="472">
        <v>16</v>
      </c>
      <c r="I7142" s="114"/>
    </row>
    <row r="7143" spans="1:9">
      <c r="A7143" s="470">
        <v>44494</v>
      </c>
      <c r="B7143" s="203">
        <v>13</v>
      </c>
      <c r="C7143" s="208">
        <v>18</v>
      </c>
      <c r="D7143" s="471">
        <v>59.5</v>
      </c>
      <c r="E7143" s="209">
        <v>-12</v>
      </c>
      <c r="F7143" s="472">
        <v>16.899999999999999</v>
      </c>
      <c r="I7143" s="114"/>
    </row>
    <row r="7144" spans="1:9">
      <c r="A7144" s="470">
        <v>44494</v>
      </c>
      <c r="B7144" s="203">
        <v>14</v>
      </c>
      <c r="C7144" s="208">
        <v>33</v>
      </c>
      <c r="D7144" s="471">
        <v>59.6</v>
      </c>
      <c r="E7144" s="209">
        <v>-12</v>
      </c>
      <c r="F7144" s="472">
        <v>17.7</v>
      </c>
      <c r="I7144" s="114"/>
    </row>
    <row r="7145" spans="1:9">
      <c r="A7145" s="470">
        <v>44494</v>
      </c>
      <c r="B7145" s="203">
        <v>15</v>
      </c>
      <c r="C7145" s="208">
        <v>48</v>
      </c>
      <c r="D7145" s="471">
        <v>59.7</v>
      </c>
      <c r="E7145" s="209">
        <v>-12</v>
      </c>
      <c r="F7145" s="472">
        <v>18.600000000000001</v>
      </c>
      <c r="I7145" s="114"/>
    </row>
    <row r="7146" spans="1:9">
      <c r="A7146" s="470">
        <v>44494</v>
      </c>
      <c r="B7146" s="203">
        <v>16</v>
      </c>
      <c r="C7146" s="208">
        <v>63</v>
      </c>
      <c r="D7146" s="471">
        <v>59.8</v>
      </c>
      <c r="E7146" s="209">
        <v>-12</v>
      </c>
      <c r="F7146" s="472">
        <v>19.5</v>
      </c>
      <c r="I7146" s="114"/>
    </row>
    <row r="7147" spans="1:9">
      <c r="A7147" s="470">
        <v>44494</v>
      </c>
      <c r="B7147" s="203">
        <v>17</v>
      </c>
      <c r="C7147" s="208">
        <v>78</v>
      </c>
      <c r="D7147" s="471">
        <v>59.8</v>
      </c>
      <c r="E7147" s="209">
        <v>-12</v>
      </c>
      <c r="F7147" s="472">
        <v>20.3</v>
      </c>
      <c r="I7147" s="114"/>
    </row>
    <row r="7148" spans="1:9">
      <c r="A7148" s="470">
        <v>44494</v>
      </c>
      <c r="B7148" s="203">
        <v>18</v>
      </c>
      <c r="C7148" s="208">
        <v>93</v>
      </c>
      <c r="D7148" s="471">
        <v>59.9</v>
      </c>
      <c r="E7148" s="209">
        <v>-12</v>
      </c>
      <c r="F7148" s="472">
        <v>21.2</v>
      </c>
      <c r="I7148" s="114"/>
    </row>
    <row r="7149" spans="1:9">
      <c r="A7149" s="470">
        <v>44494</v>
      </c>
      <c r="B7149" s="203">
        <v>19</v>
      </c>
      <c r="C7149" s="208">
        <v>108</v>
      </c>
      <c r="D7149" s="471">
        <v>60</v>
      </c>
      <c r="E7149" s="209">
        <v>-12</v>
      </c>
      <c r="F7149" s="472">
        <v>22</v>
      </c>
      <c r="I7149" s="114"/>
    </row>
    <row r="7150" spans="1:9">
      <c r="A7150" s="470">
        <v>44494</v>
      </c>
      <c r="B7150" s="203">
        <v>20</v>
      </c>
      <c r="C7150" s="208">
        <v>124</v>
      </c>
      <c r="D7150" s="471">
        <v>0</v>
      </c>
      <c r="E7150" s="209">
        <v>-12</v>
      </c>
      <c r="F7150" s="472">
        <v>22.9</v>
      </c>
      <c r="I7150" s="114"/>
    </row>
    <row r="7151" spans="1:9">
      <c r="A7151" s="470">
        <v>44494</v>
      </c>
      <c r="B7151" s="203">
        <v>21</v>
      </c>
      <c r="C7151" s="208">
        <v>139</v>
      </c>
      <c r="D7151" s="471">
        <v>0.1</v>
      </c>
      <c r="E7151" s="209">
        <v>-12</v>
      </c>
      <c r="F7151" s="472">
        <v>23.7</v>
      </c>
      <c r="I7151" s="114"/>
    </row>
    <row r="7152" spans="1:9">
      <c r="A7152" s="470">
        <v>44494</v>
      </c>
      <c r="B7152" s="203">
        <v>22</v>
      </c>
      <c r="C7152" s="208">
        <v>154</v>
      </c>
      <c r="D7152" s="471">
        <v>0.2</v>
      </c>
      <c r="E7152" s="209">
        <v>-12</v>
      </c>
      <c r="F7152" s="472">
        <v>24.6</v>
      </c>
      <c r="I7152" s="114"/>
    </row>
    <row r="7153" spans="1:9">
      <c r="A7153" s="470">
        <v>44494</v>
      </c>
      <c r="B7153" s="203">
        <v>23</v>
      </c>
      <c r="C7153" s="208">
        <v>169</v>
      </c>
      <c r="D7153" s="471">
        <v>0.2</v>
      </c>
      <c r="E7153" s="209">
        <v>-12</v>
      </c>
      <c r="F7153" s="472">
        <v>25.4</v>
      </c>
      <c r="I7153" s="114"/>
    </row>
    <row r="7154" spans="1:9">
      <c r="A7154" s="470">
        <v>44495</v>
      </c>
      <c r="B7154" s="203">
        <v>0</v>
      </c>
      <c r="C7154" s="208">
        <v>184</v>
      </c>
      <c r="D7154" s="471">
        <v>0.3</v>
      </c>
      <c r="E7154" s="209">
        <v>-12</v>
      </c>
      <c r="F7154" s="472">
        <v>26.3</v>
      </c>
      <c r="I7154" s="114"/>
    </row>
    <row r="7155" spans="1:9">
      <c r="A7155" s="470">
        <v>44495</v>
      </c>
      <c r="B7155" s="203">
        <v>1</v>
      </c>
      <c r="C7155" s="208">
        <v>199</v>
      </c>
      <c r="D7155" s="471">
        <v>0.4</v>
      </c>
      <c r="E7155" s="209">
        <v>-12</v>
      </c>
      <c r="F7155" s="472">
        <v>27.2</v>
      </c>
      <c r="I7155" s="114"/>
    </row>
    <row r="7156" spans="1:9">
      <c r="A7156" s="470">
        <v>44495</v>
      </c>
      <c r="B7156" s="203">
        <v>2</v>
      </c>
      <c r="C7156" s="208">
        <v>214</v>
      </c>
      <c r="D7156" s="471">
        <v>0.4</v>
      </c>
      <c r="E7156" s="209">
        <v>-12</v>
      </c>
      <c r="F7156" s="472">
        <v>28</v>
      </c>
      <c r="I7156" s="114"/>
    </row>
    <row r="7157" spans="1:9">
      <c r="A7157" s="470">
        <v>44495</v>
      </c>
      <c r="B7157" s="203">
        <v>3</v>
      </c>
      <c r="C7157" s="208">
        <v>229</v>
      </c>
      <c r="D7157" s="471">
        <v>0.5</v>
      </c>
      <c r="E7157" s="209">
        <v>-12</v>
      </c>
      <c r="F7157" s="472">
        <v>28.9</v>
      </c>
      <c r="I7157" s="114"/>
    </row>
    <row r="7158" spans="1:9">
      <c r="A7158" s="470">
        <v>44495</v>
      </c>
      <c r="B7158" s="203">
        <v>4</v>
      </c>
      <c r="C7158" s="208">
        <v>244</v>
      </c>
      <c r="D7158" s="471">
        <v>0.6</v>
      </c>
      <c r="E7158" s="209">
        <v>-12</v>
      </c>
      <c r="F7158" s="472">
        <v>29.7</v>
      </c>
      <c r="I7158" s="114"/>
    </row>
    <row r="7159" spans="1:9">
      <c r="A7159" s="470">
        <v>44495</v>
      </c>
      <c r="B7159" s="203">
        <v>5</v>
      </c>
      <c r="C7159" s="208">
        <v>259</v>
      </c>
      <c r="D7159" s="471">
        <v>0.6</v>
      </c>
      <c r="E7159" s="209">
        <v>-12</v>
      </c>
      <c r="F7159" s="472">
        <v>30.6</v>
      </c>
      <c r="I7159" s="114"/>
    </row>
    <row r="7160" spans="1:9">
      <c r="A7160" s="470">
        <v>44495</v>
      </c>
      <c r="B7160" s="203">
        <v>6</v>
      </c>
      <c r="C7160" s="208">
        <v>274</v>
      </c>
      <c r="D7160" s="471">
        <v>0.7</v>
      </c>
      <c r="E7160" s="209">
        <v>-12</v>
      </c>
      <c r="F7160" s="472">
        <v>31.4</v>
      </c>
      <c r="I7160" s="114"/>
    </row>
    <row r="7161" spans="1:9">
      <c r="A7161" s="470">
        <v>44495</v>
      </c>
      <c r="B7161" s="203">
        <v>7</v>
      </c>
      <c r="C7161" s="208">
        <v>289</v>
      </c>
      <c r="D7161" s="471">
        <v>0.8</v>
      </c>
      <c r="E7161" s="209">
        <v>-12</v>
      </c>
      <c r="F7161" s="472">
        <v>32.299999999999997</v>
      </c>
      <c r="I7161" s="114"/>
    </row>
    <row r="7162" spans="1:9">
      <c r="A7162" s="470">
        <v>44495</v>
      </c>
      <c r="B7162" s="203">
        <v>8</v>
      </c>
      <c r="C7162" s="208">
        <v>304</v>
      </c>
      <c r="D7162" s="471">
        <v>0.8</v>
      </c>
      <c r="E7162" s="209">
        <v>-12</v>
      </c>
      <c r="F7162" s="472">
        <v>33.1</v>
      </c>
      <c r="I7162" s="114"/>
    </row>
    <row r="7163" spans="1:9">
      <c r="A7163" s="470">
        <v>44495</v>
      </c>
      <c r="B7163" s="203">
        <v>9</v>
      </c>
      <c r="C7163" s="208">
        <v>319</v>
      </c>
      <c r="D7163" s="471">
        <v>0.9</v>
      </c>
      <c r="E7163" s="209">
        <v>-12</v>
      </c>
      <c r="F7163" s="472">
        <v>34</v>
      </c>
      <c r="I7163" s="114"/>
    </row>
    <row r="7164" spans="1:9">
      <c r="A7164" s="470">
        <v>44495</v>
      </c>
      <c r="B7164" s="203">
        <v>10</v>
      </c>
      <c r="C7164" s="208">
        <v>334</v>
      </c>
      <c r="D7164" s="471">
        <v>0.9</v>
      </c>
      <c r="E7164" s="209">
        <v>-12</v>
      </c>
      <c r="F7164" s="472">
        <v>34.799999999999997</v>
      </c>
      <c r="I7164" s="114"/>
    </row>
    <row r="7165" spans="1:9">
      <c r="A7165" s="470">
        <v>44495</v>
      </c>
      <c r="B7165" s="203">
        <v>11</v>
      </c>
      <c r="C7165" s="208">
        <v>349</v>
      </c>
      <c r="D7165" s="471">
        <v>1</v>
      </c>
      <c r="E7165" s="209">
        <v>-12</v>
      </c>
      <c r="F7165" s="472">
        <v>35.700000000000003</v>
      </c>
      <c r="I7165" s="114"/>
    </row>
    <row r="7166" spans="1:9">
      <c r="A7166" s="470">
        <v>44495</v>
      </c>
      <c r="B7166" s="203">
        <v>12</v>
      </c>
      <c r="C7166" s="208">
        <v>4</v>
      </c>
      <c r="D7166" s="471">
        <v>1.1000000000000001</v>
      </c>
      <c r="E7166" s="209">
        <v>-12</v>
      </c>
      <c r="F7166" s="472">
        <v>36.5</v>
      </c>
      <c r="I7166" s="114"/>
    </row>
    <row r="7167" spans="1:9">
      <c r="A7167" s="470">
        <v>44495</v>
      </c>
      <c r="B7167" s="203">
        <v>13</v>
      </c>
      <c r="C7167" s="208">
        <v>19</v>
      </c>
      <c r="D7167" s="471">
        <v>1.1000000000000001</v>
      </c>
      <c r="E7167" s="209">
        <v>-12</v>
      </c>
      <c r="F7167" s="472">
        <v>37.4</v>
      </c>
      <c r="I7167" s="114"/>
    </row>
    <row r="7168" spans="1:9">
      <c r="A7168" s="470">
        <v>44495</v>
      </c>
      <c r="B7168" s="203">
        <v>14</v>
      </c>
      <c r="C7168" s="208">
        <v>34</v>
      </c>
      <c r="D7168" s="471">
        <v>1.2</v>
      </c>
      <c r="E7168" s="209">
        <v>-12</v>
      </c>
      <c r="F7168" s="472">
        <v>38.200000000000003</v>
      </c>
      <c r="I7168" s="114"/>
    </row>
    <row r="7169" spans="1:9">
      <c r="A7169" s="470">
        <v>44495</v>
      </c>
      <c r="B7169" s="203">
        <v>15</v>
      </c>
      <c r="C7169" s="208">
        <v>49</v>
      </c>
      <c r="D7169" s="471">
        <v>1.3</v>
      </c>
      <c r="E7169" s="209">
        <v>-12</v>
      </c>
      <c r="F7169" s="472">
        <v>39.1</v>
      </c>
      <c r="I7169" s="114"/>
    </row>
    <row r="7170" spans="1:9">
      <c r="A7170" s="470">
        <v>44495</v>
      </c>
      <c r="B7170" s="203">
        <v>16</v>
      </c>
      <c r="C7170" s="208">
        <v>64</v>
      </c>
      <c r="D7170" s="471">
        <v>1.3</v>
      </c>
      <c r="E7170" s="209">
        <v>-12</v>
      </c>
      <c r="F7170" s="472">
        <v>39.9</v>
      </c>
      <c r="I7170" s="114"/>
    </row>
    <row r="7171" spans="1:9">
      <c r="A7171" s="470">
        <v>44495</v>
      </c>
      <c r="B7171" s="203">
        <v>17</v>
      </c>
      <c r="C7171" s="208">
        <v>79</v>
      </c>
      <c r="D7171" s="471">
        <v>1.4</v>
      </c>
      <c r="E7171" s="209">
        <v>-12</v>
      </c>
      <c r="F7171" s="472">
        <v>40.799999999999997</v>
      </c>
      <c r="I7171" s="114"/>
    </row>
    <row r="7172" spans="1:9">
      <c r="A7172" s="470">
        <v>44495</v>
      </c>
      <c r="B7172" s="203">
        <v>18</v>
      </c>
      <c r="C7172" s="208">
        <v>94</v>
      </c>
      <c r="D7172" s="471">
        <v>1.4</v>
      </c>
      <c r="E7172" s="209">
        <v>-12</v>
      </c>
      <c r="F7172" s="472">
        <v>41.6</v>
      </c>
      <c r="I7172" s="114"/>
    </row>
    <row r="7173" spans="1:9">
      <c r="A7173" s="470">
        <v>44495</v>
      </c>
      <c r="B7173" s="203">
        <v>19</v>
      </c>
      <c r="C7173" s="208">
        <v>109</v>
      </c>
      <c r="D7173" s="471">
        <v>1.5</v>
      </c>
      <c r="E7173" s="209">
        <v>-12</v>
      </c>
      <c r="F7173" s="472">
        <v>42.5</v>
      </c>
      <c r="I7173" s="114"/>
    </row>
    <row r="7174" spans="1:9">
      <c r="A7174" s="470">
        <v>44495</v>
      </c>
      <c r="B7174" s="203">
        <v>20</v>
      </c>
      <c r="C7174" s="208">
        <v>124</v>
      </c>
      <c r="D7174" s="471">
        <v>1.6</v>
      </c>
      <c r="E7174" s="209">
        <v>-12</v>
      </c>
      <c r="F7174" s="472">
        <v>43.3</v>
      </c>
      <c r="I7174" s="114"/>
    </row>
    <row r="7175" spans="1:9">
      <c r="A7175" s="470">
        <v>44495</v>
      </c>
      <c r="B7175" s="203">
        <v>21</v>
      </c>
      <c r="C7175" s="208">
        <v>139</v>
      </c>
      <c r="D7175" s="471">
        <v>1.6</v>
      </c>
      <c r="E7175" s="209">
        <v>-12</v>
      </c>
      <c r="F7175" s="472">
        <v>44.1</v>
      </c>
      <c r="I7175" s="114"/>
    </row>
    <row r="7176" spans="1:9">
      <c r="A7176" s="470">
        <v>44495</v>
      </c>
      <c r="B7176" s="203">
        <v>22</v>
      </c>
      <c r="C7176" s="208">
        <v>154</v>
      </c>
      <c r="D7176" s="471">
        <v>1.7</v>
      </c>
      <c r="E7176" s="209">
        <v>-12</v>
      </c>
      <c r="F7176" s="472">
        <v>45</v>
      </c>
      <c r="I7176" s="114"/>
    </row>
    <row r="7177" spans="1:9">
      <c r="A7177" s="470">
        <v>44495</v>
      </c>
      <c r="B7177" s="203">
        <v>23</v>
      </c>
      <c r="C7177" s="208">
        <v>169</v>
      </c>
      <c r="D7177" s="471">
        <v>1.7</v>
      </c>
      <c r="E7177" s="209">
        <v>-12</v>
      </c>
      <c r="F7177" s="472">
        <v>45.8</v>
      </c>
      <c r="I7177" s="114"/>
    </row>
    <row r="7178" spans="1:9">
      <c r="A7178" s="470">
        <v>44496</v>
      </c>
      <c r="B7178" s="203">
        <v>0</v>
      </c>
      <c r="C7178" s="208">
        <v>184</v>
      </c>
      <c r="D7178" s="471">
        <v>1.8</v>
      </c>
      <c r="E7178" s="209">
        <v>-12</v>
      </c>
      <c r="F7178" s="472">
        <v>46.7</v>
      </c>
      <c r="I7178" s="114"/>
    </row>
    <row r="7179" spans="1:9">
      <c r="A7179" s="470">
        <v>44496</v>
      </c>
      <c r="B7179" s="203">
        <v>1</v>
      </c>
      <c r="C7179" s="208">
        <v>199</v>
      </c>
      <c r="D7179" s="471">
        <v>1.9</v>
      </c>
      <c r="E7179" s="209">
        <v>-12</v>
      </c>
      <c r="F7179" s="472">
        <v>47.5</v>
      </c>
      <c r="I7179" s="114"/>
    </row>
    <row r="7180" spans="1:9">
      <c r="A7180" s="470">
        <v>44496</v>
      </c>
      <c r="B7180" s="203">
        <v>2</v>
      </c>
      <c r="C7180" s="208">
        <v>214</v>
      </c>
      <c r="D7180" s="471">
        <v>1.9</v>
      </c>
      <c r="E7180" s="209">
        <v>-12</v>
      </c>
      <c r="F7180" s="472">
        <v>48.4</v>
      </c>
      <c r="I7180" s="114"/>
    </row>
    <row r="7181" spans="1:9">
      <c r="A7181" s="470">
        <v>44496</v>
      </c>
      <c r="B7181" s="203">
        <v>3</v>
      </c>
      <c r="C7181" s="208">
        <v>229</v>
      </c>
      <c r="D7181" s="471">
        <v>2</v>
      </c>
      <c r="E7181" s="209">
        <v>-12</v>
      </c>
      <c r="F7181" s="472">
        <v>49.2</v>
      </c>
      <c r="I7181" s="114"/>
    </row>
    <row r="7182" spans="1:9">
      <c r="A7182" s="470">
        <v>44496</v>
      </c>
      <c r="B7182" s="203">
        <v>4</v>
      </c>
      <c r="C7182" s="208">
        <v>244</v>
      </c>
      <c r="D7182" s="471">
        <v>2</v>
      </c>
      <c r="E7182" s="209">
        <v>-12</v>
      </c>
      <c r="F7182" s="472">
        <v>50.1</v>
      </c>
      <c r="I7182" s="114"/>
    </row>
    <row r="7183" spans="1:9">
      <c r="A7183" s="470">
        <v>44496</v>
      </c>
      <c r="B7183" s="203">
        <v>5</v>
      </c>
      <c r="C7183" s="208">
        <v>259</v>
      </c>
      <c r="D7183" s="471">
        <v>2.1</v>
      </c>
      <c r="E7183" s="209">
        <v>-12</v>
      </c>
      <c r="F7183" s="472">
        <v>50.9</v>
      </c>
      <c r="I7183" s="114"/>
    </row>
    <row r="7184" spans="1:9">
      <c r="A7184" s="470">
        <v>44496</v>
      </c>
      <c r="B7184" s="203">
        <v>6</v>
      </c>
      <c r="C7184" s="208">
        <v>274</v>
      </c>
      <c r="D7184" s="471">
        <v>2.1</v>
      </c>
      <c r="E7184" s="209">
        <v>-12</v>
      </c>
      <c r="F7184" s="472">
        <v>51.7</v>
      </c>
      <c r="I7184" s="114"/>
    </row>
    <row r="7185" spans="1:9">
      <c r="A7185" s="470">
        <v>44496</v>
      </c>
      <c r="B7185" s="203">
        <v>7</v>
      </c>
      <c r="C7185" s="208">
        <v>289</v>
      </c>
      <c r="D7185" s="471">
        <v>2.2000000000000002</v>
      </c>
      <c r="E7185" s="209">
        <v>-12</v>
      </c>
      <c r="F7185" s="472">
        <v>52.6</v>
      </c>
      <c r="I7185" s="114"/>
    </row>
    <row r="7186" spans="1:9">
      <c r="A7186" s="470">
        <v>44496</v>
      </c>
      <c r="B7186" s="203">
        <v>8</v>
      </c>
      <c r="C7186" s="208">
        <v>304</v>
      </c>
      <c r="D7186" s="471">
        <v>2.2999999999999998</v>
      </c>
      <c r="E7186" s="209">
        <v>-12</v>
      </c>
      <c r="F7186" s="472">
        <v>53.4</v>
      </c>
      <c r="I7186" s="114"/>
    </row>
    <row r="7187" spans="1:9">
      <c r="A7187" s="470">
        <v>44496</v>
      </c>
      <c r="B7187" s="203">
        <v>9</v>
      </c>
      <c r="C7187" s="208">
        <v>319</v>
      </c>
      <c r="D7187" s="471">
        <v>2.2999999999999998</v>
      </c>
      <c r="E7187" s="209">
        <v>-12</v>
      </c>
      <c r="F7187" s="472">
        <v>54.3</v>
      </c>
      <c r="I7187" s="114"/>
    </row>
    <row r="7188" spans="1:9">
      <c r="A7188" s="470">
        <v>44496</v>
      </c>
      <c r="B7188" s="203">
        <v>10</v>
      </c>
      <c r="C7188" s="208">
        <v>334</v>
      </c>
      <c r="D7188" s="471">
        <v>2.4</v>
      </c>
      <c r="E7188" s="209">
        <v>-12</v>
      </c>
      <c r="F7188" s="472">
        <v>55.1</v>
      </c>
      <c r="I7188" s="114"/>
    </row>
    <row r="7189" spans="1:9">
      <c r="A7189" s="470">
        <v>44496</v>
      </c>
      <c r="B7189" s="203">
        <v>11</v>
      </c>
      <c r="C7189" s="208">
        <v>349</v>
      </c>
      <c r="D7189" s="471">
        <v>2.4</v>
      </c>
      <c r="E7189" s="209">
        <v>-12</v>
      </c>
      <c r="F7189" s="472">
        <v>56</v>
      </c>
      <c r="I7189" s="114"/>
    </row>
    <row r="7190" spans="1:9">
      <c r="A7190" s="470">
        <v>44496</v>
      </c>
      <c r="B7190" s="203">
        <v>12</v>
      </c>
      <c r="C7190" s="208">
        <v>4</v>
      </c>
      <c r="D7190" s="471">
        <v>2.5</v>
      </c>
      <c r="E7190" s="209">
        <v>-12</v>
      </c>
      <c r="F7190" s="472">
        <v>56.8</v>
      </c>
      <c r="I7190" s="114"/>
    </row>
    <row r="7191" spans="1:9">
      <c r="A7191" s="470">
        <v>44496</v>
      </c>
      <c r="B7191" s="203">
        <v>13</v>
      </c>
      <c r="C7191" s="208">
        <v>19</v>
      </c>
      <c r="D7191" s="471">
        <v>2.5</v>
      </c>
      <c r="E7191" s="209">
        <v>-12</v>
      </c>
      <c r="F7191" s="472">
        <v>57.6</v>
      </c>
      <c r="I7191" s="114"/>
    </row>
    <row r="7192" spans="1:9">
      <c r="A7192" s="470">
        <v>44496</v>
      </c>
      <c r="B7192" s="203">
        <v>14</v>
      </c>
      <c r="C7192" s="208">
        <v>34</v>
      </c>
      <c r="D7192" s="471">
        <v>2.6</v>
      </c>
      <c r="E7192" s="209">
        <v>-12</v>
      </c>
      <c r="F7192" s="472">
        <v>58.5</v>
      </c>
      <c r="I7192" s="114"/>
    </row>
    <row r="7193" spans="1:9">
      <c r="A7193" s="470">
        <v>44496</v>
      </c>
      <c r="B7193" s="203">
        <v>15</v>
      </c>
      <c r="C7193" s="208">
        <v>49</v>
      </c>
      <c r="D7193" s="471">
        <v>2.6</v>
      </c>
      <c r="E7193" s="209">
        <v>-12</v>
      </c>
      <c r="F7193" s="472">
        <v>59.3</v>
      </c>
      <c r="I7193" s="114"/>
    </row>
    <row r="7194" spans="1:9">
      <c r="A7194" s="470">
        <v>44496</v>
      </c>
      <c r="B7194" s="203">
        <v>16</v>
      </c>
      <c r="C7194" s="208">
        <v>64</v>
      </c>
      <c r="D7194" s="471">
        <v>2.7</v>
      </c>
      <c r="E7194" s="209">
        <v>-13</v>
      </c>
      <c r="F7194" s="472">
        <v>0.2</v>
      </c>
      <c r="I7194" s="114"/>
    </row>
    <row r="7195" spans="1:9">
      <c r="A7195" s="470">
        <v>44496</v>
      </c>
      <c r="B7195" s="203">
        <v>17</v>
      </c>
      <c r="C7195" s="208">
        <v>79</v>
      </c>
      <c r="D7195" s="471">
        <v>2.7</v>
      </c>
      <c r="E7195" s="209">
        <v>-13</v>
      </c>
      <c r="F7195" s="472">
        <v>1</v>
      </c>
      <c r="I7195" s="114"/>
    </row>
    <row r="7196" spans="1:9">
      <c r="A7196" s="470">
        <v>44496</v>
      </c>
      <c r="B7196" s="203">
        <v>18</v>
      </c>
      <c r="C7196" s="208">
        <v>94</v>
      </c>
      <c r="D7196" s="471">
        <v>2.8</v>
      </c>
      <c r="E7196" s="209">
        <v>-13</v>
      </c>
      <c r="F7196" s="472">
        <v>1.8</v>
      </c>
      <c r="I7196" s="114"/>
    </row>
    <row r="7197" spans="1:9">
      <c r="A7197" s="470">
        <v>44496</v>
      </c>
      <c r="B7197" s="203">
        <v>19</v>
      </c>
      <c r="C7197" s="208">
        <v>109</v>
      </c>
      <c r="D7197" s="471">
        <v>2.8</v>
      </c>
      <c r="E7197" s="209">
        <v>-13</v>
      </c>
      <c r="F7197" s="472">
        <v>2.7</v>
      </c>
      <c r="I7197" s="114"/>
    </row>
    <row r="7198" spans="1:9">
      <c r="A7198" s="470">
        <v>44496</v>
      </c>
      <c r="B7198" s="203">
        <v>20</v>
      </c>
      <c r="C7198" s="208">
        <v>124</v>
      </c>
      <c r="D7198" s="471">
        <v>2.9</v>
      </c>
      <c r="E7198" s="209">
        <v>-13</v>
      </c>
      <c r="F7198" s="472">
        <v>3.5</v>
      </c>
      <c r="I7198" s="114"/>
    </row>
    <row r="7199" spans="1:9">
      <c r="A7199" s="470">
        <v>44496</v>
      </c>
      <c r="B7199" s="203">
        <v>21</v>
      </c>
      <c r="C7199" s="208">
        <v>139</v>
      </c>
      <c r="D7199" s="471">
        <v>3</v>
      </c>
      <c r="E7199" s="209">
        <v>-13</v>
      </c>
      <c r="F7199" s="472">
        <v>4.4000000000000004</v>
      </c>
      <c r="I7199" s="114"/>
    </row>
    <row r="7200" spans="1:9">
      <c r="A7200" s="470">
        <v>44496</v>
      </c>
      <c r="B7200" s="203">
        <v>22</v>
      </c>
      <c r="C7200" s="208">
        <v>154</v>
      </c>
      <c r="D7200" s="471">
        <v>3</v>
      </c>
      <c r="E7200" s="209">
        <v>-13</v>
      </c>
      <c r="F7200" s="472">
        <v>5.2</v>
      </c>
      <c r="I7200" s="114"/>
    </row>
    <row r="7201" spans="1:9">
      <c r="A7201" s="470">
        <v>44496</v>
      </c>
      <c r="B7201" s="203">
        <v>23</v>
      </c>
      <c r="C7201" s="208">
        <v>169</v>
      </c>
      <c r="D7201" s="471">
        <v>3.1</v>
      </c>
      <c r="E7201" s="209">
        <v>-13</v>
      </c>
      <c r="F7201" s="472">
        <v>6</v>
      </c>
      <c r="I7201" s="114"/>
    </row>
    <row r="7202" spans="1:9">
      <c r="A7202" s="470">
        <v>44497</v>
      </c>
      <c r="B7202" s="203">
        <v>0</v>
      </c>
      <c r="C7202" s="208">
        <v>184</v>
      </c>
      <c r="D7202" s="471">
        <v>3.1</v>
      </c>
      <c r="E7202" s="209">
        <v>-13</v>
      </c>
      <c r="F7202" s="472">
        <v>6.9</v>
      </c>
      <c r="I7202" s="114"/>
    </row>
    <row r="7203" spans="1:9">
      <c r="A7203" s="470">
        <v>44497</v>
      </c>
      <c r="B7203" s="203">
        <v>1</v>
      </c>
      <c r="C7203" s="208">
        <v>199</v>
      </c>
      <c r="D7203" s="471">
        <v>3.2</v>
      </c>
      <c r="E7203" s="209">
        <v>-13</v>
      </c>
      <c r="F7203" s="472">
        <v>7.7</v>
      </c>
      <c r="I7203" s="114"/>
    </row>
    <row r="7204" spans="1:9">
      <c r="A7204" s="470">
        <v>44497</v>
      </c>
      <c r="B7204" s="203">
        <v>2</v>
      </c>
      <c r="C7204" s="208">
        <v>214</v>
      </c>
      <c r="D7204" s="471">
        <v>3.2</v>
      </c>
      <c r="E7204" s="209">
        <v>-13</v>
      </c>
      <c r="F7204" s="472">
        <v>8.5</v>
      </c>
      <c r="I7204" s="114"/>
    </row>
    <row r="7205" spans="1:9">
      <c r="A7205" s="470">
        <v>44497</v>
      </c>
      <c r="B7205" s="203">
        <v>3</v>
      </c>
      <c r="C7205" s="208">
        <v>229</v>
      </c>
      <c r="D7205" s="471">
        <v>3.3</v>
      </c>
      <c r="E7205" s="209">
        <v>-13</v>
      </c>
      <c r="F7205" s="472">
        <v>9.4</v>
      </c>
      <c r="I7205" s="114"/>
    </row>
    <row r="7206" spans="1:9">
      <c r="A7206" s="470">
        <v>44497</v>
      </c>
      <c r="B7206" s="203">
        <v>4</v>
      </c>
      <c r="C7206" s="208">
        <v>244</v>
      </c>
      <c r="D7206" s="471">
        <v>3.3</v>
      </c>
      <c r="E7206" s="209">
        <v>-13</v>
      </c>
      <c r="F7206" s="472">
        <v>10.199999999999999</v>
      </c>
      <c r="I7206" s="114"/>
    </row>
    <row r="7207" spans="1:9">
      <c r="A7207" s="470">
        <v>44497</v>
      </c>
      <c r="B7207" s="203">
        <v>5</v>
      </c>
      <c r="C7207" s="208">
        <v>259</v>
      </c>
      <c r="D7207" s="471">
        <v>3.4</v>
      </c>
      <c r="E7207" s="209">
        <v>-13</v>
      </c>
      <c r="F7207" s="472">
        <v>11</v>
      </c>
      <c r="I7207" s="114"/>
    </row>
    <row r="7208" spans="1:9">
      <c r="A7208" s="470">
        <v>44497</v>
      </c>
      <c r="B7208" s="203">
        <v>6</v>
      </c>
      <c r="C7208" s="208">
        <v>274</v>
      </c>
      <c r="D7208" s="471">
        <v>3.4</v>
      </c>
      <c r="E7208" s="209">
        <v>-13</v>
      </c>
      <c r="F7208" s="472">
        <v>11.9</v>
      </c>
      <c r="I7208" s="114"/>
    </row>
    <row r="7209" spans="1:9">
      <c r="A7209" s="470">
        <v>44497</v>
      </c>
      <c r="B7209" s="203">
        <v>7</v>
      </c>
      <c r="C7209" s="208">
        <v>289</v>
      </c>
      <c r="D7209" s="471">
        <v>3.4</v>
      </c>
      <c r="E7209" s="209">
        <v>-13</v>
      </c>
      <c r="F7209" s="472">
        <v>12.7</v>
      </c>
      <c r="I7209" s="114"/>
    </row>
    <row r="7210" spans="1:9">
      <c r="A7210" s="470">
        <v>44497</v>
      </c>
      <c r="B7210" s="203">
        <v>8</v>
      </c>
      <c r="C7210" s="208">
        <v>304</v>
      </c>
      <c r="D7210" s="471">
        <v>3.5</v>
      </c>
      <c r="E7210" s="209">
        <v>-13</v>
      </c>
      <c r="F7210" s="472">
        <v>13.6</v>
      </c>
      <c r="I7210" s="114"/>
    </row>
    <row r="7211" spans="1:9">
      <c r="A7211" s="470">
        <v>44497</v>
      </c>
      <c r="B7211" s="203">
        <v>9</v>
      </c>
      <c r="C7211" s="208">
        <v>319</v>
      </c>
      <c r="D7211" s="471">
        <v>3.5</v>
      </c>
      <c r="E7211" s="209">
        <v>-13</v>
      </c>
      <c r="F7211" s="472">
        <v>14.4</v>
      </c>
      <c r="I7211" s="114"/>
    </row>
    <row r="7212" spans="1:9">
      <c r="A7212" s="470">
        <v>44497</v>
      </c>
      <c r="B7212" s="203">
        <v>10</v>
      </c>
      <c r="C7212" s="208">
        <v>334</v>
      </c>
      <c r="D7212" s="471">
        <v>3.6</v>
      </c>
      <c r="E7212" s="209">
        <v>-13</v>
      </c>
      <c r="F7212" s="472">
        <v>15.2</v>
      </c>
      <c r="I7212" s="114"/>
    </row>
    <row r="7213" spans="1:9">
      <c r="A7213" s="470">
        <v>44497</v>
      </c>
      <c r="B7213" s="203">
        <v>11</v>
      </c>
      <c r="C7213" s="208">
        <v>349</v>
      </c>
      <c r="D7213" s="471">
        <v>3.6</v>
      </c>
      <c r="E7213" s="209">
        <v>-13</v>
      </c>
      <c r="F7213" s="472">
        <v>16.100000000000001</v>
      </c>
      <c r="I7213" s="114"/>
    </row>
    <row r="7214" spans="1:9">
      <c r="A7214" s="470">
        <v>44497</v>
      </c>
      <c r="B7214" s="203">
        <v>12</v>
      </c>
      <c r="C7214" s="208">
        <v>4</v>
      </c>
      <c r="D7214" s="471">
        <v>3.7</v>
      </c>
      <c r="E7214" s="209">
        <v>-13</v>
      </c>
      <c r="F7214" s="472">
        <v>16.899999999999999</v>
      </c>
      <c r="I7214" s="114"/>
    </row>
    <row r="7215" spans="1:9">
      <c r="A7215" s="470">
        <v>44497</v>
      </c>
      <c r="B7215" s="203">
        <v>13</v>
      </c>
      <c r="C7215" s="208">
        <v>19</v>
      </c>
      <c r="D7215" s="471">
        <v>3.7</v>
      </c>
      <c r="E7215" s="209">
        <v>-13</v>
      </c>
      <c r="F7215" s="472">
        <v>17.7</v>
      </c>
      <c r="I7215" s="114"/>
    </row>
    <row r="7216" spans="1:9">
      <c r="A7216" s="470">
        <v>44497</v>
      </c>
      <c r="B7216" s="203">
        <v>14</v>
      </c>
      <c r="C7216" s="208">
        <v>34</v>
      </c>
      <c r="D7216" s="471">
        <v>3.8</v>
      </c>
      <c r="E7216" s="209">
        <v>-13</v>
      </c>
      <c r="F7216" s="472">
        <v>18.600000000000001</v>
      </c>
      <c r="I7216" s="114"/>
    </row>
    <row r="7217" spans="1:9">
      <c r="A7217" s="470">
        <v>44497</v>
      </c>
      <c r="B7217" s="203">
        <v>15</v>
      </c>
      <c r="C7217" s="208">
        <v>49</v>
      </c>
      <c r="D7217" s="471">
        <v>3.8</v>
      </c>
      <c r="E7217" s="209">
        <v>-13</v>
      </c>
      <c r="F7217" s="472">
        <v>19.399999999999999</v>
      </c>
      <c r="I7217" s="114"/>
    </row>
    <row r="7218" spans="1:9">
      <c r="A7218" s="470">
        <v>44497</v>
      </c>
      <c r="B7218" s="203">
        <v>16</v>
      </c>
      <c r="C7218" s="208">
        <v>64</v>
      </c>
      <c r="D7218" s="471">
        <v>3.9</v>
      </c>
      <c r="E7218" s="209">
        <v>-13</v>
      </c>
      <c r="F7218" s="472">
        <v>20.2</v>
      </c>
      <c r="I7218" s="114"/>
    </row>
    <row r="7219" spans="1:9">
      <c r="A7219" s="470">
        <v>44497</v>
      </c>
      <c r="B7219" s="203">
        <v>17</v>
      </c>
      <c r="C7219" s="208">
        <v>79</v>
      </c>
      <c r="D7219" s="471">
        <v>3.9</v>
      </c>
      <c r="E7219" s="209">
        <v>-13</v>
      </c>
      <c r="F7219" s="472">
        <v>21</v>
      </c>
      <c r="I7219" s="114"/>
    </row>
    <row r="7220" spans="1:9">
      <c r="A7220" s="470">
        <v>44497</v>
      </c>
      <c r="B7220" s="203">
        <v>18</v>
      </c>
      <c r="C7220" s="208">
        <v>94</v>
      </c>
      <c r="D7220" s="471">
        <v>4</v>
      </c>
      <c r="E7220" s="209">
        <v>-13</v>
      </c>
      <c r="F7220" s="472">
        <v>21.9</v>
      </c>
      <c r="I7220" s="114"/>
    </row>
    <row r="7221" spans="1:9">
      <c r="A7221" s="470">
        <v>44497</v>
      </c>
      <c r="B7221" s="203">
        <v>19</v>
      </c>
      <c r="C7221" s="208">
        <v>109</v>
      </c>
      <c r="D7221" s="471">
        <v>4</v>
      </c>
      <c r="E7221" s="209">
        <v>-13</v>
      </c>
      <c r="F7221" s="472">
        <v>22.7</v>
      </c>
      <c r="I7221" s="114"/>
    </row>
    <row r="7222" spans="1:9">
      <c r="A7222" s="470">
        <v>44497</v>
      </c>
      <c r="B7222" s="203">
        <v>20</v>
      </c>
      <c r="C7222" s="208">
        <v>124</v>
      </c>
      <c r="D7222" s="471">
        <v>4</v>
      </c>
      <c r="E7222" s="209">
        <v>-13</v>
      </c>
      <c r="F7222" s="472">
        <v>23.5</v>
      </c>
      <c r="I7222" s="114"/>
    </row>
    <row r="7223" spans="1:9">
      <c r="A7223" s="470">
        <v>44497</v>
      </c>
      <c r="B7223" s="203">
        <v>21</v>
      </c>
      <c r="C7223" s="208">
        <v>139</v>
      </c>
      <c r="D7223" s="471">
        <v>4.0999999999999996</v>
      </c>
      <c r="E7223" s="209">
        <v>-13</v>
      </c>
      <c r="F7223" s="472">
        <v>24.4</v>
      </c>
      <c r="I7223" s="114"/>
    </row>
    <row r="7224" spans="1:9">
      <c r="A7224" s="470">
        <v>44497</v>
      </c>
      <c r="B7224" s="203">
        <v>22</v>
      </c>
      <c r="C7224" s="208">
        <v>154</v>
      </c>
      <c r="D7224" s="471">
        <v>4.0999999999999996</v>
      </c>
      <c r="E7224" s="209">
        <v>-13</v>
      </c>
      <c r="F7224" s="472">
        <v>25.2</v>
      </c>
      <c r="I7224" s="114"/>
    </row>
    <row r="7225" spans="1:9">
      <c r="A7225" s="470">
        <v>44497</v>
      </c>
      <c r="B7225" s="203">
        <v>23</v>
      </c>
      <c r="C7225" s="208">
        <v>169</v>
      </c>
      <c r="D7225" s="471">
        <v>4.2</v>
      </c>
      <c r="E7225" s="209">
        <v>-13</v>
      </c>
      <c r="F7225" s="472">
        <v>26</v>
      </c>
      <c r="I7225" s="114"/>
    </row>
    <row r="7226" spans="1:9">
      <c r="A7226" s="470">
        <v>44498</v>
      </c>
      <c r="B7226" s="203">
        <v>0</v>
      </c>
      <c r="C7226" s="208">
        <v>184</v>
      </c>
      <c r="D7226" s="471">
        <v>4.2</v>
      </c>
      <c r="E7226" s="209">
        <v>-13</v>
      </c>
      <c r="F7226" s="472">
        <v>26.9</v>
      </c>
      <c r="I7226" s="114"/>
    </row>
    <row r="7227" spans="1:9">
      <c r="A7227" s="470">
        <v>44498</v>
      </c>
      <c r="B7227" s="203">
        <v>1</v>
      </c>
      <c r="C7227" s="208">
        <v>199</v>
      </c>
      <c r="D7227" s="471">
        <v>4.3</v>
      </c>
      <c r="E7227" s="209">
        <v>-13</v>
      </c>
      <c r="F7227" s="472">
        <v>27.7</v>
      </c>
      <c r="I7227" s="114"/>
    </row>
    <row r="7228" spans="1:9">
      <c r="A7228" s="470">
        <v>44498</v>
      </c>
      <c r="B7228" s="203">
        <v>2</v>
      </c>
      <c r="C7228" s="208">
        <v>214</v>
      </c>
      <c r="D7228" s="471">
        <v>4.3</v>
      </c>
      <c r="E7228" s="209">
        <v>-13</v>
      </c>
      <c r="F7228" s="472">
        <v>28.5</v>
      </c>
      <c r="I7228" s="114"/>
    </row>
    <row r="7229" spans="1:9">
      <c r="A7229" s="470">
        <v>44498</v>
      </c>
      <c r="B7229" s="203">
        <v>3</v>
      </c>
      <c r="C7229" s="208">
        <v>229</v>
      </c>
      <c r="D7229" s="471">
        <v>4.3</v>
      </c>
      <c r="E7229" s="209">
        <v>-13</v>
      </c>
      <c r="F7229" s="472">
        <v>29.3</v>
      </c>
      <c r="I7229" s="114"/>
    </row>
    <row r="7230" spans="1:9">
      <c r="A7230" s="470">
        <v>44498</v>
      </c>
      <c r="B7230" s="203">
        <v>4</v>
      </c>
      <c r="C7230" s="208">
        <v>244</v>
      </c>
      <c r="D7230" s="471">
        <v>4.4000000000000004</v>
      </c>
      <c r="E7230" s="209">
        <v>-13</v>
      </c>
      <c r="F7230" s="472">
        <v>30.2</v>
      </c>
      <c r="I7230" s="114"/>
    </row>
    <row r="7231" spans="1:9">
      <c r="A7231" s="470">
        <v>44498</v>
      </c>
      <c r="B7231" s="203">
        <v>5</v>
      </c>
      <c r="C7231" s="208">
        <v>259</v>
      </c>
      <c r="D7231" s="471">
        <v>4.4000000000000004</v>
      </c>
      <c r="E7231" s="209">
        <v>-13</v>
      </c>
      <c r="F7231" s="472">
        <v>31</v>
      </c>
      <c r="I7231" s="114"/>
    </row>
    <row r="7232" spans="1:9">
      <c r="A7232" s="470">
        <v>44498</v>
      </c>
      <c r="B7232" s="203">
        <v>6</v>
      </c>
      <c r="C7232" s="208">
        <v>274</v>
      </c>
      <c r="D7232" s="471">
        <v>4.5</v>
      </c>
      <c r="E7232" s="209">
        <v>-13</v>
      </c>
      <c r="F7232" s="472">
        <v>31.8</v>
      </c>
      <c r="I7232" s="114"/>
    </row>
    <row r="7233" spans="1:9">
      <c r="A7233" s="470">
        <v>44498</v>
      </c>
      <c r="B7233" s="203">
        <v>7</v>
      </c>
      <c r="C7233" s="208">
        <v>289</v>
      </c>
      <c r="D7233" s="471">
        <v>4.5</v>
      </c>
      <c r="E7233" s="209">
        <v>-13</v>
      </c>
      <c r="F7233" s="472">
        <v>32.6</v>
      </c>
      <c r="I7233" s="114"/>
    </row>
    <row r="7234" spans="1:9">
      <c r="A7234" s="470">
        <v>44498</v>
      </c>
      <c r="B7234" s="203">
        <v>8</v>
      </c>
      <c r="C7234" s="208">
        <v>304</v>
      </c>
      <c r="D7234" s="471">
        <v>4.5</v>
      </c>
      <c r="E7234" s="209">
        <v>-13</v>
      </c>
      <c r="F7234" s="472">
        <v>33.5</v>
      </c>
      <c r="I7234" s="114"/>
    </row>
    <row r="7235" spans="1:9">
      <c r="A7235" s="470">
        <v>44498</v>
      </c>
      <c r="B7235" s="203">
        <v>9</v>
      </c>
      <c r="C7235" s="208">
        <v>319</v>
      </c>
      <c r="D7235" s="471">
        <v>4.5999999999999996</v>
      </c>
      <c r="E7235" s="209">
        <v>-13</v>
      </c>
      <c r="F7235" s="472">
        <v>34.299999999999997</v>
      </c>
      <c r="I7235" s="114"/>
    </row>
    <row r="7236" spans="1:9">
      <c r="A7236" s="470">
        <v>44498</v>
      </c>
      <c r="B7236" s="203">
        <v>10</v>
      </c>
      <c r="C7236" s="208">
        <v>334</v>
      </c>
      <c r="D7236" s="471">
        <v>4.5999999999999996</v>
      </c>
      <c r="E7236" s="209">
        <v>-13</v>
      </c>
      <c r="F7236" s="472">
        <v>35.1</v>
      </c>
      <c r="I7236" s="114"/>
    </row>
    <row r="7237" spans="1:9">
      <c r="A7237" s="470">
        <v>44498</v>
      </c>
      <c r="B7237" s="203">
        <v>11</v>
      </c>
      <c r="C7237" s="208">
        <v>349</v>
      </c>
      <c r="D7237" s="471">
        <v>4.7</v>
      </c>
      <c r="E7237" s="209">
        <v>-13</v>
      </c>
      <c r="F7237" s="472">
        <v>35.9</v>
      </c>
      <c r="I7237" s="114"/>
    </row>
    <row r="7238" spans="1:9">
      <c r="A7238" s="470">
        <v>44498</v>
      </c>
      <c r="B7238" s="203">
        <v>12</v>
      </c>
      <c r="C7238" s="208">
        <v>4</v>
      </c>
      <c r="D7238" s="471">
        <v>4.7</v>
      </c>
      <c r="E7238" s="209">
        <v>-13</v>
      </c>
      <c r="F7238" s="472">
        <v>36.799999999999997</v>
      </c>
      <c r="I7238" s="114"/>
    </row>
    <row r="7239" spans="1:9">
      <c r="A7239" s="470">
        <v>44498</v>
      </c>
      <c r="B7239" s="203">
        <v>13</v>
      </c>
      <c r="C7239" s="208">
        <v>19</v>
      </c>
      <c r="D7239" s="471">
        <v>4.7</v>
      </c>
      <c r="E7239" s="209">
        <v>-13</v>
      </c>
      <c r="F7239" s="472">
        <v>37.6</v>
      </c>
      <c r="I7239" s="114"/>
    </row>
    <row r="7240" spans="1:9">
      <c r="A7240" s="470">
        <v>44498</v>
      </c>
      <c r="B7240" s="203">
        <v>14</v>
      </c>
      <c r="C7240" s="208">
        <v>34</v>
      </c>
      <c r="D7240" s="471">
        <v>4.8</v>
      </c>
      <c r="E7240" s="209">
        <v>-13</v>
      </c>
      <c r="F7240" s="472">
        <v>38.4</v>
      </c>
      <c r="I7240" s="114"/>
    </row>
    <row r="7241" spans="1:9">
      <c r="A7241" s="470">
        <v>44498</v>
      </c>
      <c r="B7241" s="203">
        <v>15</v>
      </c>
      <c r="C7241" s="208">
        <v>49</v>
      </c>
      <c r="D7241" s="471">
        <v>4.8</v>
      </c>
      <c r="E7241" s="209">
        <v>-13</v>
      </c>
      <c r="F7241" s="472">
        <v>39.200000000000003</v>
      </c>
      <c r="I7241" s="114"/>
    </row>
    <row r="7242" spans="1:9">
      <c r="A7242" s="470">
        <v>44498</v>
      </c>
      <c r="B7242" s="203">
        <v>16</v>
      </c>
      <c r="C7242" s="208">
        <v>64</v>
      </c>
      <c r="D7242" s="471">
        <v>4.9000000000000004</v>
      </c>
      <c r="E7242" s="209">
        <v>-13</v>
      </c>
      <c r="F7242" s="472">
        <v>40.1</v>
      </c>
      <c r="I7242" s="114"/>
    </row>
    <row r="7243" spans="1:9">
      <c r="A7243" s="470">
        <v>44498</v>
      </c>
      <c r="B7243" s="203">
        <v>17</v>
      </c>
      <c r="C7243" s="208">
        <v>79</v>
      </c>
      <c r="D7243" s="471">
        <v>4.9000000000000004</v>
      </c>
      <c r="E7243" s="209">
        <v>-13</v>
      </c>
      <c r="F7243" s="472">
        <v>40.9</v>
      </c>
      <c r="I7243" s="114"/>
    </row>
    <row r="7244" spans="1:9">
      <c r="A7244" s="470">
        <v>44498</v>
      </c>
      <c r="B7244" s="203">
        <v>18</v>
      </c>
      <c r="C7244" s="208">
        <v>94</v>
      </c>
      <c r="D7244" s="471">
        <v>4.9000000000000004</v>
      </c>
      <c r="E7244" s="209">
        <v>-13</v>
      </c>
      <c r="F7244" s="472">
        <v>41.7</v>
      </c>
      <c r="I7244" s="114"/>
    </row>
    <row r="7245" spans="1:9">
      <c r="A7245" s="470">
        <v>44498</v>
      </c>
      <c r="B7245" s="203">
        <v>19</v>
      </c>
      <c r="C7245" s="208">
        <v>109</v>
      </c>
      <c r="D7245" s="471">
        <v>5</v>
      </c>
      <c r="E7245" s="209">
        <v>-13</v>
      </c>
      <c r="F7245" s="472">
        <v>42.5</v>
      </c>
      <c r="I7245" s="114"/>
    </row>
    <row r="7246" spans="1:9">
      <c r="A7246" s="470">
        <v>44498</v>
      </c>
      <c r="B7246" s="203">
        <v>20</v>
      </c>
      <c r="C7246" s="208">
        <v>124</v>
      </c>
      <c r="D7246" s="471">
        <v>5</v>
      </c>
      <c r="E7246" s="209">
        <v>-13</v>
      </c>
      <c r="F7246" s="472">
        <v>43.3</v>
      </c>
      <c r="I7246" s="114"/>
    </row>
    <row r="7247" spans="1:9">
      <c r="A7247" s="470">
        <v>44498</v>
      </c>
      <c r="B7247" s="203">
        <v>21</v>
      </c>
      <c r="C7247" s="208">
        <v>139</v>
      </c>
      <c r="D7247" s="471">
        <v>5</v>
      </c>
      <c r="E7247" s="209">
        <v>-13</v>
      </c>
      <c r="F7247" s="472">
        <v>44.2</v>
      </c>
      <c r="I7247" s="114"/>
    </row>
    <row r="7248" spans="1:9">
      <c r="A7248" s="470">
        <v>44498</v>
      </c>
      <c r="B7248" s="203">
        <v>22</v>
      </c>
      <c r="C7248" s="208">
        <v>154</v>
      </c>
      <c r="D7248" s="471">
        <v>5.0999999999999996</v>
      </c>
      <c r="E7248" s="209">
        <v>-13</v>
      </c>
      <c r="F7248" s="472">
        <v>45</v>
      </c>
      <c r="I7248" s="114"/>
    </row>
    <row r="7249" spans="1:9">
      <c r="A7249" s="470">
        <v>44498</v>
      </c>
      <c r="B7249" s="203">
        <v>23</v>
      </c>
      <c r="C7249" s="208">
        <v>169</v>
      </c>
      <c r="D7249" s="471">
        <v>5.0999999999999996</v>
      </c>
      <c r="E7249" s="209">
        <v>-13</v>
      </c>
      <c r="F7249" s="472">
        <v>45.8</v>
      </c>
      <c r="I7249" s="114"/>
    </row>
    <row r="7250" spans="1:9">
      <c r="A7250" s="470">
        <v>44499</v>
      </c>
      <c r="B7250" s="203">
        <v>0</v>
      </c>
      <c r="C7250" s="208">
        <v>184</v>
      </c>
      <c r="D7250" s="471">
        <v>5.0999999999999996</v>
      </c>
      <c r="E7250" s="209">
        <v>-13</v>
      </c>
      <c r="F7250" s="472">
        <v>46.6</v>
      </c>
      <c r="I7250" s="114"/>
    </row>
    <row r="7251" spans="1:9">
      <c r="A7251" s="470">
        <v>44499</v>
      </c>
      <c r="B7251" s="203">
        <v>1</v>
      </c>
      <c r="C7251" s="208">
        <v>199</v>
      </c>
      <c r="D7251" s="471">
        <v>5.2</v>
      </c>
      <c r="E7251" s="209">
        <v>-13</v>
      </c>
      <c r="F7251" s="472">
        <v>47.4</v>
      </c>
      <c r="I7251" s="114"/>
    </row>
    <row r="7252" spans="1:9">
      <c r="A7252" s="470">
        <v>44499</v>
      </c>
      <c r="B7252" s="203">
        <v>2</v>
      </c>
      <c r="C7252" s="208">
        <v>214</v>
      </c>
      <c r="D7252" s="471">
        <v>5.2</v>
      </c>
      <c r="E7252" s="209">
        <v>-13</v>
      </c>
      <c r="F7252" s="472">
        <v>48.3</v>
      </c>
      <c r="I7252" s="114"/>
    </row>
    <row r="7253" spans="1:9">
      <c r="A7253" s="470">
        <v>44499</v>
      </c>
      <c r="B7253" s="203">
        <v>3</v>
      </c>
      <c r="C7253" s="208">
        <v>229</v>
      </c>
      <c r="D7253" s="471">
        <v>5.2</v>
      </c>
      <c r="E7253" s="209">
        <v>-13</v>
      </c>
      <c r="F7253" s="472">
        <v>49.1</v>
      </c>
      <c r="I7253" s="114"/>
    </row>
    <row r="7254" spans="1:9">
      <c r="A7254" s="470">
        <v>44499</v>
      </c>
      <c r="B7254" s="203">
        <v>4</v>
      </c>
      <c r="C7254" s="208">
        <v>244</v>
      </c>
      <c r="D7254" s="471">
        <v>5.3</v>
      </c>
      <c r="E7254" s="209">
        <v>-13</v>
      </c>
      <c r="F7254" s="472">
        <v>49.9</v>
      </c>
      <c r="I7254" s="114"/>
    </row>
    <row r="7255" spans="1:9">
      <c r="A7255" s="470">
        <v>44499</v>
      </c>
      <c r="B7255" s="203">
        <v>5</v>
      </c>
      <c r="C7255" s="208">
        <v>259</v>
      </c>
      <c r="D7255" s="471">
        <v>5.3</v>
      </c>
      <c r="E7255" s="209">
        <v>-13</v>
      </c>
      <c r="F7255" s="472">
        <v>50.7</v>
      </c>
      <c r="I7255" s="114"/>
    </row>
    <row r="7256" spans="1:9">
      <c r="A7256" s="470">
        <v>44499</v>
      </c>
      <c r="B7256" s="203">
        <v>6</v>
      </c>
      <c r="C7256" s="208">
        <v>274</v>
      </c>
      <c r="D7256" s="471">
        <v>5.3</v>
      </c>
      <c r="E7256" s="209">
        <v>-13</v>
      </c>
      <c r="F7256" s="472">
        <v>51.5</v>
      </c>
      <c r="I7256" s="114"/>
    </row>
    <row r="7257" spans="1:9">
      <c r="A7257" s="470">
        <v>44499</v>
      </c>
      <c r="B7257" s="203">
        <v>7</v>
      </c>
      <c r="C7257" s="208">
        <v>289</v>
      </c>
      <c r="D7257" s="471">
        <v>5.4</v>
      </c>
      <c r="E7257" s="209">
        <v>-13</v>
      </c>
      <c r="F7257" s="472">
        <v>52.4</v>
      </c>
      <c r="I7257" s="114"/>
    </row>
    <row r="7258" spans="1:9">
      <c r="A7258" s="470">
        <v>44499</v>
      </c>
      <c r="B7258" s="203">
        <v>8</v>
      </c>
      <c r="C7258" s="208">
        <v>304</v>
      </c>
      <c r="D7258" s="471">
        <v>5.4</v>
      </c>
      <c r="E7258" s="209">
        <v>-13</v>
      </c>
      <c r="F7258" s="472">
        <v>53.2</v>
      </c>
      <c r="I7258" s="114"/>
    </row>
    <row r="7259" spans="1:9">
      <c r="A7259" s="470">
        <v>44499</v>
      </c>
      <c r="B7259" s="203">
        <v>9</v>
      </c>
      <c r="C7259" s="208">
        <v>319</v>
      </c>
      <c r="D7259" s="471">
        <v>5.4</v>
      </c>
      <c r="E7259" s="209">
        <v>-13</v>
      </c>
      <c r="F7259" s="472">
        <v>54</v>
      </c>
      <c r="I7259" s="114"/>
    </row>
    <row r="7260" spans="1:9">
      <c r="A7260" s="470">
        <v>44499</v>
      </c>
      <c r="B7260" s="203">
        <v>10</v>
      </c>
      <c r="C7260" s="208">
        <v>334</v>
      </c>
      <c r="D7260" s="471">
        <v>5.5</v>
      </c>
      <c r="E7260" s="209">
        <v>-13</v>
      </c>
      <c r="F7260" s="472">
        <v>54.8</v>
      </c>
      <c r="I7260" s="114"/>
    </row>
    <row r="7261" spans="1:9">
      <c r="A7261" s="470">
        <v>44499</v>
      </c>
      <c r="B7261" s="203">
        <v>11</v>
      </c>
      <c r="C7261" s="208">
        <v>349</v>
      </c>
      <c r="D7261" s="471">
        <v>5.5</v>
      </c>
      <c r="E7261" s="209">
        <v>-13</v>
      </c>
      <c r="F7261" s="472">
        <v>55.6</v>
      </c>
      <c r="I7261" s="114"/>
    </row>
    <row r="7262" spans="1:9">
      <c r="A7262" s="470">
        <v>44499</v>
      </c>
      <c r="B7262" s="203">
        <v>12</v>
      </c>
      <c r="C7262" s="208">
        <v>4</v>
      </c>
      <c r="D7262" s="471">
        <v>5.5</v>
      </c>
      <c r="E7262" s="209">
        <v>-13</v>
      </c>
      <c r="F7262" s="472">
        <v>56.4</v>
      </c>
      <c r="I7262" s="114"/>
    </row>
    <row r="7263" spans="1:9">
      <c r="A7263" s="470">
        <v>44499</v>
      </c>
      <c r="B7263" s="203">
        <v>13</v>
      </c>
      <c r="C7263" s="208">
        <v>19</v>
      </c>
      <c r="D7263" s="471">
        <v>5.6</v>
      </c>
      <c r="E7263" s="209">
        <v>-13</v>
      </c>
      <c r="F7263" s="472">
        <v>57.2</v>
      </c>
      <c r="I7263" s="114"/>
    </row>
    <row r="7264" spans="1:9">
      <c r="A7264" s="470">
        <v>44499</v>
      </c>
      <c r="B7264" s="203">
        <v>14</v>
      </c>
      <c r="C7264" s="208">
        <v>34</v>
      </c>
      <c r="D7264" s="471">
        <v>5.6</v>
      </c>
      <c r="E7264" s="209">
        <v>-13</v>
      </c>
      <c r="F7264" s="472">
        <v>58.1</v>
      </c>
      <c r="I7264" s="114"/>
    </row>
    <row r="7265" spans="1:9">
      <c r="A7265" s="470">
        <v>44499</v>
      </c>
      <c r="B7265" s="203">
        <v>15</v>
      </c>
      <c r="C7265" s="208">
        <v>49</v>
      </c>
      <c r="D7265" s="471">
        <v>5.6</v>
      </c>
      <c r="E7265" s="209">
        <v>-13</v>
      </c>
      <c r="F7265" s="472">
        <v>58.9</v>
      </c>
      <c r="I7265" s="114"/>
    </row>
    <row r="7266" spans="1:9">
      <c r="A7266" s="470">
        <v>44499</v>
      </c>
      <c r="B7266" s="203">
        <v>16</v>
      </c>
      <c r="C7266" s="208">
        <v>64</v>
      </c>
      <c r="D7266" s="471">
        <v>5.6</v>
      </c>
      <c r="E7266" s="209">
        <v>-13</v>
      </c>
      <c r="F7266" s="472">
        <v>59.7</v>
      </c>
      <c r="I7266" s="114"/>
    </row>
    <row r="7267" spans="1:9">
      <c r="A7267" s="470">
        <v>44499</v>
      </c>
      <c r="B7267" s="203">
        <v>17</v>
      </c>
      <c r="C7267" s="208">
        <v>79</v>
      </c>
      <c r="D7267" s="471">
        <v>5.7</v>
      </c>
      <c r="E7267" s="209">
        <v>-14</v>
      </c>
      <c r="F7267" s="472">
        <v>0.5</v>
      </c>
      <c r="I7267" s="114"/>
    </row>
    <row r="7268" spans="1:9">
      <c r="A7268" s="470">
        <v>44499</v>
      </c>
      <c r="B7268" s="203">
        <v>18</v>
      </c>
      <c r="C7268" s="208">
        <v>94</v>
      </c>
      <c r="D7268" s="471">
        <v>5.7</v>
      </c>
      <c r="E7268" s="209">
        <v>-14</v>
      </c>
      <c r="F7268" s="472">
        <v>1.3</v>
      </c>
      <c r="I7268" s="114"/>
    </row>
    <row r="7269" spans="1:9">
      <c r="A7269" s="470">
        <v>44499</v>
      </c>
      <c r="B7269" s="203">
        <v>19</v>
      </c>
      <c r="C7269" s="208">
        <v>109</v>
      </c>
      <c r="D7269" s="471">
        <v>5.7</v>
      </c>
      <c r="E7269" s="209">
        <v>-14</v>
      </c>
      <c r="F7269" s="472">
        <v>2.1</v>
      </c>
      <c r="I7269" s="114"/>
    </row>
    <row r="7270" spans="1:9">
      <c r="A7270" s="470">
        <v>44499</v>
      </c>
      <c r="B7270" s="203">
        <v>20</v>
      </c>
      <c r="C7270" s="208">
        <v>124</v>
      </c>
      <c r="D7270" s="471">
        <v>5.8</v>
      </c>
      <c r="E7270" s="209">
        <v>-14</v>
      </c>
      <c r="F7270" s="472">
        <v>2.9</v>
      </c>
      <c r="I7270" s="114"/>
    </row>
    <row r="7271" spans="1:9">
      <c r="A7271" s="470">
        <v>44499</v>
      </c>
      <c r="B7271" s="203">
        <v>21</v>
      </c>
      <c r="C7271" s="208">
        <v>139</v>
      </c>
      <c r="D7271" s="471">
        <v>5.8</v>
      </c>
      <c r="E7271" s="209">
        <v>-14</v>
      </c>
      <c r="F7271" s="472">
        <v>3.8</v>
      </c>
      <c r="I7271" s="114"/>
    </row>
    <row r="7272" spans="1:9">
      <c r="A7272" s="470">
        <v>44499</v>
      </c>
      <c r="B7272" s="203">
        <v>22</v>
      </c>
      <c r="C7272" s="208">
        <v>154</v>
      </c>
      <c r="D7272" s="471">
        <v>5.8</v>
      </c>
      <c r="E7272" s="209">
        <v>-14</v>
      </c>
      <c r="F7272" s="472">
        <v>4.5999999999999996</v>
      </c>
      <c r="I7272" s="114"/>
    </row>
    <row r="7273" spans="1:9">
      <c r="A7273" s="470">
        <v>44499</v>
      </c>
      <c r="B7273" s="203">
        <v>23</v>
      </c>
      <c r="C7273" s="208">
        <v>169</v>
      </c>
      <c r="D7273" s="471">
        <v>5.8</v>
      </c>
      <c r="E7273" s="209">
        <v>-14</v>
      </c>
      <c r="F7273" s="472">
        <v>5.4</v>
      </c>
      <c r="I7273" s="114"/>
    </row>
    <row r="7274" spans="1:9">
      <c r="A7274" s="470">
        <v>44500</v>
      </c>
      <c r="B7274" s="203">
        <v>0</v>
      </c>
      <c r="C7274" s="208">
        <v>184</v>
      </c>
      <c r="D7274" s="471">
        <v>5.9</v>
      </c>
      <c r="E7274" s="209">
        <v>-14</v>
      </c>
      <c r="F7274" s="472">
        <v>6.2</v>
      </c>
      <c r="I7274" s="114"/>
    </row>
    <row r="7275" spans="1:9">
      <c r="A7275" s="470">
        <v>44500</v>
      </c>
      <c r="B7275" s="203">
        <v>1</v>
      </c>
      <c r="C7275" s="208">
        <v>199</v>
      </c>
      <c r="D7275" s="471">
        <v>5.9</v>
      </c>
      <c r="E7275" s="209">
        <v>-14</v>
      </c>
      <c r="F7275" s="472">
        <v>7</v>
      </c>
      <c r="I7275" s="114"/>
    </row>
    <row r="7276" spans="1:9">
      <c r="A7276" s="470">
        <v>44500</v>
      </c>
      <c r="B7276" s="203">
        <v>2</v>
      </c>
      <c r="C7276" s="208">
        <v>214</v>
      </c>
      <c r="D7276" s="471">
        <v>5.9</v>
      </c>
      <c r="E7276" s="209">
        <v>-14</v>
      </c>
      <c r="F7276" s="472">
        <v>7.8</v>
      </c>
      <c r="I7276" s="114"/>
    </row>
    <row r="7277" spans="1:9">
      <c r="A7277" s="470">
        <v>44500</v>
      </c>
      <c r="B7277" s="203">
        <v>3</v>
      </c>
      <c r="C7277" s="208">
        <v>229</v>
      </c>
      <c r="D7277" s="471">
        <v>5.9</v>
      </c>
      <c r="E7277" s="209">
        <v>-14</v>
      </c>
      <c r="F7277" s="472">
        <v>8.6</v>
      </c>
      <c r="I7277" s="114"/>
    </row>
    <row r="7278" spans="1:9">
      <c r="A7278" s="470">
        <v>44500</v>
      </c>
      <c r="B7278" s="203">
        <v>4</v>
      </c>
      <c r="C7278" s="208">
        <v>244</v>
      </c>
      <c r="D7278" s="471">
        <v>6</v>
      </c>
      <c r="E7278" s="209">
        <v>-14</v>
      </c>
      <c r="F7278" s="472">
        <v>9.4</v>
      </c>
      <c r="I7278" s="114"/>
    </row>
    <row r="7279" spans="1:9">
      <c r="A7279" s="470">
        <v>44500</v>
      </c>
      <c r="B7279" s="203">
        <v>5</v>
      </c>
      <c r="C7279" s="208">
        <v>259</v>
      </c>
      <c r="D7279" s="471">
        <v>6</v>
      </c>
      <c r="E7279" s="209">
        <v>-14</v>
      </c>
      <c r="F7279" s="472">
        <v>10.199999999999999</v>
      </c>
      <c r="I7279" s="114"/>
    </row>
    <row r="7280" spans="1:9">
      <c r="A7280" s="470">
        <v>44500</v>
      </c>
      <c r="B7280" s="203">
        <v>6</v>
      </c>
      <c r="C7280" s="208">
        <v>274</v>
      </c>
      <c r="D7280" s="471">
        <v>6</v>
      </c>
      <c r="E7280" s="209">
        <v>-14</v>
      </c>
      <c r="F7280" s="472">
        <v>11</v>
      </c>
      <c r="I7280" s="114"/>
    </row>
    <row r="7281" spans="1:9">
      <c r="A7281" s="470">
        <v>44500</v>
      </c>
      <c r="B7281" s="203">
        <v>7</v>
      </c>
      <c r="C7281" s="208">
        <v>289</v>
      </c>
      <c r="D7281" s="471">
        <v>6</v>
      </c>
      <c r="E7281" s="209">
        <v>-14</v>
      </c>
      <c r="F7281" s="472">
        <v>11.8</v>
      </c>
      <c r="I7281" s="114"/>
    </row>
    <row r="7282" spans="1:9">
      <c r="A7282" s="470">
        <v>44500</v>
      </c>
      <c r="B7282" s="203">
        <v>8</v>
      </c>
      <c r="C7282" s="208">
        <v>304</v>
      </c>
      <c r="D7282" s="471">
        <v>6.1</v>
      </c>
      <c r="E7282" s="209">
        <v>-14</v>
      </c>
      <c r="F7282" s="472">
        <v>12.7</v>
      </c>
      <c r="I7282" s="114"/>
    </row>
    <row r="7283" spans="1:9">
      <c r="A7283" s="470">
        <v>44500</v>
      </c>
      <c r="B7283" s="203">
        <v>9</v>
      </c>
      <c r="C7283" s="208">
        <v>319</v>
      </c>
      <c r="D7283" s="471">
        <v>6.1</v>
      </c>
      <c r="E7283" s="209">
        <v>-14</v>
      </c>
      <c r="F7283" s="472">
        <v>13.5</v>
      </c>
      <c r="I7283" s="114"/>
    </row>
    <row r="7284" spans="1:9">
      <c r="A7284" s="470">
        <v>44500</v>
      </c>
      <c r="B7284" s="203">
        <v>10</v>
      </c>
      <c r="C7284" s="208">
        <v>334</v>
      </c>
      <c r="D7284" s="471">
        <v>6.1</v>
      </c>
      <c r="E7284" s="209">
        <v>-14</v>
      </c>
      <c r="F7284" s="472">
        <v>14.3</v>
      </c>
      <c r="I7284" s="114"/>
    </row>
    <row r="7285" spans="1:9">
      <c r="A7285" s="470">
        <v>44500</v>
      </c>
      <c r="B7285" s="203">
        <v>11</v>
      </c>
      <c r="C7285" s="208">
        <v>349</v>
      </c>
      <c r="D7285" s="471">
        <v>6.1</v>
      </c>
      <c r="E7285" s="209">
        <v>-14</v>
      </c>
      <c r="F7285" s="472">
        <v>15.1</v>
      </c>
      <c r="I7285" s="114"/>
    </row>
    <row r="7286" spans="1:9">
      <c r="A7286" s="470">
        <v>44500</v>
      </c>
      <c r="B7286" s="203">
        <v>12</v>
      </c>
      <c r="C7286" s="208">
        <v>4</v>
      </c>
      <c r="D7286" s="471">
        <v>6.1</v>
      </c>
      <c r="E7286" s="209">
        <v>-14</v>
      </c>
      <c r="F7286" s="472">
        <v>15.9</v>
      </c>
      <c r="I7286" s="114"/>
    </row>
    <row r="7287" spans="1:9">
      <c r="A7287" s="470">
        <v>44500</v>
      </c>
      <c r="B7287" s="203">
        <v>13</v>
      </c>
      <c r="C7287" s="208">
        <v>19</v>
      </c>
      <c r="D7287" s="471">
        <v>6.2</v>
      </c>
      <c r="E7287" s="209">
        <v>-14</v>
      </c>
      <c r="F7287" s="472">
        <v>16.7</v>
      </c>
      <c r="I7287" s="114"/>
    </row>
    <row r="7288" spans="1:9">
      <c r="A7288" s="470">
        <v>44500</v>
      </c>
      <c r="B7288" s="203">
        <v>14</v>
      </c>
      <c r="C7288" s="208">
        <v>34</v>
      </c>
      <c r="D7288" s="471">
        <v>6.2</v>
      </c>
      <c r="E7288" s="209">
        <v>-14</v>
      </c>
      <c r="F7288" s="472">
        <v>17.5</v>
      </c>
      <c r="I7288" s="114"/>
    </row>
    <row r="7289" spans="1:9">
      <c r="A7289" s="470">
        <v>44500</v>
      </c>
      <c r="B7289" s="203">
        <v>15</v>
      </c>
      <c r="C7289" s="208">
        <v>49</v>
      </c>
      <c r="D7289" s="471">
        <v>6.2</v>
      </c>
      <c r="E7289" s="209">
        <v>-14</v>
      </c>
      <c r="F7289" s="472">
        <v>18.3</v>
      </c>
      <c r="I7289" s="114"/>
    </row>
    <row r="7290" spans="1:9">
      <c r="A7290" s="470">
        <v>44500</v>
      </c>
      <c r="B7290" s="203">
        <v>16</v>
      </c>
      <c r="C7290" s="208">
        <v>64</v>
      </c>
      <c r="D7290" s="471">
        <v>6.2</v>
      </c>
      <c r="E7290" s="209">
        <v>-14</v>
      </c>
      <c r="F7290" s="472">
        <v>19.100000000000001</v>
      </c>
      <c r="I7290" s="114"/>
    </row>
    <row r="7291" spans="1:9">
      <c r="A7291" s="470">
        <v>44500</v>
      </c>
      <c r="B7291" s="203">
        <v>17</v>
      </c>
      <c r="C7291" s="208">
        <v>79</v>
      </c>
      <c r="D7291" s="471">
        <v>6.2</v>
      </c>
      <c r="E7291" s="209">
        <v>-14</v>
      </c>
      <c r="F7291" s="472">
        <v>19.899999999999999</v>
      </c>
      <c r="I7291" s="114"/>
    </row>
    <row r="7292" spans="1:9">
      <c r="A7292" s="470">
        <v>44500</v>
      </c>
      <c r="B7292" s="203">
        <v>18</v>
      </c>
      <c r="C7292" s="208">
        <v>94</v>
      </c>
      <c r="D7292" s="471">
        <v>6.3</v>
      </c>
      <c r="E7292" s="209">
        <v>-14</v>
      </c>
      <c r="F7292" s="472">
        <v>20.7</v>
      </c>
      <c r="I7292" s="114"/>
    </row>
    <row r="7293" spans="1:9">
      <c r="A7293" s="470">
        <v>44500</v>
      </c>
      <c r="B7293" s="203">
        <v>19</v>
      </c>
      <c r="C7293" s="208">
        <v>109</v>
      </c>
      <c r="D7293" s="471">
        <v>6.3</v>
      </c>
      <c r="E7293" s="209">
        <v>-14</v>
      </c>
      <c r="F7293" s="472">
        <v>21.5</v>
      </c>
      <c r="I7293" s="114"/>
    </row>
    <row r="7294" spans="1:9">
      <c r="A7294" s="470">
        <v>44500</v>
      </c>
      <c r="B7294" s="203">
        <v>20</v>
      </c>
      <c r="C7294" s="208">
        <v>124</v>
      </c>
      <c r="D7294" s="471">
        <v>6.3</v>
      </c>
      <c r="E7294" s="209">
        <v>-14</v>
      </c>
      <c r="F7294" s="472">
        <v>22.3</v>
      </c>
      <c r="I7294" s="114"/>
    </row>
    <row r="7295" spans="1:9">
      <c r="A7295" s="470">
        <v>44500</v>
      </c>
      <c r="B7295" s="203">
        <v>21</v>
      </c>
      <c r="C7295" s="208">
        <v>139</v>
      </c>
      <c r="D7295" s="471">
        <v>6.3</v>
      </c>
      <c r="E7295" s="209">
        <v>-14</v>
      </c>
      <c r="F7295" s="472">
        <v>23.1</v>
      </c>
      <c r="I7295" s="114"/>
    </row>
    <row r="7296" spans="1:9">
      <c r="A7296" s="470">
        <v>44500</v>
      </c>
      <c r="B7296" s="203">
        <v>22</v>
      </c>
      <c r="C7296" s="208">
        <v>154</v>
      </c>
      <c r="D7296" s="471">
        <v>6.3</v>
      </c>
      <c r="E7296" s="209">
        <v>-14</v>
      </c>
      <c r="F7296" s="472">
        <v>23.9</v>
      </c>
      <c r="I7296" s="114"/>
    </row>
    <row r="7297" spans="1:9">
      <c r="A7297" s="470">
        <v>44500</v>
      </c>
      <c r="B7297" s="203">
        <v>23</v>
      </c>
      <c r="C7297" s="208">
        <v>169</v>
      </c>
      <c r="D7297" s="471">
        <v>6.4</v>
      </c>
      <c r="E7297" s="209">
        <v>-14</v>
      </c>
      <c r="F7297" s="472">
        <v>24.7</v>
      </c>
      <c r="I7297" s="114"/>
    </row>
    <row r="7298" spans="1:9">
      <c r="A7298" s="470">
        <v>44501</v>
      </c>
      <c r="B7298" s="203">
        <v>0</v>
      </c>
      <c r="C7298" s="208">
        <v>184</v>
      </c>
      <c r="D7298" s="471">
        <v>6.4</v>
      </c>
      <c r="E7298" s="209">
        <v>-14</v>
      </c>
      <c r="F7298" s="472">
        <v>25.5</v>
      </c>
      <c r="I7298" s="114"/>
    </row>
    <row r="7299" spans="1:9">
      <c r="A7299" s="470">
        <v>44501</v>
      </c>
      <c r="B7299" s="203">
        <v>1</v>
      </c>
      <c r="C7299" s="208">
        <v>199</v>
      </c>
      <c r="D7299" s="471">
        <v>6.4</v>
      </c>
      <c r="E7299" s="209">
        <v>-14</v>
      </c>
      <c r="F7299" s="472">
        <v>26.3</v>
      </c>
      <c r="I7299" s="114"/>
    </row>
    <row r="7300" spans="1:9">
      <c r="A7300" s="470">
        <v>44501</v>
      </c>
      <c r="B7300" s="203">
        <v>2</v>
      </c>
      <c r="C7300" s="208">
        <v>214</v>
      </c>
      <c r="D7300" s="471">
        <v>6.4</v>
      </c>
      <c r="E7300" s="209">
        <v>-14</v>
      </c>
      <c r="F7300" s="472">
        <v>27.1</v>
      </c>
      <c r="I7300" s="114"/>
    </row>
    <row r="7301" spans="1:9">
      <c r="A7301" s="470">
        <v>44501</v>
      </c>
      <c r="B7301" s="203">
        <v>3</v>
      </c>
      <c r="C7301" s="208">
        <v>229</v>
      </c>
      <c r="D7301" s="471">
        <v>6.4</v>
      </c>
      <c r="E7301" s="209">
        <v>-14</v>
      </c>
      <c r="F7301" s="472">
        <v>27.9</v>
      </c>
      <c r="I7301" s="114"/>
    </row>
    <row r="7302" spans="1:9">
      <c r="A7302" s="470">
        <v>44501</v>
      </c>
      <c r="B7302" s="203">
        <v>4</v>
      </c>
      <c r="C7302" s="208">
        <v>244</v>
      </c>
      <c r="D7302" s="471">
        <v>6.4</v>
      </c>
      <c r="E7302" s="209">
        <v>-14</v>
      </c>
      <c r="F7302" s="472">
        <v>28.7</v>
      </c>
      <c r="I7302" s="114"/>
    </row>
    <row r="7303" spans="1:9">
      <c r="A7303" s="470">
        <v>44501</v>
      </c>
      <c r="B7303" s="203">
        <v>5</v>
      </c>
      <c r="C7303" s="208">
        <v>259</v>
      </c>
      <c r="D7303" s="471">
        <v>6.5</v>
      </c>
      <c r="E7303" s="209">
        <v>-14</v>
      </c>
      <c r="F7303" s="472">
        <v>29.5</v>
      </c>
      <c r="I7303" s="114"/>
    </row>
    <row r="7304" spans="1:9">
      <c r="A7304" s="470">
        <v>44501</v>
      </c>
      <c r="B7304" s="203">
        <v>6</v>
      </c>
      <c r="C7304" s="208">
        <v>274</v>
      </c>
      <c r="D7304" s="471">
        <v>6.5</v>
      </c>
      <c r="E7304" s="209">
        <v>-14</v>
      </c>
      <c r="F7304" s="472">
        <v>30.3</v>
      </c>
      <c r="I7304" s="114"/>
    </row>
    <row r="7305" spans="1:9">
      <c r="A7305" s="470">
        <v>44501</v>
      </c>
      <c r="B7305" s="203">
        <v>7</v>
      </c>
      <c r="C7305" s="208">
        <v>289</v>
      </c>
      <c r="D7305" s="471">
        <v>6.5</v>
      </c>
      <c r="E7305" s="209">
        <v>-14</v>
      </c>
      <c r="F7305" s="472">
        <v>31.1</v>
      </c>
      <c r="I7305" s="114"/>
    </row>
    <row r="7306" spans="1:9">
      <c r="A7306" s="470">
        <v>44501</v>
      </c>
      <c r="B7306" s="203">
        <v>8</v>
      </c>
      <c r="C7306" s="208">
        <v>304</v>
      </c>
      <c r="D7306" s="471">
        <v>6.5</v>
      </c>
      <c r="E7306" s="209">
        <v>-14</v>
      </c>
      <c r="F7306" s="472">
        <v>31.9</v>
      </c>
      <c r="I7306" s="114"/>
    </row>
    <row r="7307" spans="1:9">
      <c r="A7307" s="470">
        <v>44501</v>
      </c>
      <c r="B7307" s="203">
        <v>9</v>
      </c>
      <c r="C7307" s="208">
        <v>319</v>
      </c>
      <c r="D7307" s="471">
        <v>6.5</v>
      </c>
      <c r="E7307" s="209">
        <v>-14</v>
      </c>
      <c r="F7307" s="472">
        <v>32.700000000000003</v>
      </c>
      <c r="I7307" s="114"/>
    </row>
    <row r="7308" spans="1:9">
      <c r="A7308" s="470">
        <v>44501</v>
      </c>
      <c r="B7308" s="203">
        <v>10</v>
      </c>
      <c r="C7308" s="208">
        <v>334</v>
      </c>
      <c r="D7308" s="471">
        <v>6.5</v>
      </c>
      <c r="E7308" s="209">
        <v>-14</v>
      </c>
      <c r="F7308" s="472">
        <v>33.5</v>
      </c>
      <c r="I7308" s="114"/>
    </row>
    <row r="7309" spans="1:9">
      <c r="A7309" s="470">
        <v>44501</v>
      </c>
      <c r="B7309" s="203">
        <v>11</v>
      </c>
      <c r="C7309" s="208">
        <v>349</v>
      </c>
      <c r="D7309" s="471">
        <v>6.5</v>
      </c>
      <c r="E7309" s="209">
        <v>-14</v>
      </c>
      <c r="F7309" s="472">
        <v>34.299999999999997</v>
      </c>
      <c r="I7309" s="114"/>
    </row>
    <row r="7310" spans="1:9">
      <c r="A7310" s="470">
        <v>44501</v>
      </c>
      <c r="B7310" s="203">
        <v>12</v>
      </c>
      <c r="C7310" s="208">
        <v>4</v>
      </c>
      <c r="D7310" s="471">
        <v>6.6</v>
      </c>
      <c r="E7310" s="209">
        <v>-14</v>
      </c>
      <c r="F7310" s="472">
        <v>35.1</v>
      </c>
      <c r="I7310" s="114"/>
    </row>
    <row r="7311" spans="1:9">
      <c r="A7311" s="470">
        <v>44501</v>
      </c>
      <c r="B7311" s="203">
        <v>13</v>
      </c>
      <c r="C7311" s="208">
        <v>19</v>
      </c>
      <c r="D7311" s="471">
        <v>6.6</v>
      </c>
      <c r="E7311" s="209">
        <v>-14</v>
      </c>
      <c r="F7311" s="472">
        <v>35.9</v>
      </c>
      <c r="I7311" s="114"/>
    </row>
    <row r="7312" spans="1:9">
      <c r="A7312" s="470">
        <v>44501</v>
      </c>
      <c r="B7312" s="203">
        <v>14</v>
      </c>
      <c r="C7312" s="208">
        <v>34</v>
      </c>
      <c r="D7312" s="471">
        <v>6.6</v>
      </c>
      <c r="E7312" s="209">
        <v>-14</v>
      </c>
      <c r="F7312" s="472">
        <v>36.700000000000003</v>
      </c>
      <c r="I7312" s="114"/>
    </row>
    <row r="7313" spans="1:9">
      <c r="A7313" s="470">
        <v>44501</v>
      </c>
      <c r="B7313" s="203">
        <v>15</v>
      </c>
      <c r="C7313" s="208">
        <v>49</v>
      </c>
      <c r="D7313" s="471">
        <v>6.6</v>
      </c>
      <c r="E7313" s="209">
        <v>-14</v>
      </c>
      <c r="F7313" s="472">
        <v>37.5</v>
      </c>
      <c r="I7313" s="114"/>
    </row>
    <row r="7314" spans="1:9">
      <c r="A7314" s="470">
        <v>44501</v>
      </c>
      <c r="B7314" s="203">
        <v>16</v>
      </c>
      <c r="C7314" s="208">
        <v>64</v>
      </c>
      <c r="D7314" s="471">
        <v>6.6</v>
      </c>
      <c r="E7314" s="209">
        <v>-14</v>
      </c>
      <c r="F7314" s="472">
        <v>38.299999999999997</v>
      </c>
      <c r="I7314" s="114"/>
    </row>
    <row r="7315" spans="1:9">
      <c r="A7315" s="470">
        <v>44501</v>
      </c>
      <c r="B7315" s="203">
        <v>17</v>
      </c>
      <c r="C7315" s="208">
        <v>79</v>
      </c>
      <c r="D7315" s="471">
        <v>6.6</v>
      </c>
      <c r="E7315" s="209">
        <v>-14</v>
      </c>
      <c r="F7315" s="472">
        <v>39.1</v>
      </c>
      <c r="I7315" s="114"/>
    </row>
    <row r="7316" spans="1:9">
      <c r="A7316" s="470">
        <v>44501</v>
      </c>
      <c r="B7316" s="203">
        <v>18</v>
      </c>
      <c r="C7316" s="208">
        <v>94</v>
      </c>
      <c r="D7316" s="471">
        <v>6.6</v>
      </c>
      <c r="E7316" s="209">
        <v>-14</v>
      </c>
      <c r="F7316" s="472">
        <v>39.9</v>
      </c>
      <c r="I7316" s="114"/>
    </row>
    <row r="7317" spans="1:9">
      <c r="A7317" s="470">
        <v>44501</v>
      </c>
      <c r="B7317" s="203">
        <v>19</v>
      </c>
      <c r="C7317" s="208">
        <v>109</v>
      </c>
      <c r="D7317" s="471">
        <v>6.6</v>
      </c>
      <c r="E7317" s="209">
        <v>-14</v>
      </c>
      <c r="F7317" s="472">
        <v>40.700000000000003</v>
      </c>
      <c r="I7317" s="114"/>
    </row>
    <row r="7318" spans="1:9">
      <c r="A7318" s="470">
        <v>44501</v>
      </c>
      <c r="B7318" s="203">
        <v>20</v>
      </c>
      <c r="C7318" s="208">
        <v>124</v>
      </c>
      <c r="D7318" s="471">
        <v>6.7</v>
      </c>
      <c r="E7318" s="209">
        <v>-14</v>
      </c>
      <c r="F7318" s="472">
        <v>41.5</v>
      </c>
      <c r="I7318" s="114"/>
    </row>
    <row r="7319" spans="1:9">
      <c r="A7319" s="470">
        <v>44501</v>
      </c>
      <c r="B7319" s="203">
        <v>21</v>
      </c>
      <c r="C7319" s="208">
        <v>139</v>
      </c>
      <c r="D7319" s="471">
        <v>6.7</v>
      </c>
      <c r="E7319" s="209">
        <v>-14</v>
      </c>
      <c r="F7319" s="472">
        <v>42.2</v>
      </c>
      <c r="I7319" s="114"/>
    </row>
    <row r="7320" spans="1:9">
      <c r="A7320" s="470">
        <v>44501</v>
      </c>
      <c r="B7320" s="203">
        <v>22</v>
      </c>
      <c r="C7320" s="208">
        <v>154</v>
      </c>
      <c r="D7320" s="471">
        <v>6.7</v>
      </c>
      <c r="E7320" s="209">
        <v>-14</v>
      </c>
      <c r="F7320" s="472">
        <v>43</v>
      </c>
      <c r="I7320" s="114"/>
    </row>
    <row r="7321" spans="1:9">
      <c r="A7321" s="470">
        <v>44501</v>
      </c>
      <c r="B7321" s="203">
        <v>23</v>
      </c>
      <c r="C7321" s="208">
        <v>169</v>
      </c>
      <c r="D7321" s="471">
        <v>6.7</v>
      </c>
      <c r="E7321" s="209">
        <v>-14</v>
      </c>
      <c r="F7321" s="472">
        <v>43.8</v>
      </c>
      <c r="I7321" s="114"/>
    </row>
    <row r="7322" spans="1:9">
      <c r="A7322" s="470">
        <v>44502</v>
      </c>
      <c r="B7322" s="203">
        <v>0</v>
      </c>
      <c r="C7322" s="208">
        <v>184</v>
      </c>
      <c r="D7322" s="471">
        <v>6.7</v>
      </c>
      <c r="E7322" s="209">
        <v>-14</v>
      </c>
      <c r="F7322" s="472">
        <v>44.6</v>
      </c>
      <c r="I7322" s="114"/>
    </row>
    <row r="7323" spans="1:9">
      <c r="A7323" s="470">
        <v>44502</v>
      </c>
      <c r="B7323" s="203">
        <v>1</v>
      </c>
      <c r="C7323" s="208">
        <v>199</v>
      </c>
      <c r="D7323" s="471">
        <v>6.7</v>
      </c>
      <c r="E7323" s="209">
        <v>-14</v>
      </c>
      <c r="F7323" s="472">
        <v>45.4</v>
      </c>
      <c r="I7323" s="114"/>
    </row>
    <row r="7324" spans="1:9">
      <c r="A7324" s="470">
        <v>44502</v>
      </c>
      <c r="B7324" s="203">
        <v>2</v>
      </c>
      <c r="C7324" s="208">
        <v>214</v>
      </c>
      <c r="D7324" s="471">
        <v>6.7</v>
      </c>
      <c r="E7324" s="209">
        <v>-14</v>
      </c>
      <c r="F7324" s="472">
        <v>46.2</v>
      </c>
      <c r="I7324" s="114"/>
    </row>
    <row r="7325" spans="1:9">
      <c r="A7325" s="470">
        <v>44502</v>
      </c>
      <c r="B7325" s="203">
        <v>3</v>
      </c>
      <c r="C7325" s="208">
        <v>229</v>
      </c>
      <c r="D7325" s="471">
        <v>6.7</v>
      </c>
      <c r="E7325" s="209">
        <v>-14</v>
      </c>
      <c r="F7325" s="472">
        <v>47</v>
      </c>
      <c r="I7325" s="114"/>
    </row>
    <row r="7326" spans="1:9">
      <c r="A7326" s="470">
        <v>44502</v>
      </c>
      <c r="B7326" s="203">
        <v>4</v>
      </c>
      <c r="C7326" s="208">
        <v>244</v>
      </c>
      <c r="D7326" s="471">
        <v>6.7</v>
      </c>
      <c r="E7326" s="209">
        <v>-14</v>
      </c>
      <c r="F7326" s="472">
        <v>47.8</v>
      </c>
      <c r="I7326" s="114"/>
    </row>
    <row r="7327" spans="1:9">
      <c r="A7327" s="470">
        <v>44502</v>
      </c>
      <c r="B7327" s="203">
        <v>5</v>
      </c>
      <c r="C7327" s="208">
        <v>259</v>
      </c>
      <c r="D7327" s="471">
        <v>6.7</v>
      </c>
      <c r="E7327" s="209">
        <v>-14</v>
      </c>
      <c r="F7327" s="472">
        <v>48.6</v>
      </c>
      <c r="I7327" s="114"/>
    </row>
    <row r="7328" spans="1:9">
      <c r="A7328" s="470">
        <v>44502</v>
      </c>
      <c r="B7328" s="203">
        <v>6</v>
      </c>
      <c r="C7328" s="208">
        <v>274</v>
      </c>
      <c r="D7328" s="471">
        <v>6.7</v>
      </c>
      <c r="E7328" s="209">
        <v>-14</v>
      </c>
      <c r="F7328" s="472">
        <v>49.4</v>
      </c>
      <c r="I7328" s="114"/>
    </row>
    <row r="7329" spans="1:9">
      <c r="A7329" s="470">
        <v>44502</v>
      </c>
      <c r="B7329" s="203">
        <v>7</v>
      </c>
      <c r="C7329" s="208">
        <v>289</v>
      </c>
      <c r="D7329" s="471">
        <v>6.7</v>
      </c>
      <c r="E7329" s="209">
        <v>-14</v>
      </c>
      <c r="F7329" s="472">
        <v>50.2</v>
      </c>
      <c r="I7329" s="114"/>
    </row>
    <row r="7330" spans="1:9">
      <c r="A7330" s="470">
        <v>44502</v>
      </c>
      <c r="B7330" s="203">
        <v>8</v>
      </c>
      <c r="C7330" s="208">
        <v>304</v>
      </c>
      <c r="D7330" s="471">
        <v>6.8</v>
      </c>
      <c r="E7330" s="209">
        <v>-14</v>
      </c>
      <c r="F7330" s="472">
        <v>50.9</v>
      </c>
      <c r="I7330" s="114"/>
    </row>
    <row r="7331" spans="1:9">
      <c r="A7331" s="470">
        <v>44502</v>
      </c>
      <c r="B7331" s="203">
        <v>9</v>
      </c>
      <c r="C7331" s="208">
        <v>319</v>
      </c>
      <c r="D7331" s="471">
        <v>6.8</v>
      </c>
      <c r="E7331" s="209">
        <v>-14</v>
      </c>
      <c r="F7331" s="472">
        <v>51.7</v>
      </c>
      <c r="I7331" s="114"/>
    </row>
    <row r="7332" spans="1:9">
      <c r="A7332" s="470">
        <v>44502</v>
      </c>
      <c r="B7332" s="203">
        <v>10</v>
      </c>
      <c r="C7332" s="208">
        <v>334</v>
      </c>
      <c r="D7332" s="471">
        <v>6.8</v>
      </c>
      <c r="E7332" s="209">
        <v>-14</v>
      </c>
      <c r="F7332" s="472">
        <v>52.5</v>
      </c>
      <c r="I7332" s="114"/>
    </row>
    <row r="7333" spans="1:9">
      <c r="A7333" s="470">
        <v>44502</v>
      </c>
      <c r="B7333" s="203">
        <v>11</v>
      </c>
      <c r="C7333" s="208">
        <v>349</v>
      </c>
      <c r="D7333" s="471">
        <v>6.8</v>
      </c>
      <c r="E7333" s="209">
        <v>-14</v>
      </c>
      <c r="F7333" s="472">
        <v>53.3</v>
      </c>
      <c r="I7333" s="114"/>
    </row>
    <row r="7334" spans="1:9">
      <c r="A7334" s="470">
        <v>44502</v>
      </c>
      <c r="B7334" s="203">
        <v>12</v>
      </c>
      <c r="C7334" s="208">
        <v>4</v>
      </c>
      <c r="D7334" s="471">
        <v>6.8</v>
      </c>
      <c r="E7334" s="209">
        <v>-14</v>
      </c>
      <c r="F7334" s="472">
        <v>54.1</v>
      </c>
      <c r="I7334" s="114"/>
    </row>
    <row r="7335" spans="1:9">
      <c r="A7335" s="470">
        <v>44502</v>
      </c>
      <c r="B7335" s="203">
        <v>13</v>
      </c>
      <c r="C7335" s="208">
        <v>19</v>
      </c>
      <c r="D7335" s="471">
        <v>6.8</v>
      </c>
      <c r="E7335" s="209">
        <v>-14</v>
      </c>
      <c r="F7335" s="472">
        <v>54.9</v>
      </c>
      <c r="I7335" s="114"/>
    </row>
    <row r="7336" spans="1:9">
      <c r="A7336" s="470">
        <v>44502</v>
      </c>
      <c r="B7336" s="203">
        <v>14</v>
      </c>
      <c r="C7336" s="208">
        <v>34</v>
      </c>
      <c r="D7336" s="471">
        <v>6.8</v>
      </c>
      <c r="E7336" s="209">
        <v>-14</v>
      </c>
      <c r="F7336" s="472">
        <v>55.7</v>
      </c>
      <c r="I7336" s="114"/>
    </row>
    <row r="7337" spans="1:9">
      <c r="A7337" s="470">
        <v>44502</v>
      </c>
      <c r="B7337" s="203">
        <v>15</v>
      </c>
      <c r="C7337" s="208">
        <v>49</v>
      </c>
      <c r="D7337" s="471">
        <v>6.8</v>
      </c>
      <c r="E7337" s="209">
        <v>-14</v>
      </c>
      <c r="F7337" s="472">
        <v>56.4</v>
      </c>
      <c r="I7337" s="114"/>
    </row>
    <row r="7338" spans="1:9">
      <c r="A7338" s="470">
        <v>44502</v>
      </c>
      <c r="B7338" s="203">
        <v>16</v>
      </c>
      <c r="C7338" s="208">
        <v>64</v>
      </c>
      <c r="D7338" s="471">
        <v>6.8</v>
      </c>
      <c r="E7338" s="209">
        <v>-14</v>
      </c>
      <c r="F7338" s="472">
        <v>57.2</v>
      </c>
      <c r="I7338" s="114"/>
    </row>
    <row r="7339" spans="1:9">
      <c r="A7339" s="470">
        <v>44502</v>
      </c>
      <c r="B7339" s="203">
        <v>17</v>
      </c>
      <c r="C7339" s="208">
        <v>79</v>
      </c>
      <c r="D7339" s="471">
        <v>6.8</v>
      </c>
      <c r="E7339" s="209">
        <v>-14</v>
      </c>
      <c r="F7339" s="472">
        <v>58</v>
      </c>
      <c r="I7339" s="114"/>
    </row>
    <row r="7340" spans="1:9">
      <c r="A7340" s="470">
        <v>44502</v>
      </c>
      <c r="B7340" s="203">
        <v>18</v>
      </c>
      <c r="C7340" s="208">
        <v>94</v>
      </c>
      <c r="D7340" s="471">
        <v>6.8</v>
      </c>
      <c r="E7340" s="209">
        <v>-14</v>
      </c>
      <c r="F7340" s="472">
        <v>58.8</v>
      </c>
      <c r="I7340" s="114"/>
    </row>
    <row r="7341" spans="1:9">
      <c r="A7341" s="470">
        <v>44502</v>
      </c>
      <c r="B7341" s="203">
        <v>19</v>
      </c>
      <c r="C7341" s="208">
        <v>109</v>
      </c>
      <c r="D7341" s="471">
        <v>6.8</v>
      </c>
      <c r="E7341" s="209">
        <v>-14</v>
      </c>
      <c r="F7341" s="472">
        <v>59.6</v>
      </c>
      <c r="I7341" s="114"/>
    </row>
    <row r="7342" spans="1:9">
      <c r="A7342" s="470">
        <v>44502</v>
      </c>
      <c r="B7342" s="203">
        <v>20</v>
      </c>
      <c r="C7342" s="208">
        <v>124</v>
      </c>
      <c r="D7342" s="471">
        <v>6.8</v>
      </c>
      <c r="E7342" s="209">
        <v>-15</v>
      </c>
      <c r="F7342" s="472">
        <v>0.4</v>
      </c>
      <c r="I7342" s="114"/>
    </row>
    <row r="7343" spans="1:9">
      <c r="A7343" s="470">
        <v>44502</v>
      </c>
      <c r="B7343" s="203">
        <v>21</v>
      </c>
      <c r="C7343" s="208">
        <v>139</v>
      </c>
      <c r="D7343" s="471">
        <v>6.8</v>
      </c>
      <c r="E7343" s="209">
        <v>-15</v>
      </c>
      <c r="F7343" s="472">
        <v>1.1000000000000001</v>
      </c>
      <c r="I7343" s="114"/>
    </row>
    <row r="7344" spans="1:9">
      <c r="A7344" s="470">
        <v>44502</v>
      </c>
      <c r="B7344" s="203">
        <v>22</v>
      </c>
      <c r="C7344" s="208">
        <v>154</v>
      </c>
      <c r="D7344" s="471">
        <v>6.8</v>
      </c>
      <c r="E7344" s="209">
        <v>-15</v>
      </c>
      <c r="F7344" s="472">
        <v>1.9</v>
      </c>
      <c r="I7344" s="114"/>
    </row>
    <row r="7345" spans="1:9">
      <c r="A7345" s="470">
        <v>44502</v>
      </c>
      <c r="B7345" s="203">
        <v>23</v>
      </c>
      <c r="C7345" s="208">
        <v>169</v>
      </c>
      <c r="D7345" s="471">
        <v>6.8</v>
      </c>
      <c r="E7345" s="209">
        <v>-15</v>
      </c>
      <c r="F7345" s="472">
        <v>2.7</v>
      </c>
      <c r="I7345" s="114"/>
    </row>
    <row r="7346" spans="1:9">
      <c r="A7346" s="470">
        <v>44503</v>
      </c>
      <c r="B7346" s="203">
        <v>0</v>
      </c>
      <c r="C7346" s="208">
        <v>184</v>
      </c>
      <c r="D7346" s="471">
        <v>6.8</v>
      </c>
      <c r="E7346" s="209">
        <v>-15</v>
      </c>
      <c r="F7346" s="472">
        <v>3.5</v>
      </c>
      <c r="I7346" s="114"/>
    </row>
    <row r="7347" spans="1:9">
      <c r="A7347" s="470">
        <v>44503</v>
      </c>
      <c r="B7347" s="203">
        <v>1</v>
      </c>
      <c r="C7347" s="208">
        <v>199</v>
      </c>
      <c r="D7347" s="471">
        <v>6.8</v>
      </c>
      <c r="E7347" s="209">
        <v>-15</v>
      </c>
      <c r="F7347" s="472">
        <v>4.3</v>
      </c>
      <c r="I7347" s="114"/>
    </row>
    <row r="7348" spans="1:9">
      <c r="A7348" s="470">
        <v>44503</v>
      </c>
      <c r="B7348" s="203">
        <v>2</v>
      </c>
      <c r="C7348" s="208">
        <v>214</v>
      </c>
      <c r="D7348" s="471">
        <v>6.8</v>
      </c>
      <c r="E7348" s="209">
        <v>-15</v>
      </c>
      <c r="F7348" s="472">
        <v>5.0999999999999996</v>
      </c>
      <c r="I7348" s="114"/>
    </row>
    <row r="7349" spans="1:9">
      <c r="A7349" s="470">
        <v>44503</v>
      </c>
      <c r="B7349" s="203">
        <v>3</v>
      </c>
      <c r="C7349" s="208">
        <v>229</v>
      </c>
      <c r="D7349" s="471">
        <v>6.8</v>
      </c>
      <c r="E7349" s="209">
        <v>-15</v>
      </c>
      <c r="F7349" s="472">
        <v>5.8</v>
      </c>
      <c r="I7349" s="114"/>
    </row>
    <row r="7350" spans="1:9">
      <c r="A7350" s="470">
        <v>44503</v>
      </c>
      <c r="B7350" s="203">
        <v>4</v>
      </c>
      <c r="C7350" s="208">
        <v>244</v>
      </c>
      <c r="D7350" s="471">
        <v>6.8</v>
      </c>
      <c r="E7350" s="209">
        <v>-15</v>
      </c>
      <c r="F7350" s="472">
        <v>6.6</v>
      </c>
      <c r="I7350" s="114"/>
    </row>
    <row r="7351" spans="1:9">
      <c r="A7351" s="470">
        <v>44503</v>
      </c>
      <c r="B7351" s="203">
        <v>5</v>
      </c>
      <c r="C7351" s="208">
        <v>259</v>
      </c>
      <c r="D7351" s="471">
        <v>6.8</v>
      </c>
      <c r="E7351" s="209">
        <v>-15</v>
      </c>
      <c r="F7351" s="472">
        <v>7.4</v>
      </c>
      <c r="I7351" s="114"/>
    </row>
    <row r="7352" spans="1:9">
      <c r="A7352" s="470">
        <v>44503</v>
      </c>
      <c r="B7352" s="203">
        <v>6</v>
      </c>
      <c r="C7352" s="208">
        <v>274</v>
      </c>
      <c r="D7352" s="471">
        <v>6.8</v>
      </c>
      <c r="E7352" s="209">
        <v>-15</v>
      </c>
      <c r="F7352" s="472">
        <v>8.1999999999999993</v>
      </c>
      <c r="I7352" s="114"/>
    </row>
    <row r="7353" spans="1:9">
      <c r="A7353" s="470">
        <v>44503</v>
      </c>
      <c r="B7353" s="203">
        <v>7</v>
      </c>
      <c r="C7353" s="208">
        <v>289</v>
      </c>
      <c r="D7353" s="471">
        <v>6.8</v>
      </c>
      <c r="E7353" s="209">
        <v>-15</v>
      </c>
      <c r="F7353" s="472">
        <v>8.9</v>
      </c>
      <c r="I7353" s="114"/>
    </row>
    <row r="7354" spans="1:9">
      <c r="A7354" s="470">
        <v>44503</v>
      </c>
      <c r="B7354" s="203">
        <v>8</v>
      </c>
      <c r="C7354" s="208">
        <v>304</v>
      </c>
      <c r="D7354" s="471">
        <v>6.8</v>
      </c>
      <c r="E7354" s="209">
        <v>-15</v>
      </c>
      <c r="F7354" s="472">
        <v>9.6999999999999993</v>
      </c>
      <c r="I7354" s="114"/>
    </row>
    <row r="7355" spans="1:9">
      <c r="A7355" s="470">
        <v>44503</v>
      </c>
      <c r="B7355" s="203">
        <v>9</v>
      </c>
      <c r="C7355" s="208">
        <v>319</v>
      </c>
      <c r="D7355" s="471">
        <v>6.8</v>
      </c>
      <c r="E7355" s="209">
        <v>-15</v>
      </c>
      <c r="F7355" s="472">
        <v>10.5</v>
      </c>
      <c r="I7355" s="114"/>
    </row>
    <row r="7356" spans="1:9">
      <c r="A7356" s="470">
        <v>44503</v>
      </c>
      <c r="B7356" s="203">
        <v>10</v>
      </c>
      <c r="C7356" s="208">
        <v>334</v>
      </c>
      <c r="D7356" s="471">
        <v>6.8</v>
      </c>
      <c r="E7356" s="209">
        <v>-15</v>
      </c>
      <c r="F7356" s="472">
        <v>11.3</v>
      </c>
      <c r="I7356" s="114"/>
    </row>
    <row r="7357" spans="1:9">
      <c r="A7357" s="470">
        <v>44503</v>
      </c>
      <c r="B7357" s="203">
        <v>11</v>
      </c>
      <c r="C7357" s="208">
        <v>349</v>
      </c>
      <c r="D7357" s="471">
        <v>6.8</v>
      </c>
      <c r="E7357" s="209">
        <v>-15</v>
      </c>
      <c r="F7357" s="472">
        <v>12.1</v>
      </c>
      <c r="I7357" s="114"/>
    </row>
    <row r="7358" spans="1:9">
      <c r="A7358" s="470">
        <v>44503</v>
      </c>
      <c r="B7358" s="203">
        <v>12</v>
      </c>
      <c r="C7358" s="208">
        <v>4</v>
      </c>
      <c r="D7358" s="471">
        <v>6.8</v>
      </c>
      <c r="E7358" s="209">
        <v>-15</v>
      </c>
      <c r="F7358" s="472">
        <v>12.8</v>
      </c>
      <c r="I7358" s="114"/>
    </row>
    <row r="7359" spans="1:9">
      <c r="A7359" s="470">
        <v>44503</v>
      </c>
      <c r="B7359" s="203">
        <v>13</v>
      </c>
      <c r="C7359" s="208">
        <v>19</v>
      </c>
      <c r="D7359" s="471">
        <v>6.8</v>
      </c>
      <c r="E7359" s="209">
        <v>-15</v>
      </c>
      <c r="F7359" s="472">
        <v>13.6</v>
      </c>
      <c r="I7359" s="114"/>
    </row>
    <row r="7360" spans="1:9">
      <c r="A7360" s="470">
        <v>44503</v>
      </c>
      <c r="B7360" s="203">
        <v>14</v>
      </c>
      <c r="C7360" s="208">
        <v>34</v>
      </c>
      <c r="D7360" s="471">
        <v>6.8</v>
      </c>
      <c r="E7360" s="209">
        <v>-15</v>
      </c>
      <c r="F7360" s="472">
        <v>14.4</v>
      </c>
      <c r="I7360" s="114"/>
    </row>
    <row r="7361" spans="1:9">
      <c r="A7361" s="470">
        <v>44503</v>
      </c>
      <c r="B7361" s="203">
        <v>15</v>
      </c>
      <c r="C7361" s="208">
        <v>49</v>
      </c>
      <c r="D7361" s="471">
        <v>6.8</v>
      </c>
      <c r="E7361" s="209">
        <v>-15</v>
      </c>
      <c r="F7361" s="472">
        <v>15.2</v>
      </c>
      <c r="I7361" s="114"/>
    </row>
    <row r="7362" spans="1:9">
      <c r="A7362" s="470">
        <v>44503</v>
      </c>
      <c r="B7362" s="203">
        <v>16</v>
      </c>
      <c r="C7362" s="208">
        <v>64</v>
      </c>
      <c r="D7362" s="471">
        <v>6.8</v>
      </c>
      <c r="E7362" s="209">
        <v>-15</v>
      </c>
      <c r="F7362" s="472">
        <v>15.9</v>
      </c>
      <c r="I7362" s="114"/>
    </row>
    <row r="7363" spans="1:9">
      <c r="A7363" s="470">
        <v>44503</v>
      </c>
      <c r="B7363" s="203">
        <v>17</v>
      </c>
      <c r="C7363" s="208">
        <v>79</v>
      </c>
      <c r="D7363" s="471">
        <v>6.8</v>
      </c>
      <c r="E7363" s="209">
        <v>-15</v>
      </c>
      <c r="F7363" s="472">
        <v>16.7</v>
      </c>
      <c r="I7363" s="114"/>
    </row>
    <row r="7364" spans="1:9">
      <c r="A7364" s="470">
        <v>44503</v>
      </c>
      <c r="B7364" s="203">
        <v>18</v>
      </c>
      <c r="C7364" s="208">
        <v>94</v>
      </c>
      <c r="D7364" s="471">
        <v>6.8</v>
      </c>
      <c r="E7364" s="209">
        <v>-15</v>
      </c>
      <c r="F7364" s="472">
        <v>17.5</v>
      </c>
      <c r="I7364" s="114"/>
    </row>
    <row r="7365" spans="1:9">
      <c r="A7365" s="470">
        <v>44503</v>
      </c>
      <c r="B7365" s="203">
        <v>19</v>
      </c>
      <c r="C7365" s="208">
        <v>109</v>
      </c>
      <c r="D7365" s="471">
        <v>6.7</v>
      </c>
      <c r="E7365" s="209">
        <v>-15</v>
      </c>
      <c r="F7365" s="472">
        <v>18.3</v>
      </c>
      <c r="I7365" s="114"/>
    </row>
    <row r="7366" spans="1:9">
      <c r="A7366" s="470">
        <v>44503</v>
      </c>
      <c r="B7366" s="203">
        <v>20</v>
      </c>
      <c r="C7366" s="208">
        <v>124</v>
      </c>
      <c r="D7366" s="471">
        <v>6.7</v>
      </c>
      <c r="E7366" s="209">
        <v>-15</v>
      </c>
      <c r="F7366" s="472">
        <v>19</v>
      </c>
      <c r="I7366" s="114"/>
    </row>
    <row r="7367" spans="1:9">
      <c r="A7367" s="470">
        <v>44503</v>
      </c>
      <c r="B7367" s="203">
        <v>21</v>
      </c>
      <c r="C7367" s="208">
        <v>139</v>
      </c>
      <c r="D7367" s="471">
        <v>6.7</v>
      </c>
      <c r="E7367" s="209">
        <v>-15</v>
      </c>
      <c r="F7367" s="472">
        <v>19.8</v>
      </c>
      <c r="I7367" s="114"/>
    </row>
    <row r="7368" spans="1:9">
      <c r="A7368" s="470">
        <v>44503</v>
      </c>
      <c r="B7368" s="203">
        <v>22</v>
      </c>
      <c r="C7368" s="208">
        <v>154</v>
      </c>
      <c r="D7368" s="471">
        <v>6.7</v>
      </c>
      <c r="E7368" s="209">
        <v>-15</v>
      </c>
      <c r="F7368" s="472">
        <v>20.6</v>
      </c>
      <c r="I7368" s="114"/>
    </row>
    <row r="7369" spans="1:9">
      <c r="A7369" s="470">
        <v>44503</v>
      </c>
      <c r="B7369" s="203">
        <v>23</v>
      </c>
      <c r="C7369" s="208">
        <v>169</v>
      </c>
      <c r="D7369" s="471">
        <v>6.7</v>
      </c>
      <c r="E7369" s="209">
        <v>-15</v>
      </c>
      <c r="F7369" s="472">
        <v>21.3</v>
      </c>
      <c r="I7369" s="114"/>
    </row>
    <row r="7370" spans="1:9">
      <c r="A7370" s="470">
        <v>44504</v>
      </c>
      <c r="B7370" s="203">
        <v>0</v>
      </c>
      <c r="C7370" s="208">
        <v>184</v>
      </c>
      <c r="D7370" s="471">
        <v>6.7</v>
      </c>
      <c r="E7370" s="209">
        <v>-15</v>
      </c>
      <c r="F7370" s="472">
        <v>22.1</v>
      </c>
      <c r="I7370" s="114"/>
    </row>
    <row r="7371" spans="1:9">
      <c r="A7371" s="470">
        <v>44504</v>
      </c>
      <c r="B7371" s="203">
        <v>1</v>
      </c>
      <c r="C7371" s="208">
        <v>199</v>
      </c>
      <c r="D7371" s="471">
        <v>6.7</v>
      </c>
      <c r="E7371" s="209">
        <v>-15</v>
      </c>
      <c r="F7371" s="472">
        <v>22.9</v>
      </c>
      <c r="I7371" s="114"/>
    </row>
    <row r="7372" spans="1:9">
      <c r="A7372" s="470">
        <v>44504</v>
      </c>
      <c r="B7372" s="203">
        <v>2</v>
      </c>
      <c r="C7372" s="208">
        <v>214</v>
      </c>
      <c r="D7372" s="471">
        <v>6.7</v>
      </c>
      <c r="E7372" s="209">
        <v>-15</v>
      </c>
      <c r="F7372" s="472">
        <v>23.7</v>
      </c>
      <c r="I7372" s="114"/>
    </row>
    <row r="7373" spans="1:9">
      <c r="A7373" s="470">
        <v>44504</v>
      </c>
      <c r="B7373" s="203">
        <v>3</v>
      </c>
      <c r="C7373" s="208">
        <v>229</v>
      </c>
      <c r="D7373" s="471">
        <v>6.7</v>
      </c>
      <c r="E7373" s="209">
        <v>-15</v>
      </c>
      <c r="F7373" s="472">
        <v>24.4</v>
      </c>
      <c r="I7373" s="114"/>
    </row>
    <row r="7374" spans="1:9">
      <c r="A7374" s="470">
        <v>44504</v>
      </c>
      <c r="B7374" s="203">
        <v>4</v>
      </c>
      <c r="C7374" s="208">
        <v>244</v>
      </c>
      <c r="D7374" s="471">
        <v>6.7</v>
      </c>
      <c r="E7374" s="209">
        <v>-15</v>
      </c>
      <c r="F7374" s="472">
        <v>25.2</v>
      </c>
      <c r="I7374" s="114"/>
    </row>
    <row r="7375" spans="1:9">
      <c r="A7375" s="470">
        <v>44504</v>
      </c>
      <c r="B7375" s="203">
        <v>5</v>
      </c>
      <c r="C7375" s="208">
        <v>259</v>
      </c>
      <c r="D7375" s="471">
        <v>6.7</v>
      </c>
      <c r="E7375" s="209">
        <v>-15</v>
      </c>
      <c r="F7375" s="472">
        <v>26</v>
      </c>
      <c r="I7375" s="114"/>
    </row>
    <row r="7376" spans="1:9">
      <c r="A7376" s="470">
        <v>44504</v>
      </c>
      <c r="B7376" s="203">
        <v>6</v>
      </c>
      <c r="C7376" s="208">
        <v>274</v>
      </c>
      <c r="D7376" s="471">
        <v>6.7</v>
      </c>
      <c r="E7376" s="209">
        <v>-15</v>
      </c>
      <c r="F7376" s="472">
        <v>26.7</v>
      </c>
      <c r="I7376" s="114"/>
    </row>
    <row r="7377" spans="1:9">
      <c r="A7377" s="470">
        <v>44504</v>
      </c>
      <c r="B7377" s="203">
        <v>7</v>
      </c>
      <c r="C7377" s="208">
        <v>289</v>
      </c>
      <c r="D7377" s="471">
        <v>6.6</v>
      </c>
      <c r="E7377" s="209">
        <v>-15</v>
      </c>
      <c r="F7377" s="472">
        <v>27.5</v>
      </c>
      <c r="I7377" s="114"/>
    </row>
    <row r="7378" spans="1:9">
      <c r="A7378" s="470">
        <v>44504</v>
      </c>
      <c r="B7378" s="203">
        <v>8</v>
      </c>
      <c r="C7378" s="208">
        <v>304</v>
      </c>
      <c r="D7378" s="471">
        <v>6.6</v>
      </c>
      <c r="E7378" s="209">
        <v>-15</v>
      </c>
      <c r="F7378" s="472">
        <v>28.3</v>
      </c>
      <c r="I7378" s="114"/>
    </row>
    <row r="7379" spans="1:9">
      <c r="A7379" s="470">
        <v>44504</v>
      </c>
      <c r="B7379" s="203">
        <v>9</v>
      </c>
      <c r="C7379" s="208">
        <v>319</v>
      </c>
      <c r="D7379" s="471">
        <v>6.6</v>
      </c>
      <c r="E7379" s="209">
        <v>-15</v>
      </c>
      <c r="F7379" s="472">
        <v>29</v>
      </c>
      <c r="I7379" s="114"/>
    </row>
    <row r="7380" spans="1:9">
      <c r="A7380" s="470">
        <v>44504</v>
      </c>
      <c r="B7380" s="203">
        <v>10</v>
      </c>
      <c r="C7380" s="208">
        <v>334</v>
      </c>
      <c r="D7380" s="471">
        <v>6.6</v>
      </c>
      <c r="E7380" s="209">
        <v>-15</v>
      </c>
      <c r="F7380" s="472">
        <v>29.8</v>
      </c>
      <c r="I7380" s="114"/>
    </row>
    <row r="7381" spans="1:9">
      <c r="A7381" s="470">
        <v>44504</v>
      </c>
      <c r="B7381" s="203">
        <v>11</v>
      </c>
      <c r="C7381" s="208">
        <v>349</v>
      </c>
      <c r="D7381" s="471">
        <v>6.6</v>
      </c>
      <c r="E7381" s="209">
        <v>-15</v>
      </c>
      <c r="F7381" s="472">
        <v>30.6</v>
      </c>
      <c r="I7381" s="114"/>
    </row>
    <row r="7382" spans="1:9">
      <c r="A7382" s="470">
        <v>44504</v>
      </c>
      <c r="B7382" s="203">
        <v>12</v>
      </c>
      <c r="C7382" s="208">
        <v>4</v>
      </c>
      <c r="D7382" s="471">
        <v>6.6</v>
      </c>
      <c r="E7382" s="209">
        <v>-15</v>
      </c>
      <c r="F7382" s="472">
        <v>31.3</v>
      </c>
      <c r="I7382" s="114"/>
    </row>
    <row r="7383" spans="1:9">
      <c r="A7383" s="470">
        <v>44504</v>
      </c>
      <c r="B7383" s="203">
        <v>13</v>
      </c>
      <c r="C7383" s="208">
        <v>19</v>
      </c>
      <c r="D7383" s="471">
        <v>6.6</v>
      </c>
      <c r="E7383" s="209">
        <v>-15</v>
      </c>
      <c r="F7383" s="472">
        <v>32.1</v>
      </c>
      <c r="I7383" s="114"/>
    </row>
    <row r="7384" spans="1:9">
      <c r="A7384" s="470">
        <v>44504</v>
      </c>
      <c r="B7384" s="203">
        <v>14</v>
      </c>
      <c r="C7384" s="208">
        <v>34</v>
      </c>
      <c r="D7384" s="471">
        <v>6.6</v>
      </c>
      <c r="E7384" s="209">
        <v>-15</v>
      </c>
      <c r="F7384" s="472">
        <v>32.9</v>
      </c>
      <c r="I7384" s="114"/>
    </row>
    <row r="7385" spans="1:9">
      <c r="A7385" s="470">
        <v>44504</v>
      </c>
      <c r="B7385" s="203">
        <v>15</v>
      </c>
      <c r="C7385" s="208">
        <v>49</v>
      </c>
      <c r="D7385" s="471">
        <v>6.5</v>
      </c>
      <c r="E7385" s="209">
        <v>-15</v>
      </c>
      <c r="F7385" s="472">
        <v>33.6</v>
      </c>
      <c r="I7385" s="114"/>
    </row>
    <row r="7386" spans="1:9">
      <c r="A7386" s="470">
        <v>44504</v>
      </c>
      <c r="B7386" s="203">
        <v>16</v>
      </c>
      <c r="C7386" s="208">
        <v>64</v>
      </c>
      <c r="D7386" s="471">
        <v>6.5</v>
      </c>
      <c r="E7386" s="209">
        <v>-15</v>
      </c>
      <c r="F7386" s="472">
        <v>34.4</v>
      </c>
      <c r="I7386" s="114"/>
    </row>
    <row r="7387" spans="1:9">
      <c r="A7387" s="470">
        <v>44504</v>
      </c>
      <c r="B7387" s="203">
        <v>17</v>
      </c>
      <c r="C7387" s="208">
        <v>79</v>
      </c>
      <c r="D7387" s="471">
        <v>6.5</v>
      </c>
      <c r="E7387" s="209">
        <v>-15</v>
      </c>
      <c r="F7387" s="472">
        <v>35.1</v>
      </c>
      <c r="I7387" s="114"/>
    </row>
    <row r="7388" spans="1:9">
      <c r="A7388" s="470">
        <v>44504</v>
      </c>
      <c r="B7388" s="203">
        <v>18</v>
      </c>
      <c r="C7388" s="208">
        <v>94</v>
      </c>
      <c r="D7388" s="471">
        <v>6.5</v>
      </c>
      <c r="E7388" s="209">
        <v>-15</v>
      </c>
      <c r="F7388" s="472">
        <v>35.9</v>
      </c>
      <c r="I7388" s="114"/>
    </row>
    <row r="7389" spans="1:9">
      <c r="A7389" s="470">
        <v>44504</v>
      </c>
      <c r="B7389" s="203">
        <v>19</v>
      </c>
      <c r="C7389" s="208">
        <v>109</v>
      </c>
      <c r="D7389" s="471">
        <v>6.5</v>
      </c>
      <c r="E7389" s="209">
        <v>-15</v>
      </c>
      <c r="F7389" s="472">
        <v>36.700000000000003</v>
      </c>
      <c r="I7389" s="114"/>
    </row>
    <row r="7390" spans="1:9">
      <c r="A7390" s="470">
        <v>44504</v>
      </c>
      <c r="B7390" s="203">
        <v>20</v>
      </c>
      <c r="C7390" s="208">
        <v>124</v>
      </c>
      <c r="D7390" s="471">
        <v>6.5</v>
      </c>
      <c r="E7390" s="209">
        <v>-15</v>
      </c>
      <c r="F7390" s="472">
        <v>37.4</v>
      </c>
      <c r="I7390" s="114"/>
    </row>
    <row r="7391" spans="1:9">
      <c r="A7391" s="470">
        <v>44504</v>
      </c>
      <c r="B7391" s="203">
        <v>21</v>
      </c>
      <c r="C7391" s="208">
        <v>139</v>
      </c>
      <c r="D7391" s="471">
        <v>6.5</v>
      </c>
      <c r="E7391" s="209">
        <v>-15</v>
      </c>
      <c r="F7391" s="472">
        <v>38.200000000000003</v>
      </c>
      <c r="I7391" s="114"/>
    </row>
    <row r="7392" spans="1:9">
      <c r="A7392" s="470">
        <v>44504</v>
      </c>
      <c r="B7392" s="203">
        <v>22</v>
      </c>
      <c r="C7392" s="208">
        <v>154</v>
      </c>
      <c r="D7392" s="471">
        <v>6.4</v>
      </c>
      <c r="E7392" s="209">
        <v>-15</v>
      </c>
      <c r="F7392" s="472">
        <v>39</v>
      </c>
      <c r="I7392" s="114"/>
    </row>
    <row r="7393" spans="1:9">
      <c r="A7393" s="470">
        <v>44504</v>
      </c>
      <c r="B7393" s="203">
        <v>23</v>
      </c>
      <c r="C7393" s="208">
        <v>169</v>
      </c>
      <c r="D7393" s="471">
        <v>6.4</v>
      </c>
      <c r="E7393" s="209">
        <v>-15</v>
      </c>
      <c r="F7393" s="472">
        <v>39.700000000000003</v>
      </c>
      <c r="I7393" s="114"/>
    </row>
    <row r="7394" spans="1:9">
      <c r="A7394" s="470">
        <v>44505</v>
      </c>
      <c r="B7394" s="203">
        <v>0</v>
      </c>
      <c r="C7394" s="208">
        <v>184</v>
      </c>
      <c r="D7394" s="471">
        <v>6.4</v>
      </c>
      <c r="E7394" s="209">
        <v>-15</v>
      </c>
      <c r="F7394" s="472">
        <v>40.5</v>
      </c>
      <c r="I7394" s="114"/>
    </row>
    <row r="7395" spans="1:9">
      <c r="A7395" s="470">
        <v>44505</v>
      </c>
      <c r="B7395" s="203">
        <v>1</v>
      </c>
      <c r="C7395" s="208">
        <v>199</v>
      </c>
      <c r="D7395" s="471">
        <v>6.4</v>
      </c>
      <c r="E7395" s="209">
        <v>-15</v>
      </c>
      <c r="F7395" s="472">
        <v>41.2</v>
      </c>
      <c r="I7395" s="114"/>
    </row>
    <row r="7396" spans="1:9">
      <c r="A7396" s="470">
        <v>44505</v>
      </c>
      <c r="B7396" s="203">
        <v>2</v>
      </c>
      <c r="C7396" s="208">
        <v>214</v>
      </c>
      <c r="D7396" s="471">
        <v>6.4</v>
      </c>
      <c r="E7396" s="209">
        <v>-15</v>
      </c>
      <c r="F7396" s="472">
        <v>42</v>
      </c>
      <c r="I7396" s="114"/>
    </row>
    <row r="7397" spans="1:9">
      <c r="A7397" s="470">
        <v>44505</v>
      </c>
      <c r="B7397" s="203">
        <v>3</v>
      </c>
      <c r="C7397" s="208">
        <v>229</v>
      </c>
      <c r="D7397" s="471">
        <v>6.4</v>
      </c>
      <c r="E7397" s="209">
        <v>-15</v>
      </c>
      <c r="F7397" s="472">
        <v>42.8</v>
      </c>
      <c r="I7397" s="114"/>
    </row>
    <row r="7398" spans="1:9">
      <c r="A7398" s="470">
        <v>44505</v>
      </c>
      <c r="B7398" s="203">
        <v>4</v>
      </c>
      <c r="C7398" s="208">
        <v>244</v>
      </c>
      <c r="D7398" s="471">
        <v>6.3</v>
      </c>
      <c r="E7398" s="209">
        <v>-15</v>
      </c>
      <c r="F7398" s="472">
        <v>43.5</v>
      </c>
      <c r="I7398" s="114"/>
    </row>
    <row r="7399" spans="1:9">
      <c r="A7399" s="470">
        <v>44505</v>
      </c>
      <c r="B7399" s="203">
        <v>5</v>
      </c>
      <c r="C7399" s="208">
        <v>259</v>
      </c>
      <c r="D7399" s="471">
        <v>6.3</v>
      </c>
      <c r="E7399" s="209">
        <v>-15</v>
      </c>
      <c r="F7399" s="472">
        <v>44.3</v>
      </c>
      <c r="I7399" s="114"/>
    </row>
    <row r="7400" spans="1:9">
      <c r="A7400" s="470">
        <v>44505</v>
      </c>
      <c r="B7400" s="203">
        <v>6</v>
      </c>
      <c r="C7400" s="208">
        <v>274</v>
      </c>
      <c r="D7400" s="471">
        <v>6.3</v>
      </c>
      <c r="E7400" s="209">
        <v>-15</v>
      </c>
      <c r="F7400" s="472">
        <v>45</v>
      </c>
      <c r="I7400" s="114"/>
    </row>
    <row r="7401" spans="1:9">
      <c r="A7401" s="470">
        <v>44505</v>
      </c>
      <c r="B7401" s="203">
        <v>7</v>
      </c>
      <c r="C7401" s="208">
        <v>289</v>
      </c>
      <c r="D7401" s="471">
        <v>6.3</v>
      </c>
      <c r="E7401" s="209">
        <v>-15</v>
      </c>
      <c r="F7401" s="472">
        <v>45.8</v>
      </c>
      <c r="I7401" s="114"/>
    </row>
    <row r="7402" spans="1:9">
      <c r="A7402" s="470">
        <v>44505</v>
      </c>
      <c r="B7402" s="203">
        <v>8</v>
      </c>
      <c r="C7402" s="208">
        <v>304</v>
      </c>
      <c r="D7402" s="471">
        <v>6.3</v>
      </c>
      <c r="E7402" s="209">
        <v>-15</v>
      </c>
      <c r="F7402" s="472">
        <v>46.5</v>
      </c>
      <c r="I7402" s="114"/>
    </row>
    <row r="7403" spans="1:9">
      <c r="A7403" s="470">
        <v>44505</v>
      </c>
      <c r="B7403" s="203">
        <v>9</v>
      </c>
      <c r="C7403" s="208">
        <v>319</v>
      </c>
      <c r="D7403" s="471">
        <v>6.2</v>
      </c>
      <c r="E7403" s="209">
        <v>-15</v>
      </c>
      <c r="F7403" s="472">
        <v>47.3</v>
      </c>
      <c r="I7403" s="114"/>
    </row>
    <row r="7404" spans="1:9">
      <c r="A7404" s="470">
        <v>44505</v>
      </c>
      <c r="B7404" s="203">
        <v>10</v>
      </c>
      <c r="C7404" s="208">
        <v>334</v>
      </c>
      <c r="D7404" s="471">
        <v>6.2</v>
      </c>
      <c r="E7404" s="209">
        <v>-15</v>
      </c>
      <c r="F7404" s="472">
        <v>48.1</v>
      </c>
      <c r="I7404" s="114"/>
    </row>
    <row r="7405" spans="1:9">
      <c r="A7405" s="470">
        <v>44505</v>
      </c>
      <c r="B7405" s="203">
        <v>11</v>
      </c>
      <c r="C7405" s="208">
        <v>349</v>
      </c>
      <c r="D7405" s="471">
        <v>6.2</v>
      </c>
      <c r="E7405" s="209">
        <v>-15</v>
      </c>
      <c r="F7405" s="472">
        <v>48.8</v>
      </c>
      <c r="I7405" s="114"/>
    </row>
    <row r="7406" spans="1:9">
      <c r="A7406" s="470">
        <v>44505</v>
      </c>
      <c r="B7406" s="203">
        <v>12</v>
      </c>
      <c r="C7406" s="208">
        <v>4</v>
      </c>
      <c r="D7406" s="471">
        <v>6.2</v>
      </c>
      <c r="E7406" s="209">
        <v>-15</v>
      </c>
      <c r="F7406" s="472">
        <v>49.6</v>
      </c>
      <c r="I7406" s="114"/>
    </row>
    <row r="7407" spans="1:9">
      <c r="A7407" s="470">
        <v>44505</v>
      </c>
      <c r="B7407" s="203">
        <v>13</v>
      </c>
      <c r="C7407" s="208">
        <v>19</v>
      </c>
      <c r="D7407" s="471">
        <v>6.2</v>
      </c>
      <c r="E7407" s="209">
        <v>-15</v>
      </c>
      <c r="F7407" s="472">
        <v>50.3</v>
      </c>
      <c r="I7407" s="114"/>
    </row>
    <row r="7408" spans="1:9">
      <c r="A7408" s="470">
        <v>44505</v>
      </c>
      <c r="B7408" s="203">
        <v>14</v>
      </c>
      <c r="C7408" s="208">
        <v>34</v>
      </c>
      <c r="D7408" s="471">
        <v>6.1</v>
      </c>
      <c r="E7408" s="209">
        <v>-15</v>
      </c>
      <c r="F7408" s="472">
        <v>51.1</v>
      </c>
      <c r="I7408" s="114"/>
    </row>
    <row r="7409" spans="1:9">
      <c r="A7409" s="470">
        <v>44505</v>
      </c>
      <c r="B7409" s="203">
        <v>15</v>
      </c>
      <c r="C7409" s="208">
        <v>49</v>
      </c>
      <c r="D7409" s="471">
        <v>6.1</v>
      </c>
      <c r="E7409" s="209">
        <v>-15</v>
      </c>
      <c r="F7409" s="472">
        <v>51.8</v>
      </c>
      <c r="I7409" s="114"/>
    </row>
    <row r="7410" spans="1:9">
      <c r="A7410" s="470">
        <v>44505</v>
      </c>
      <c r="B7410" s="203">
        <v>16</v>
      </c>
      <c r="C7410" s="208">
        <v>64</v>
      </c>
      <c r="D7410" s="471">
        <v>6.1</v>
      </c>
      <c r="E7410" s="209">
        <v>-15</v>
      </c>
      <c r="F7410" s="472">
        <v>52.6</v>
      </c>
      <c r="I7410" s="114"/>
    </row>
    <row r="7411" spans="1:9">
      <c r="A7411" s="470">
        <v>44505</v>
      </c>
      <c r="B7411" s="203">
        <v>17</v>
      </c>
      <c r="C7411" s="208">
        <v>79</v>
      </c>
      <c r="D7411" s="471">
        <v>6.1</v>
      </c>
      <c r="E7411" s="209">
        <v>-15</v>
      </c>
      <c r="F7411" s="472">
        <v>53.3</v>
      </c>
      <c r="I7411" s="114"/>
    </row>
    <row r="7412" spans="1:9">
      <c r="A7412" s="470">
        <v>44505</v>
      </c>
      <c r="B7412" s="203">
        <v>18</v>
      </c>
      <c r="C7412" s="208">
        <v>94</v>
      </c>
      <c r="D7412" s="471">
        <v>6</v>
      </c>
      <c r="E7412" s="209">
        <v>-15</v>
      </c>
      <c r="F7412" s="472">
        <v>54.1</v>
      </c>
      <c r="I7412" s="114"/>
    </row>
    <row r="7413" spans="1:9">
      <c r="A7413" s="470">
        <v>44505</v>
      </c>
      <c r="B7413" s="203">
        <v>19</v>
      </c>
      <c r="C7413" s="208">
        <v>109</v>
      </c>
      <c r="D7413" s="471">
        <v>6</v>
      </c>
      <c r="E7413" s="209">
        <v>-15</v>
      </c>
      <c r="F7413" s="472">
        <v>54.8</v>
      </c>
      <c r="I7413" s="114"/>
    </row>
    <row r="7414" spans="1:9">
      <c r="A7414" s="470">
        <v>44505</v>
      </c>
      <c r="B7414" s="203">
        <v>20</v>
      </c>
      <c r="C7414" s="208">
        <v>124</v>
      </c>
      <c r="D7414" s="471">
        <v>6</v>
      </c>
      <c r="E7414" s="209">
        <v>-15</v>
      </c>
      <c r="F7414" s="472">
        <v>55.6</v>
      </c>
      <c r="I7414" s="114"/>
    </row>
    <row r="7415" spans="1:9">
      <c r="A7415" s="470">
        <v>44505</v>
      </c>
      <c r="B7415" s="203">
        <v>21</v>
      </c>
      <c r="C7415" s="208">
        <v>139</v>
      </c>
      <c r="D7415" s="471">
        <v>6</v>
      </c>
      <c r="E7415" s="209">
        <v>-15</v>
      </c>
      <c r="F7415" s="472">
        <v>56.3</v>
      </c>
      <c r="I7415" s="114"/>
    </row>
    <row r="7416" spans="1:9">
      <c r="A7416" s="470">
        <v>44505</v>
      </c>
      <c r="B7416" s="203">
        <v>22</v>
      </c>
      <c r="C7416" s="208">
        <v>154</v>
      </c>
      <c r="D7416" s="471">
        <v>5.9</v>
      </c>
      <c r="E7416" s="209">
        <v>-15</v>
      </c>
      <c r="F7416" s="472">
        <v>57.1</v>
      </c>
      <c r="I7416" s="114"/>
    </row>
    <row r="7417" spans="1:9">
      <c r="A7417" s="470">
        <v>44505</v>
      </c>
      <c r="B7417" s="203">
        <v>23</v>
      </c>
      <c r="C7417" s="208">
        <v>169</v>
      </c>
      <c r="D7417" s="471">
        <v>5.9</v>
      </c>
      <c r="E7417" s="209">
        <v>-15</v>
      </c>
      <c r="F7417" s="472">
        <v>57.8</v>
      </c>
      <c r="I7417" s="114"/>
    </row>
    <row r="7418" spans="1:9">
      <c r="A7418" s="470">
        <v>44506</v>
      </c>
      <c r="B7418" s="203">
        <v>0</v>
      </c>
      <c r="C7418" s="208">
        <v>184</v>
      </c>
      <c r="D7418" s="471">
        <v>5.9</v>
      </c>
      <c r="E7418" s="209">
        <v>-15</v>
      </c>
      <c r="F7418" s="472">
        <v>58.6</v>
      </c>
      <c r="I7418" s="114"/>
    </row>
    <row r="7419" spans="1:9">
      <c r="A7419" s="470">
        <v>44506</v>
      </c>
      <c r="B7419" s="203">
        <v>1</v>
      </c>
      <c r="C7419" s="208">
        <v>199</v>
      </c>
      <c r="D7419" s="471">
        <v>5.9</v>
      </c>
      <c r="E7419" s="209">
        <v>-15</v>
      </c>
      <c r="F7419" s="472">
        <v>59.3</v>
      </c>
      <c r="I7419" s="114"/>
    </row>
    <row r="7420" spans="1:9">
      <c r="A7420" s="470">
        <v>44506</v>
      </c>
      <c r="B7420" s="203">
        <v>2</v>
      </c>
      <c r="C7420" s="208">
        <v>214</v>
      </c>
      <c r="D7420" s="471">
        <v>5.8</v>
      </c>
      <c r="E7420" s="209">
        <v>-16</v>
      </c>
      <c r="F7420" s="472">
        <v>0.1</v>
      </c>
      <c r="I7420" s="114"/>
    </row>
    <row r="7421" spans="1:9">
      <c r="A7421" s="470">
        <v>44506</v>
      </c>
      <c r="B7421" s="203">
        <v>3</v>
      </c>
      <c r="C7421" s="208">
        <v>229</v>
      </c>
      <c r="D7421" s="471">
        <v>5.8</v>
      </c>
      <c r="E7421" s="209">
        <v>-16</v>
      </c>
      <c r="F7421" s="472">
        <v>0.8</v>
      </c>
      <c r="I7421" s="114"/>
    </row>
    <row r="7422" spans="1:9">
      <c r="A7422" s="470">
        <v>44506</v>
      </c>
      <c r="B7422" s="203">
        <v>4</v>
      </c>
      <c r="C7422" s="208">
        <v>244</v>
      </c>
      <c r="D7422" s="471">
        <v>5.8</v>
      </c>
      <c r="E7422" s="209">
        <v>-16</v>
      </c>
      <c r="F7422" s="472">
        <v>1.6</v>
      </c>
      <c r="I7422" s="114"/>
    </row>
    <row r="7423" spans="1:9">
      <c r="A7423" s="470">
        <v>44506</v>
      </c>
      <c r="B7423" s="203">
        <v>5</v>
      </c>
      <c r="C7423" s="208">
        <v>259</v>
      </c>
      <c r="D7423" s="471">
        <v>5.8</v>
      </c>
      <c r="E7423" s="209">
        <v>-16</v>
      </c>
      <c r="F7423" s="472">
        <v>2.2999999999999998</v>
      </c>
      <c r="I7423" s="114"/>
    </row>
    <row r="7424" spans="1:9">
      <c r="A7424" s="470">
        <v>44506</v>
      </c>
      <c r="B7424" s="203">
        <v>6</v>
      </c>
      <c r="C7424" s="208">
        <v>274</v>
      </c>
      <c r="D7424" s="471">
        <v>5.7</v>
      </c>
      <c r="E7424" s="209">
        <v>-16</v>
      </c>
      <c r="F7424" s="472">
        <v>3.1</v>
      </c>
      <c r="I7424" s="114"/>
    </row>
    <row r="7425" spans="1:9">
      <c r="A7425" s="470">
        <v>44506</v>
      </c>
      <c r="B7425" s="203">
        <v>7</v>
      </c>
      <c r="C7425" s="208">
        <v>289</v>
      </c>
      <c r="D7425" s="471">
        <v>5.7</v>
      </c>
      <c r="E7425" s="209">
        <v>-16</v>
      </c>
      <c r="F7425" s="472">
        <v>3.8</v>
      </c>
      <c r="I7425" s="114"/>
    </row>
    <row r="7426" spans="1:9">
      <c r="A7426" s="470">
        <v>44506</v>
      </c>
      <c r="B7426" s="203">
        <v>8</v>
      </c>
      <c r="C7426" s="208">
        <v>304</v>
      </c>
      <c r="D7426" s="471">
        <v>5.7</v>
      </c>
      <c r="E7426" s="209">
        <v>-16</v>
      </c>
      <c r="F7426" s="472">
        <v>4.5999999999999996</v>
      </c>
      <c r="I7426" s="114"/>
    </row>
    <row r="7427" spans="1:9">
      <c r="A7427" s="470">
        <v>44506</v>
      </c>
      <c r="B7427" s="203">
        <v>9</v>
      </c>
      <c r="C7427" s="208">
        <v>319</v>
      </c>
      <c r="D7427" s="471">
        <v>5.7</v>
      </c>
      <c r="E7427" s="209">
        <v>-16</v>
      </c>
      <c r="F7427" s="472">
        <v>5.3</v>
      </c>
      <c r="I7427" s="114"/>
    </row>
    <row r="7428" spans="1:9">
      <c r="A7428" s="470">
        <v>44506</v>
      </c>
      <c r="B7428" s="203">
        <v>10</v>
      </c>
      <c r="C7428" s="208">
        <v>334</v>
      </c>
      <c r="D7428" s="471">
        <v>5.6</v>
      </c>
      <c r="E7428" s="209">
        <v>-16</v>
      </c>
      <c r="F7428" s="472">
        <v>6.1</v>
      </c>
      <c r="I7428" s="114"/>
    </row>
    <row r="7429" spans="1:9">
      <c r="A7429" s="470">
        <v>44506</v>
      </c>
      <c r="B7429" s="203">
        <v>11</v>
      </c>
      <c r="C7429" s="208">
        <v>349</v>
      </c>
      <c r="D7429" s="471">
        <v>5.6</v>
      </c>
      <c r="E7429" s="209">
        <v>-16</v>
      </c>
      <c r="F7429" s="472">
        <v>6.8</v>
      </c>
      <c r="I7429" s="114"/>
    </row>
    <row r="7430" spans="1:9">
      <c r="A7430" s="470">
        <v>44506</v>
      </c>
      <c r="B7430" s="203">
        <v>12</v>
      </c>
      <c r="C7430" s="208">
        <v>4</v>
      </c>
      <c r="D7430" s="471">
        <v>5.6</v>
      </c>
      <c r="E7430" s="209">
        <v>-16</v>
      </c>
      <c r="F7430" s="472">
        <v>7.5</v>
      </c>
      <c r="I7430" s="114"/>
    </row>
    <row r="7431" spans="1:9">
      <c r="A7431" s="470">
        <v>44506</v>
      </c>
      <c r="B7431" s="203">
        <v>13</v>
      </c>
      <c r="C7431" s="208">
        <v>19</v>
      </c>
      <c r="D7431" s="471">
        <v>5.5</v>
      </c>
      <c r="E7431" s="209">
        <v>-16</v>
      </c>
      <c r="F7431" s="472">
        <v>8.3000000000000007</v>
      </c>
      <c r="I7431" s="114"/>
    </row>
    <row r="7432" spans="1:9">
      <c r="A7432" s="470">
        <v>44506</v>
      </c>
      <c r="B7432" s="203">
        <v>14</v>
      </c>
      <c r="C7432" s="208">
        <v>34</v>
      </c>
      <c r="D7432" s="471">
        <v>5.5</v>
      </c>
      <c r="E7432" s="209">
        <v>-16</v>
      </c>
      <c r="F7432" s="472">
        <v>9</v>
      </c>
      <c r="I7432" s="114"/>
    </row>
    <row r="7433" spans="1:9">
      <c r="A7433" s="470">
        <v>44506</v>
      </c>
      <c r="B7433" s="203">
        <v>15</v>
      </c>
      <c r="C7433" s="208">
        <v>49</v>
      </c>
      <c r="D7433" s="471">
        <v>5.5</v>
      </c>
      <c r="E7433" s="209">
        <v>-16</v>
      </c>
      <c r="F7433" s="472">
        <v>9.8000000000000007</v>
      </c>
      <c r="I7433" s="114"/>
    </row>
    <row r="7434" spans="1:9">
      <c r="A7434" s="470">
        <v>44506</v>
      </c>
      <c r="B7434" s="203">
        <v>16</v>
      </c>
      <c r="C7434" s="208">
        <v>64</v>
      </c>
      <c r="D7434" s="471">
        <v>5.4</v>
      </c>
      <c r="E7434" s="209">
        <v>-16</v>
      </c>
      <c r="F7434" s="472">
        <v>10.5</v>
      </c>
      <c r="I7434" s="114"/>
    </row>
    <row r="7435" spans="1:9">
      <c r="A7435" s="470">
        <v>44506</v>
      </c>
      <c r="B7435" s="203">
        <v>17</v>
      </c>
      <c r="C7435" s="208">
        <v>79</v>
      </c>
      <c r="D7435" s="471">
        <v>5.4</v>
      </c>
      <c r="E7435" s="209">
        <v>-16</v>
      </c>
      <c r="F7435" s="472">
        <v>11.3</v>
      </c>
      <c r="I7435" s="114"/>
    </row>
    <row r="7436" spans="1:9">
      <c r="A7436" s="470">
        <v>44506</v>
      </c>
      <c r="B7436" s="203">
        <v>18</v>
      </c>
      <c r="C7436" s="208">
        <v>94</v>
      </c>
      <c r="D7436" s="471">
        <v>5.4</v>
      </c>
      <c r="E7436" s="209">
        <v>-16</v>
      </c>
      <c r="F7436" s="472">
        <v>12</v>
      </c>
      <c r="I7436" s="114"/>
    </row>
    <row r="7437" spans="1:9">
      <c r="A7437" s="470">
        <v>44506</v>
      </c>
      <c r="B7437" s="203">
        <v>19</v>
      </c>
      <c r="C7437" s="208">
        <v>109</v>
      </c>
      <c r="D7437" s="471">
        <v>5.3</v>
      </c>
      <c r="E7437" s="209">
        <v>-16</v>
      </c>
      <c r="F7437" s="472">
        <v>12.7</v>
      </c>
      <c r="I7437" s="114"/>
    </row>
    <row r="7438" spans="1:9">
      <c r="A7438" s="470">
        <v>44506</v>
      </c>
      <c r="B7438" s="203">
        <v>20</v>
      </c>
      <c r="C7438" s="208">
        <v>124</v>
      </c>
      <c r="D7438" s="471">
        <v>5.3</v>
      </c>
      <c r="E7438" s="209">
        <v>-16</v>
      </c>
      <c r="F7438" s="472">
        <v>13.5</v>
      </c>
      <c r="I7438" s="114"/>
    </row>
    <row r="7439" spans="1:9">
      <c r="A7439" s="470">
        <v>44506</v>
      </c>
      <c r="B7439" s="203">
        <v>21</v>
      </c>
      <c r="C7439" s="208">
        <v>139</v>
      </c>
      <c r="D7439" s="471">
        <v>5.3</v>
      </c>
      <c r="E7439" s="209">
        <v>-16</v>
      </c>
      <c r="F7439" s="472">
        <v>14.2</v>
      </c>
      <c r="I7439" s="114"/>
    </row>
    <row r="7440" spans="1:9">
      <c r="A7440" s="470">
        <v>44506</v>
      </c>
      <c r="B7440" s="203">
        <v>22</v>
      </c>
      <c r="C7440" s="208">
        <v>154</v>
      </c>
      <c r="D7440" s="471">
        <v>5.2</v>
      </c>
      <c r="E7440" s="209">
        <v>-16</v>
      </c>
      <c r="F7440" s="472">
        <v>15</v>
      </c>
      <c r="I7440" s="114"/>
    </row>
    <row r="7441" spans="1:9">
      <c r="A7441" s="470">
        <v>44506</v>
      </c>
      <c r="B7441" s="203">
        <v>23</v>
      </c>
      <c r="C7441" s="208">
        <v>169</v>
      </c>
      <c r="D7441" s="471">
        <v>5.2</v>
      </c>
      <c r="E7441" s="209">
        <v>-16</v>
      </c>
      <c r="F7441" s="472">
        <v>15.7</v>
      </c>
      <c r="I7441" s="114"/>
    </row>
    <row r="7442" spans="1:9">
      <c r="A7442" s="470">
        <v>44507</v>
      </c>
      <c r="B7442" s="203">
        <v>0</v>
      </c>
      <c r="C7442" s="208">
        <v>184</v>
      </c>
      <c r="D7442" s="471">
        <v>5.2</v>
      </c>
      <c r="E7442" s="209">
        <v>-16</v>
      </c>
      <c r="F7442" s="472">
        <v>16.399999999999999</v>
      </c>
      <c r="I7442" s="114"/>
    </row>
    <row r="7443" spans="1:9">
      <c r="A7443" s="470">
        <v>44507</v>
      </c>
      <c r="B7443" s="203">
        <v>1</v>
      </c>
      <c r="C7443" s="208">
        <v>199</v>
      </c>
      <c r="D7443" s="471">
        <v>5.0999999999999996</v>
      </c>
      <c r="E7443" s="209">
        <v>-16</v>
      </c>
      <c r="F7443" s="472">
        <v>17.2</v>
      </c>
      <c r="I7443" s="114"/>
    </row>
    <row r="7444" spans="1:9">
      <c r="A7444" s="470">
        <v>44507</v>
      </c>
      <c r="B7444" s="203">
        <v>2</v>
      </c>
      <c r="C7444" s="208">
        <v>214</v>
      </c>
      <c r="D7444" s="471">
        <v>5.0999999999999996</v>
      </c>
      <c r="E7444" s="209">
        <v>-16</v>
      </c>
      <c r="F7444" s="472">
        <v>17.899999999999999</v>
      </c>
      <c r="I7444" s="114"/>
    </row>
    <row r="7445" spans="1:9">
      <c r="A7445" s="470">
        <v>44507</v>
      </c>
      <c r="B7445" s="203">
        <v>3</v>
      </c>
      <c r="C7445" s="208">
        <v>229</v>
      </c>
      <c r="D7445" s="471">
        <v>5.0999999999999996</v>
      </c>
      <c r="E7445" s="209">
        <v>-16</v>
      </c>
      <c r="F7445" s="472">
        <v>18.600000000000001</v>
      </c>
      <c r="I7445" s="114"/>
    </row>
    <row r="7446" spans="1:9">
      <c r="A7446" s="470">
        <v>44507</v>
      </c>
      <c r="B7446" s="203">
        <v>4</v>
      </c>
      <c r="C7446" s="208">
        <v>244</v>
      </c>
      <c r="D7446" s="471">
        <v>5</v>
      </c>
      <c r="E7446" s="209">
        <v>-16</v>
      </c>
      <c r="F7446" s="472">
        <v>19.399999999999999</v>
      </c>
      <c r="I7446" s="114"/>
    </row>
    <row r="7447" spans="1:9">
      <c r="A7447" s="470">
        <v>44507</v>
      </c>
      <c r="B7447" s="203">
        <v>5</v>
      </c>
      <c r="C7447" s="208">
        <v>259</v>
      </c>
      <c r="D7447" s="471">
        <v>5</v>
      </c>
      <c r="E7447" s="209">
        <v>-16</v>
      </c>
      <c r="F7447" s="472">
        <v>20.100000000000001</v>
      </c>
      <c r="I7447" s="114"/>
    </row>
    <row r="7448" spans="1:9">
      <c r="A7448" s="470">
        <v>44507</v>
      </c>
      <c r="B7448" s="203">
        <v>6</v>
      </c>
      <c r="C7448" s="208">
        <v>274</v>
      </c>
      <c r="D7448" s="471">
        <v>5</v>
      </c>
      <c r="E7448" s="209">
        <v>-16</v>
      </c>
      <c r="F7448" s="472">
        <v>20.9</v>
      </c>
      <c r="I7448" s="114"/>
    </row>
    <row r="7449" spans="1:9">
      <c r="A7449" s="470">
        <v>44507</v>
      </c>
      <c r="B7449" s="203">
        <v>7</v>
      </c>
      <c r="C7449" s="208">
        <v>289</v>
      </c>
      <c r="D7449" s="471">
        <v>4.9000000000000004</v>
      </c>
      <c r="E7449" s="209">
        <v>-16</v>
      </c>
      <c r="F7449" s="472">
        <v>21.6</v>
      </c>
      <c r="I7449" s="114"/>
    </row>
    <row r="7450" spans="1:9">
      <c r="A7450" s="470">
        <v>44507</v>
      </c>
      <c r="B7450" s="203">
        <v>8</v>
      </c>
      <c r="C7450" s="208">
        <v>304</v>
      </c>
      <c r="D7450" s="471">
        <v>4.9000000000000004</v>
      </c>
      <c r="E7450" s="209">
        <v>-16</v>
      </c>
      <c r="F7450" s="472">
        <v>22.3</v>
      </c>
      <c r="I7450" s="114"/>
    </row>
    <row r="7451" spans="1:9">
      <c r="A7451" s="470">
        <v>44507</v>
      </c>
      <c r="B7451" s="203">
        <v>9</v>
      </c>
      <c r="C7451" s="208">
        <v>319</v>
      </c>
      <c r="D7451" s="471">
        <v>4.9000000000000004</v>
      </c>
      <c r="E7451" s="209">
        <v>-16</v>
      </c>
      <c r="F7451" s="472">
        <v>23.1</v>
      </c>
      <c r="I7451" s="114"/>
    </row>
    <row r="7452" spans="1:9">
      <c r="A7452" s="470">
        <v>44507</v>
      </c>
      <c r="B7452" s="203">
        <v>10</v>
      </c>
      <c r="C7452" s="208">
        <v>334</v>
      </c>
      <c r="D7452" s="471">
        <v>4.8</v>
      </c>
      <c r="E7452" s="209">
        <v>-16</v>
      </c>
      <c r="F7452" s="472">
        <v>23.8</v>
      </c>
      <c r="I7452" s="114"/>
    </row>
    <row r="7453" spans="1:9">
      <c r="A7453" s="470">
        <v>44507</v>
      </c>
      <c r="B7453" s="203">
        <v>11</v>
      </c>
      <c r="C7453" s="208">
        <v>349</v>
      </c>
      <c r="D7453" s="471">
        <v>4.8</v>
      </c>
      <c r="E7453" s="209">
        <v>-16</v>
      </c>
      <c r="F7453" s="472">
        <v>24.5</v>
      </c>
      <c r="I7453" s="114"/>
    </row>
    <row r="7454" spans="1:9">
      <c r="A7454" s="470">
        <v>44507</v>
      </c>
      <c r="B7454" s="203">
        <v>12</v>
      </c>
      <c r="C7454" s="208">
        <v>4</v>
      </c>
      <c r="D7454" s="471">
        <v>4.7</v>
      </c>
      <c r="E7454" s="209">
        <v>-16</v>
      </c>
      <c r="F7454" s="472">
        <v>25.3</v>
      </c>
      <c r="I7454" s="114"/>
    </row>
    <row r="7455" spans="1:9">
      <c r="A7455" s="470">
        <v>44507</v>
      </c>
      <c r="B7455" s="203">
        <v>13</v>
      </c>
      <c r="C7455" s="208">
        <v>19</v>
      </c>
      <c r="D7455" s="471">
        <v>4.7</v>
      </c>
      <c r="E7455" s="209">
        <v>-16</v>
      </c>
      <c r="F7455" s="472">
        <v>26</v>
      </c>
      <c r="I7455" s="114"/>
    </row>
    <row r="7456" spans="1:9">
      <c r="A7456" s="470">
        <v>44507</v>
      </c>
      <c r="B7456" s="203">
        <v>14</v>
      </c>
      <c r="C7456" s="208">
        <v>34</v>
      </c>
      <c r="D7456" s="471">
        <v>4.7</v>
      </c>
      <c r="E7456" s="209">
        <v>-16</v>
      </c>
      <c r="F7456" s="472">
        <v>26.7</v>
      </c>
      <c r="I7456" s="114"/>
    </row>
    <row r="7457" spans="1:9">
      <c r="A7457" s="470">
        <v>44507</v>
      </c>
      <c r="B7457" s="203">
        <v>15</v>
      </c>
      <c r="C7457" s="208">
        <v>49</v>
      </c>
      <c r="D7457" s="471">
        <v>4.5999999999999996</v>
      </c>
      <c r="E7457" s="209">
        <v>-16</v>
      </c>
      <c r="F7457" s="472">
        <v>27.5</v>
      </c>
      <c r="I7457" s="114"/>
    </row>
    <row r="7458" spans="1:9">
      <c r="A7458" s="470">
        <v>44507</v>
      </c>
      <c r="B7458" s="203">
        <v>16</v>
      </c>
      <c r="C7458" s="208">
        <v>64</v>
      </c>
      <c r="D7458" s="471">
        <v>4.5999999999999996</v>
      </c>
      <c r="E7458" s="209">
        <v>-16</v>
      </c>
      <c r="F7458" s="472">
        <v>28.2</v>
      </c>
      <c r="I7458" s="114"/>
    </row>
    <row r="7459" spans="1:9">
      <c r="A7459" s="470">
        <v>44507</v>
      </c>
      <c r="B7459" s="203">
        <v>17</v>
      </c>
      <c r="C7459" s="208">
        <v>79</v>
      </c>
      <c r="D7459" s="471">
        <v>4.5</v>
      </c>
      <c r="E7459" s="209">
        <v>-16</v>
      </c>
      <c r="F7459" s="472">
        <v>28.9</v>
      </c>
      <c r="I7459" s="114"/>
    </row>
    <row r="7460" spans="1:9">
      <c r="A7460" s="470">
        <v>44507</v>
      </c>
      <c r="B7460" s="203">
        <v>18</v>
      </c>
      <c r="C7460" s="208">
        <v>94</v>
      </c>
      <c r="D7460" s="471">
        <v>4.5</v>
      </c>
      <c r="E7460" s="209">
        <v>-16</v>
      </c>
      <c r="F7460" s="472">
        <v>29.6</v>
      </c>
      <c r="I7460" s="114"/>
    </row>
    <row r="7461" spans="1:9">
      <c r="A7461" s="470">
        <v>44507</v>
      </c>
      <c r="B7461" s="203">
        <v>19</v>
      </c>
      <c r="C7461" s="208">
        <v>109</v>
      </c>
      <c r="D7461" s="471">
        <v>4.5</v>
      </c>
      <c r="E7461" s="209">
        <v>-16</v>
      </c>
      <c r="F7461" s="472">
        <v>30.4</v>
      </c>
      <c r="I7461" s="114"/>
    </row>
    <row r="7462" spans="1:9">
      <c r="A7462" s="470">
        <v>44507</v>
      </c>
      <c r="B7462" s="203">
        <v>20</v>
      </c>
      <c r="C7462" s="208">
        <v>124</v>
      </c>
      <c r="D7462" s="471">
        <v>4.4000000000000004</v>
      </c>
      <c r="E7462" s="209">
        <v>-16</v>
      </c>
      <c r="F7462" s="472">
        <v>31.1</v>
      </c>
      <c r="I7462" s="114"/>
    </row>
    <row r="7463" spans="1:9">
      <c r="A7463" s="470">
        <v>44507</v>
      </c>
      <c r="B7463" s="203">
        <v>21</v>
      </c>
      <c r="C7463" s="208">
        <v>139</v>
      </c>
      <c r="D7463" s="471">
        <v>4.4000000000000004</v>
      </c>
      <c r="E7463" s="209">
        <v>-16</v>
      </c>
      <c r="F7463" s="472">
        <v>31.8</v>
      </c>
      <c r="I7463" s="114"/>
    </row>
    <row r="7464" spans="1:9">
      <c r="A7464" s="470">
        <v>44507</v>
      </c>
      <c r="B7464" s="203">
        <v>22</v>
      </c>
      <c r="C7464" s="208">
        <v>154</v>
      </c>
      <c r="D7464" s="471">
        <v>4.3</v>
      </c>
      <c r="E7464" s="209">
        <v>-16</v>
      </c>
      <c r="F7464" s="472">
        <v>32.6</v>
      </c>
      <c r="I7464" s="114"/>
    </row>
    <row r="7465" spans="1:9">
      <c r="A7465" s="470">
        <v>44507</v>
      </c>
      <c r="B7465" s="203">
        <v>23</v>
      </c>
      <c r="C7465" s="208">
        <v>169</v>
      </c>
      <c r="D7465" s="471">
        <v>4.3</v>
      </c>
      <c r="E7465" s="209">
        <v>-16</v>
      </c>
      <c r="F7465" s="472">
        <v>33.299999999999997</v>
      </c>
      <c r="I7465" s="114"/>
    </row>
    <row r="7466" spans="1:9">
      <c r="A7466" s="470">
        <v>44508</v>
      </c>
      <c r="B7466" s="203">
        <v>0</v>
      </c>
      <c r="C7466" s="208">
        <v>184</v>
      </c>
      <c r="D7466" s="471">
        <v>4.3</v>
      </c>
      <c r="E7466" s="209">
        <v>-16</v>
      </c>
      <c r="F7466" s="472">
        <v>34</v>
      </c>
      <c r="I7466" s="114"/>
    </row>
    <row r="7467" spans="1:9">
      <c r="A7467" s="470">
        <v>44508</v>
      </c>
      <c r="B7467" s="203">
        <v>1</v>
      </c>
      <c r="C7467" s="208">
        <v>199</v>
      </c>
      <c r="D7467" s="471">
        <v>4.2</v>
      </c>
      <c r="E7467" s="209">
        <v>-16</v>
      </c>
      <c r="F7467" s="472">
        <v>34.700000000000003</v>
      </c>
      <c r="I7467" s="114"/>
    </row>
    <row r="7468" spans="1:9">
      <c r="A7468" s="470">
        <v>44508</v>
      </c>
      <c r="B7468" s="203">
        <v>2</v>
      </c>
      <c r="C7468" s="208">
        <v>214</v>
      </c>
      <c r="D7468" s="471">
        <v>4.2</v>
      </c>
      <c r="E7468" s="209">
        <v>-16</v>
      </c>
      <c r="F7468" s="472">
        <v>35.5</v>
      </c>
      <c r="I7468" s="114"/>
    </row>
    <row r="7469" spans="1:9">
      <c r="A7469" s="470">
        <v>44508</v>
      </c>
      <c r="B7469" s="203">
        <v>3</v>
      </c>
      <c r="C7469" s="208">
        <v>229</v>
      </c>
      <c r="D7469" s="471">
        <v>4.0999999999999996</v>
      </c>
      <c r="E7469" s="209">
        <v>-16</v>
      </c>
      <c r="F7469" s="472">
        <v>36.200000000000003</v>
      </c>
      <c r="I7469" s="114"/>
    </row>
    <row r="7470" spans="1:9">
      <c r="A7470" s="470">
        <v>44508</v>
      </c>
      <c r="B7470" s="203">
        <v>4</v>
      </c>
      <c r="C7470" s="208">
        <v>244</v>
      </c>
      <c r="D7470" s="471">
        <v>4.0999999999999996</v>
      </c>
      <c r="E7470" s="209">
        <v>-16</v>
      </c>
      <c r="F7470" s="472">
        <v>36.9</v>
      </c>
      <c r="I7470" s="114"/>
    </row>
    <row r="7471" spans="1:9">
      <c r="A7471" s="470">
        <v>44508</v>
      </c>
      <c r="B7471" s="203">
        <v>5</v>
      </c>
      <c r="C7471" s="208">
        <v>259</v>
      </c>
      <c r="D7471" s="471">
        <v>4</v>
      </c>
      <c r="E7471" s="209">
        <v>-16</v>
      </c>
      <c r="F7471" s="472">
        <v>37.6</v>
      </c>
      <c r="I7471" s="114"/>
    </row>
    <row r="7472" spans="1:9">
      <c r="A7472" s="470">
        <v>44508</v>
      </c>
      <c r="B7472" s="203">
        <v>6</v>
      </c>
      <c r="C7472" s="208">
        <v>274</v>
      </c>
      <c r="D7472" s="471">
        <v>4</v>
      </c>
      <c r="E7472" s="209">
        <v>-16</v>
      </c>
      <c r="F7472" s="472">
        <v>38.4</v>
      </c>
      <c r="I7472" s="114"/>
    </row>
    <row r="7473" spans="1:9">
      <c r="A7473" s="470">
        <v>44508</v>
      </c>
      <c r="B7473" s="203">
        <v>7</v>
      </c>
      <c r="C7473" s="208">
        <v>289</v>
      </c>
      <c r="D7473" s="471">
        <v>3.9</v>
      </c>
      <c r="E7473" s="209">
        <v>-16</v>
      </c>
      <c r="F7473" s="472">
        <v>39.1</v>
      </c>
      <c r="I7473" s="114"/>
    </row>
    <row r="7474" spans="1:9">
      <c r="A7474" s="470">
        <v>44508</v>
      </c>
      <c r="B7474" s="203">
        <v>8</v>
      </c>
      <c r="C7474" s="208">
        <v>304</v>
      </c>
      <c r="D7474" s="471">
        <v>3.9</v>
      </c>
      <c r="E7474" s="209">
        <v>-16</v>
      </c>
      <c r="F7474" s="472">
        <v>39.799999999999997</v>
      </c>
      <c r="I7474" s="114"/>
    </row>
    <row r="7475" spans="1:9">
      <c r="A7475" s="470">
        <v>44508</v>
      </c>
      <c r="B7475" s="203">
        <v>9</v>
      </c>
      <c r="C7475" s="208">
        <v>319</v>
      </c>
      <c r="D7475" s="471">
        <v>3.9</v>
      </c>
      <c r="E7475" s="209">
        <v>-16</v>
      </c>
      <c r="F7475" s="472">
        <v>40.5</v>
      </c>
      <c r="I7475" s="114"/>
    </row>
    <row r="7476" spans="1:9">
      <c r="A7476" s="470">
        <v>44508</v>
      </c>
      <c r="B7476" s="203">
        <v>10</v>
      </c>
      <c r="C7476" s="208">
        <v>334</v>
      </c>
      <c r="D7476" s="471">
        <v>3.8</v>
      </c>
      <c r="E7476" s="209">
        <v>-16</v>
      </c>
      <c r="F7476" s="472">
        <v>41.2</v>
      </c>
      <c r="I7476" s="114"/>
    </row>
    <row r="7477" spans="1:9">
      <c r="A7477" s="470">
        <v>44508</v>
      </c>
      <c r="B7477" s="203">
        <v>11</v>
      </c>
      <c r="C7477" s="208">
        <v>349</v>
      </c>
      <c r="D7477" s="471">
        <v>3.8</v>
      </c>
      <c r="E7477" s="209">
        <v>-16</v>
      </c>
      <c r="F7477" s="472">
        <v>42</v>
      </c>
      <c r="I7477" s="114"/>
    </row>
    <row r="7478" spans="1:9">
      <c r="A7478" s="470">
        <v>44508</v>
      </c>
      <c r="B7478" s="203">
        <v>12</v>
      </c>
      <c r="C7478" s="208">
        <v>4</v>
      </c>
      <c r="D7478" s="471">
        <v>3.7</v>
      </c>
      <c r="E7478" s="209">
        <v>-16</v>
      </c>
      <c r="F7478" s="472">
        <v>42.7</v>
      </c>
      <c r="I7478" s="114"/>
    </row>
    <row r="7479" spans="1:9">
      <c r="A7479" s="470">
        <v>44508</v>
      </c>
      <c r="B7479" s="203">
        <v>13</v>
      </c>
      <c r="C7479" s="208">
        <v>19</v>
      </c>
      <c r="D7479" s="471">
        <v>3.7</v>
      </c>
      <c r="E7479" s="209">
        <v>-16</v>
      </c>
      <c r="F7479" s="472">
        <v>43.4</v>
      </c>
      <c r="I7479" s="114"/>
    </row>
    <row r="7480" spans="1:9">
      <c r="A7480" s="470">
        <v>44508</v>
      </c>
      <c r="B7480" s="203">
        <v>14</v>
      </c>
      <c r="C7480" s="208">
        <v>34</v>
      </c>
      <c r="D7480" s="471">
        <v>3.6</v>
      </c>
      <c r="E7480" s="209">
        <v>-16</v>
      </c>
      <c r="F7480" s="472">
        <v>44.1</v>
      </c>
      <c r="I7480" s="114"/>
    </row>
    <row r="7481" spans="1:9">
      <c r="A7481" s="470">
        <v>44508</v>
      </c>
      <c r="B7481" s="203">
        <v>15</v>
      </c>
      <c r="C7481" s="208">
        <v>49</v>
      </c>
      <c r="D7481" s="471">
        <v>3.6</v>
      </c>
      <c r="E7481" s="209">
        <v>-16</v>
      </c>
      <c r="F7481" s="472">
        <v>44.9</v>
      </c>
      <c r="I7481" s="114"/>
    </row>
    <row r="7482" spans="1:9">
      <c r="A7482" s="470">
        <v>44508</v>
      </c>
      <c r="B7482" s="203">
        <v>16</v>
      </c>
      <c r="C7482" s="208">
        <v>64</v>
      </c>
      <c r="D7482" s="471">
        <v>3.5</v>
      </c>
      <c r="E7482" s="209">
        <v>-16</v>
      </c>
      <c r="F7482" s="472">
        <v>45.6</v>
      </c>
      <c r="I7482" s="114"/>
    </row>
    <row r="7483" spans="1:9">
      <c r="A7483" s="470">
        <v>44508</v>
      </c>
      <c r="B7483" s="203">
        <v>17</v>
      </c>
      <c r="C7483" s="208">
        <v>79</v>
      </c>
      <c r="D7483" s="471">
        <v>3.5</v>
      </c>
      <c r="E7483" s="209">
        <v>-16</v>
      </c>
      <c r="F7483" s="472">
        <v>46.3</v>
      </c>
      <c r="I7483" s="114"/>
    </row>
    <row r="7484" spans="1:9">
      <c r="A7484" s="470">
        <v>44508</v>
      </c>
      <c r="B7484" s="203">
        <v>18</v>
      </c>
      <c r="C7484" s="208">
        <v>94</v>
      </c>
      <c r="D7484" s="471">
        <v>3.4</v>
      </c>
      <c r="E7484" s="209">
        <v>-16</v>
      </c>
      <c r="F7484" s="472">
        <v>47</v>
      </c>
      <c r="I7484" s="114"/>
    </row>
    <row r="7485" spans="1:9">
      <c r="A7485" s="470">
        <v>44508</v>
      </c>
      <c r="B7485" s="203">
        <v>19</v>
      </c>
      <c r="C7485" s="208">
        <v>109</v>
      </c>
      <c r="D7485" s="471">
        <v>3.4</v>
      </c>
      <c r="E7485" s="209">
        <v>-16</v>
      </c>
      <c r="F7485" s="472">
        <v>47.7</v>
      </c>
      <c r="I7485" s="114"/>
    </row>
    <row r="7486" spans="1:9">
      <c r="A7486" s="470">
        <v>44508</v>
      </c>
      <c r="B7486" s="203">
        <v>20</v>
      </c>
      <c r="C7486" s="208">
        <v>124</v>
      </c>
      <c r="D7486" s="471">
        <v>3.3</v>
      </c>
      <c r="E7486" s="209">
        <v>-16</v>
      </c>
      <c r="F7486" s="472">
        <v>48.4</v>
      </c>
      <c r="I7486" s="114"/>
    </row>
    <row r="7487" spans="1:9">
      <c r="A7487" s="470">
        <v>44508</v>
      </c>
      <c r="B7487" s="203">
        <v>21</v>
      </c>
      <c r="C7487" s="208">
        <v>139</v>
      </c>
      <c r="D7487" s="471">
        <v>3.3</v>
      </c>
      <c r="E7487" s="209">
        <v>-16</v>
      </c>
      <c r="F7487" s="472">
        <v>49.2</v>
      </c>
      <c r="I7487" s="114"/>
    </row>
    <row r="7488" spans="1:9">
      <c r="A7488" s="470">
        <v>44508</v>
      </c>
      <c r="B7488" s="203">
        <v>22</v>
      </c>
      <c r="C7488" s="208">
        <v>154</v>
      </c>
      <c r="D7488" s="471">
        <v>3.2</v>
      </c>
      <c r="E7488" s="209">
        <v>-16</v>
      </c>
      <c r="F7488" s="472">
        <v>49.9</v>
      </c>
      <c r="I7488" s="114"/>
    </row>
    <row r="7489" spans="1:9">
      <c r="A7489" s="470">
        <v>44508</v>
      </c>
      <c r="B7489" s="203">
        <v>23</v>
      </c>
      <c r="C7489" s="208">
        <v>169</v>
      </c>
      <c r="D7489" s="471">
        <v>3.2</v>
      </c>
      <c r="E7489" s="209">
        <v>-16</v>
      </c>
      <c r="F7489" s="472">
        <v>50.6</v>
      </c>
      <c r="I7489" s="114"/>
    </row>
    <row r="7490" spans="1:9">
      <c r="A7490" s="470">
        <v>44509</v>
      </c>
      <c r="B7490" s="203">
        <v>0</v>
      </c>
      <c r="C7490" s="208">
        <v>184</v>
      </c>
      <c r="D7490" s="471">
        <v>3.1</v>
      </c>
      <c r="E7490" s="209">
        <v>-16</v>
      </c>
      <c r="F7490" s="472">
        <v>51.3</v>
      </c>
      <c r="I7490" s="114"/>
    </row>
    <row r="7491" spans="1:9">
      <c r="A7491" s="470">
        <v>44509</v>
      </c>
      <c r="B7491" s="203">
        <v>1</v>
      </c>
      <c r="C7491" s="208">
        <v>199</v>
      </c>
      <c r="D7491" s="471">
        <v>3.1</v>
      </c>
      <c r="E7491" s="209">
        <v>-16</v>
      </c>
      <c r="F7491" s="472">
        <v>52</v>
      </c>
      <c r="I7491" s="114"/>
    </row>
    <row r="7492" spans="1:9">
      <c r="A7492" s="470">
        <v>44509</v>
      </c>
      <c r="B7492" s="203">
        <v>2</v>
      </c>
      <c r="C7492" s="208">
        <v>214</v>
      </c>
      <c r="D7492" s="471">
        <v>3</v>
      </c>
      <c r="E7492" s="209">
        <v>-16</v>
      </c>
      <c r="F7492" s="472">
        <v>52.7</v>
      </c>
      <c r="I7492" s="114"/>
    </row>
    <row r="7493" spans="1:9">
      <c r="A7493" s="470">
        <v>44509</v>
      </c>
      <c r="B7493" s="203">
        <v>3</v>
      </c>
      <c r="C7493" s="208">
        <v>229</v>
      </c>
      <c r="D7493" s="471">
        <v>3</v>
      </c>
      <c r="E7493" s="209">
        <v>-16</v>
      </c>
      <c r="F7493" s="472">
        <v>53.4</v>
      </c>
      <c r="I7493" s="114"/>
    </row>
    <row r="7494" spans="1:9">
      <c r="A7494" s="470">
        <v>44509</v>
      </c>
      <c r="B7494" s="203">
        <v>4</v>
      </c>
      <c r="C7494" s="208">
        <v>244</v>
      </c>
      <c r="D7494" s="471">
        <v>2.9</v>
      </c>
      <c r="E7494" s="209">
        <v>-16</v>
      </c>
      <c r="F7494" s="472">
        <v>54.2</v>
      </c>
      <c r="I7494" s="114"/>
    </row>
    <row r="7495" spans="1:9">
      <c r="A7495" s="470">
        <v>44509</v>
      </c>
      <c r="B7495" s="203">
        <v>5</v>
      </c>
      <c r="C7495" s="208">
        <v>259</v>
      </c>
      <c r="D7495" s="471">
        <v>2.9</v>
      </c>
      <c r="E7495" s="209">
        <v>-16</v>
      </c>
      <c r="F7495" s="472">
        <v>54.9</v>
      </c>
      <c r="I7495" s="114"/>
    </row>
    <row r="7496" spans="1:9">
      <c r="A7496" s="470">
        <v>44509</v>
      </c>
      <c r="B7496" s="203">
        <v>6</v>
      </c>
      <c r="C7496" s="208">
        <v>274</v>
      </c>
      <c r="D7496" s="471">
        <v>2.8</v>
      </c>
      <c r="E7496" s="209">
        <v>-16</v>
      </c>
      <c r="F7496" s="472">
        <v>55.6</v>
      </c>
      <c r="I7496" s="114"/>
    </row>
    <row r="7497" spans="1:9">
      <c r="A7497" s="470">
        <v>44509</v>
      </c>
      <c r="B7497" s="203">
        <v>7</v>
      </c>
      <c r="C7497" s="208">
        <v>289</v>
      </c>
      <c r="D7497" s="471">
        <v>2.8</v>
      </c>
      <c r="E7497" s="209">
        <v>-16</v>
      </c>
      <c r="F7497" s="472">
        <v>56.3</v>
      </c>
      <c r="I7497" s="114"/>
    </row>
    <row r="7498" spans="1:9">
      <c r="A7498" s="470">
        <v>44509</v>
      </c>
      <c r="B7498" s="203">
        <v>8</v>
      </c>
      <c r="C7498" s="208">
        <v>304</v>
      </c>
      <c r="D7498" s="471">
        <v>2.7</v>
      </c>
      <c r="E7498" s="209">
        <v>-16</v>
      </c>
      <c r="F7498" s="472">
        <v>57</v>
      </c>
      <c r="I7498" s="114"/>
    </row>
    <row r="7499" spans="1:9">
      <c r="A7499" s="470">
        <v>44509</v>
      </c>
      <c r="B7499" s="203">
        <v>9</v>
      </c>
      <c r="C7499" s="208">
        <v>319</v>
      </c>
      <c r="D7499" s="471">
        <v>2.6</v>
      </c>
      <c r="E7499" s="209">
        <v>-16</v>
      </c>
      <c r="F7499" s="472">
        <v>57.7</v>
      </c>
      <c r="I7499" s="114"/>
    </row>
    <row r="7500" spans="1:9">
      <c r="A7500" s="470">
        <v>44509</v>
      </c>
      <c r="B7500" s="203">
        <v>10</v>
      </c>
      <c r="C7500" s="208">
        <v>334</v>
      </c>
      <c r="D7500" s="471">
        <v>2.6</v>
      </c>
      <c r="E7500" s="209">
        <v>-16</v>
      </c>
      <c r="F7500" s="472">
        <v>58.4</v>
      </c>
      <c r="I7500" s="114"/>
    </row>
    <row r="7501" spans="1:9">
      <c r="A7501" s="470">
        <v>44509</v>
      </c>
      <c r="B7501" s="203">
        <v>11</v>
      </c>
      <c r="C7501" s="208">
        <v>349</v>
      </c>
      <c r="D7501" s="471">
        <v>2.5</v>
      </c>
      <c r="E7501" s="209">
        <v>-16</v>
      </c>
      <c r="F7501" s="472">
        <v>59.1</v>
      </c>
      <c r="I7501" s="114"/>
    </row>
    <row r="7502" spans="1:9">
      <c r="A7502" s="470">
        <v>44509</v>
      </c>
      <c r="B7502" s="203">
        <v>12</v>
      </c>
      <c r="C7502" s="208">
        <v>4</v>
      </c>
      <c r="D7502" s="471">
        <v>2.5</v>
      </c>
      <c r="E7502" s="209">
        <v>-16</v>
      </c>
      <c r="F7502" s="472">
        <v>59.8</v>
      </c>
      <c r="I7502" s="114"/>
    </row>
    <row r="7503" spans="1:9">
      <c r="A7503" s="470">
        <v>44509</v>
      </c>
      <c r="B7503" s="203">
        <v>13</v>
      </c>
      <c r="C7503" s="208">
        <v>19</v>
      </c>
      <c r="D7503" s="471">
        <v>2.4</v>
      </c>
      <c r="E7503" s="209">
        <v>-17</v>
      </c>
      <c r="F7503" s="472">
        <v>0.5</v>
      </c>
      <c r="I7503" s="114"/>
    </row>
    <row r="7504" spans="1:9">
      <c r="A7504" s="470">
        <v>44509</v>
      </c>
      <c r="B7504" s="203">
        <v>14</v>
      </c>
      <c r="C7504" s="208">
        <v>34</v>
      </c>
      <c r="D7504" s="471">
        <v>2.4</v>
      </c>
      <c r="E7504" s="209">
        <v>-17</v>
      </c>
      <c r="F7504" s="472">
        <v>1.3</v>
      </c>
      <c r="I7504" s="114"/>
    </row>
    <row r="7505" spans="1:9">
      <c r="A7505" s="470">
        <v>44509</v>
      </c>
      <c r="B7505" s="203">
        <v>15</v>
      </c>
      <c r="C7505" s="208">
        <v>49</v>
      </c>
      <c r="D7505" s="471">
        <v>2.2999999999999998</v>
      </c>
      <c r="E7505" s="209">
        <v>-17</v>
      </c>
      <c r="F7505" s="472">
        <v>2</v>
      </c>
      <c r="I7505" s="114"/>
    </row>
    <row r="7506" spans="1:9">
      <c r="A7506" s="470">
        <v>44509</v>
      </c>
      <c r="B7506" s="203">
        <v>16</v>
      </c>
      <c r="C7506" s="208">
        <v>64</v>
      </c>
      <c r="D7506" s="471">
        <v>2.2999999999999998</v>
      </c>
      <c r="E7506" s="209">
        <v>-17</v>
      </c>
      <c r="F7506" s="472">
        <v>2.7</v>
      </c>
      <c r="I7506" s="114"/>
    </row>
    <row r="7507" spans="1:9">
      <c r="A7507" s="470">
        <v>44509</v>
      </c>
      <c r="B7507" s="203">
        <v>17</v>
      </c>
      <c r="C7507" s="208">
        <v>79</v>
      </c>
      <c r="D7507" s="471">
        <v>2.2000000000000002</v>
      </c>
      <c r="E7507" s="209">
        <v>-17</v>
      </c>
      <c r="F7507" s="472">
        <v>3.4</v>
      </c>
      <c r="I7507" s="114"/>
    </row>
    <row r="7508" spans="1:9">
      <c r="A7508" s="470">
        <v>44509</v>
      </c>
      <c r="B7508" s="203">
        <v>18</v>
      </c>
      <c r="C7508" s="208">
        <v>94</v>
      </c>
      <c r="D7508" s="471">
        <v>2.1</v>
      </c>
      <c r="E7508" s="209">
        <v>-17</v>
      </c>
      <c r="F7508" s="472">
        <v>4.0999999999999996</v>
      </c>
      <c r="I7508" s="114"/>
    </row>
    <row r="7509" spans="1:9">
      <c r="A7509" s="470">
        <v>44509</v>
      </c>
      <c r="B7509" s="203">
        <v>19</v>
      </c>
      <c r="C7509" s="208">
        <v>109</v>
      </c>
      <c r="D7509" s="471">
        <v>2.1</v>
      </c>
      <c r="E7509" s="209">
        <v>-17</v>
      </c>
      <c r="F7509" s="472">
        <v>4.8</v>
      </c>
      <c r="I7509" s="114"/>
    </row>
    <row r="7510" spans="1:9">
      <c r="A7510" s="470">
        <v>44509</v>
      </c>
      <c r="B7510" s="203">
        <v>20</v>
      </c>
      <c r="C7510" s="208">
        <v>124</v>
      </c>
      <c r="D7510" s="471">
        <v>2</v>
      </c>
      <c r="E7510" s="209">
        <v>-17</v>
      </c>
      <c r="F7510" s="472">
        <v>5.5</v>
      </c>
      <c r="I7510" s="114"/>
    </row>
    <row r="7511" spans="1:9">
      <c r="A7511" s="470">
        <v>44509</v>
      </c>
      <c r="B7511" s="203">
        <v>21</v>
      </c>
      <c r="C7511" s="208">
        <v>139</v>
      </c>
      <c r="D7511" s="471">
        <v>2</v>
      </c>
      <c r="E7511" s="209">
        <v>-17</v>
      </c>
      <c r="F7511" s="472">
        <v>6.2</v>
      </c>
      <c r="I7511" s="114"/>
    </row>
    <row r="7512" spans="1:9">
      <c r="A7512" s="470">
        <v>44509</v>
      </c>
      <c r="B7512" s="203">
        <v>22</v>
      </c>
      <c r="C7512" s="208">
        <v>154</v>
      </c>
      <c r="D7512" s="471">
        <v>1.9</v>
      </c>
      <c r="E7512" s="209">
        <v>-17</v>
      </c>
      <c r="F7512" s="472">
        <v>6.9</v>
      </c>
      <c r="I7512" s="114"/>
    </row>
    <row r="7513" spans="1:9">
      <c r="A7513" s="470">
        <v>44509</v>
      </c>
      <c r="B7513" s="203">
        <v>23</v>
      </c>
      <c r="C7513" s="208">
        <v>169</v>
      </c>
      <c r="D7513" s="471">
        <v>1.8</v>
      </c>
      <c r="E7513" s="209">
        <v>-17</v>
      </c>
      <c r="F7513" s="472">
        <v>7.6</v>
      </c>
      <c r="I7513" s="114"/>
    </row>
    <row r="7514" spans="1:9">
      <c r="A7514" s="470">
        <v>44510</v>
      </c>
      <c r="B7514" s="203">
        <v>0</v>
      </c>
      <c r="C7514" s="208">
        <v>184</v>
      </c>
      <c r="D7514" s="471">
        <v>1.8</v>
      </c>
      <c r="E7514" s="209">
        <v>-17</v>
      </c>
      <c r="F7514" s="472">
        <v>8.3000000000000007</v>
      </c>
      <c r="I7514" s="114"/>
    </row>
    <row r="7515" spans="1:9">
      <c r="A7515" s="470">
        <v>44510</v>
      </c>
      <c r="B7515" s="203">
        <v>1</v>
      </c>
      <c r="C7515" s="208">
        <v>199</v>
      </c>
      <c r="D7515" s="471">
        <v>1.7</v>
      </c>
      <c r="E7515" s="209">
        <v>-17</v>
      </c>
      <c r="F7515" s="472">
        <v>9</v>
      </c>
      <c r="I7515" s="114"/>
    </row>
    <row r="7516" spans="1:9">
      <c r="A7516" s="470">
        <v>44510</v>
      </c>
      <c r="B7516" s="203">
        <v>2</v>
      </c>
      <c r="C7516" s="208">
        <v>214</v>
      </c>
      <c r="D7516" s="471">
        <v>1.7</v>
      </c>
      <c r="E7516" s="209">
        <v>-17</v>
      </c>
      <c r="F7516" s="472">
        <v>9.6999999999999993</v>
      </c>
      <c r="I7516" s="114"/>
    </row>
    <row r="7517" spans="1:9">
      <c r="A7517" s="470">
        <v>44510</v>
      </c>
      <c r="B7517" s="203">
        <v>3</v>
      </c>
      <c r="C7517" s="208">
        <v>229</v>
      </c>
      <c r="D7517" s="471">
        <v>1.6</v>
      </c>
      <c r="E7517" s="209">
        <v>-17</v>
      </c>
      <c r="F7517" s="472">
        <v>10.4</v>
      </c>
      <c r="I7517" s="114"/>
    </row>
    <row r="7518" spans="1:9">
      <c r="A7518" s="470">
        <v>44510</v>
      </c>
      <c r="B7518" s="203">
        <v>4</v>
      </c>
      <c r="C7518" s="208">
        <v>244</v>
      </c>
      <c r="D7518" s="471">
        <v>1.5</v>
      </c>
      <c r="E7518" s="209">
        <v>-17</v>
      </c>
      <c r="F7518" s="472">
        <v>11.1</v>
      </c>
      <c r="I7518" s="114"/>
    </row>
    <row r="7519" spans="1:9">
      <c r="A7519" s="470">
        <v>44510</v>
      </c>
      <c r="B7519" s="203">
        <v>5</v>
      </c>
      <c r="C7519" s="208">
        <v>259</v>
      </c>
      <c r="D7519" s="471">
        <v>1.5</v>
      </c>
      <c r="E7519" s="209">
        <v>-17</v>
      </c>
      <c r="F7519" s="472">
        <v>11.8</v>
      </c>
      <c r="I7519" s="114"/>
    </row>
    <row r="7520" spans="1:9">
      <c r="A7520" s="470">
        <v>44510</v>
      </c>
      <c r="B7520" s="203">
        <v>6</v>
      </c>
      <c r="C7520" s="208">
        <v>274</v>
      </c>
      <c r="D7520" s="471">
        <v>1.4</v>
      </c>
      <c r="E7520" s="209">
        <v>-17</v>
      </c>
      <c r="F7520" s="472">
        <v>12.5</v>
      </c>
      <c r="I7520" s="114"/>
    </row>
    <row r="7521" spans="1:9">
      <c r="A7521" s="470">
        <v>44510</v>
      </c>
      <c r="B7521" s="203">
        <v>7</v>
      </c>
      <c r="C7521" s="208">
        <v>289</v>
      </c>
      <c r="D7521" s="471">
        <v>1.4</v>
      </c>
      <c r="E7521" s="209">
        <v>-17</v>
      </c>
      <c r="F7521" s="472">
        <v>13.2</v>
      </c>
      <c r="I7521" s="114"/>
    </row>
    <row r="7522" spans="1:9">
      <c r="A7522" s="470">
        <v>44510</v>
      </c>
      <c r="B7522" s="203">
        <v>8</v>
      </c>
      <c r="C7522" s="208">
        <v>304</v>
      </c>
      <c r="D7522" s="471">
        <v>1.3</v>
      </c>
      <c r="E7522" s="209">
        <v>-17</v>
      </c>
      <c r="F7522" s="472">
        <v>13.9</v>
      </c>
      <c r="I7522" s="114"/>
    </row>
    <row r="7523" spans="1:9">
      <c r="A7523" s="470">
        <v>44510</v>
      </c>
      <c r="B7523" s="203">
        <v>9</v>
      </c>
      <c r="C7523" s="208">
        <v>319</v>
      </c>
      <c r="D7523" s="471">
        <v>1.2</v>
      </c>
      <c r="E7523" s="209">
        <v>-17</v>
      </c>
      <c r="F7523" s="472">
        <v>14.6</v>
      </c>
      <c r="I7523" s="114"/>
    </row>
    <row r="7524" spans="1:9">
      <c r="A7524" s="470">
        <v>44510</v>
      </c>
      <c r="B7524" s="203">
        <v>10</v>
      </c>
      <c r="C7524" s="208">
        <v>334</v>
      </c>
      <c r="D7524" s="471">
        <v>1.2</v>
      </c>
      <c r="E7524" s="209">
        <v>-17</v>
      </c>
      <c r="F7524" s="472">
        <v>15.3</v>
      </c>
      <c r="I7524" s="114"/>
    </row>
    <row r="7525" spans="1:9">
      <c r="A7525" s="470">
        <v>44510</v>
      </c>
      <c r="B7525" s="203">
        <v>11</v>
      </c>
      <c r="C7525" s="208">
        <v>349</v>
      </c>
      <c r="D7525" s="471">
        <v>1.1000000000000001</v>
      </c>
      <c r="E7525" s="209">
        <v>-17</v>
      </c>
      <c r="F7525" s="472">
        <v>16</v>
      </c>
      <c r="I7525" s="114"/>
    </row>
    <row r="7526" spans="1:9">
      <c r="A7526" s="470">
        <v>44510</v>
      </c>
      <c r="B7526" s="203">
        <v>12</v>
      </c>
      <c r="C7526" s="208">
        <v>4</v>
      </c>
      <c r="D7526" s="471">
        <v>1</v>
      </c>
      <c r="E7526" s="209">
        <v>-17</v>
      </c>
      <c r="F7526" s="472">
        <v>16.7</v>
      </c>
      <c r="I7526" s="114"/>
    </row>
    <row r="7527" spans="1:9">
      <c r="A7527" s="470">
        <v>44510</v>
      </c>
      <c r="B7527" s="203">
        <v>13</v>
      </c>
      <c r="C7527" s="208">
        <v>19</v>
      </c>
      <c r="D7527" s="471">
        <v>1</v>
      </c>
      <c r="E7527" s="209">
        <v>-17</v>
      </c>
      <c r="F7527" s="472">
        <v>17.399999999999999</v>
      </c>
      <c r="I7527" s="114"/>
    </row>
    <row r="7528" spans="1:9">
      <c r="A7528" s="470">
        <v>44510</v>
      </c>
      <c r="B7528" s="203">
        <v>14</v>
      </c>
      <c r="C7528" s="208">
        <v>34</v>
      </c>
      <c r="D7528" s="471">
        <v>0.9</v>
      </c>
      <c r="E7528" s="209">
        <v>-17</v>
      </c>
      <c r="F7528" s="472">
        <v>18.100000000000001</v>
      </c>
      <c r="I7528" s="114"/>
    </row>
    <row r="7529" spans="1:9">
      <c r="A7529" s="470">
        <v>44510</v>
      </c>
      <c r="B7529" s="203">
        <v>15</v>
      </c>
      <c r="C7529" s="208">
        <v>49</v>
      </c>
      <c r="D7529" s="471">
        <v>0.8</v>
      </c>
      <c r="E7529" s="209">
        <v>-17</v>
      </c>
      <c r="F7529" s="472">
        <v>18.8</v>
      </c>
      <c r="I7529" s="114"/>
    </row>
    <row r="7530" spans="1:9">
      <c r="A7530" s="470">
        <v>44510</v>
      </c>
      <c r="B7530" s="203">
        <v>16</v>
      </c>
      <c r="C7530" s="208">
        <v>64</v>
      </c>
      <c r="D7530" s="471">
        <v>0.8</v>
      </c>
      <c r="E7530" s="209">
        <v>-17</v>
      </c>
      <c r="F7530" s="472">
        <v>19.5</v>
      </c>
      <c r="I7530" s="114"/>
    </row>
    <row r="7531" spans="1:9">
      <c r="A7531" s="470">
        <v>44510</v>
      </c>
      <c r="B7531" s="203">
        <v>17</v>
      </c>
      <c r="C7531" s="208">
        <v>79</v>
      </c>
      <c r="D7531" s="471">
        <v>0.7</v>
      </c>
      <c r="E7531" s="209">
        <v>-17</v>
      </c>
      <c r="F7531" s="472">
        <v>20.2</v>
      </c>
      <c r="I7531" s="114"/>
    </row>
    <row r="7532" spans="1:9">
      <c r="A7532" s="470">
        <v>44510</v>
      </c>
      <c r="B7532" s="203">
        <v>18</v>
      </c>
      <c r="C7532" s="208">
        <v>94</v>
      </c>
      <c r="D7532" s="471">
        <v>0.6</v>
      </c>
      <c r="E7532" s="209">
        <v>-17</v>
      </c>
      <c r="F7532" s="472">
        <v>20.9</v>
      </c>
      <c r="I7532" s="114"/>
    </row>
    <row r="7533" spans="1:9">
      <c r="A7533" s="470">
        <v>44510</v>
      </c>
      <c r="B7533" s="203">
        <v>19</v>
      </c>
      <c r="C7533" s="208">
        <v>109</v>
      </c>
      <c r="D7533" s="471">
        <v>0.6</v>
      </c>
      <c r="E7533" s="209">
        <v>-17</v>
      </c>
      <c r="F7533" s="472">
        <v>21.6</v>
      </c>
      <c r="I7533" s="114"/>
    </row>
    <row r="7534" spans="1:9">
      <c r="A7534" s="470">
        <v>44510</v>
      </c>
      <c r="B7534" s="203">
        <v>20</v>
      </c>
      <c r="C7534" s="208">
        <v>124</v>
      </c>
      <c r="D7534" s="471">
        <v>0.5</v>
      </c>
      <c r="E7534" s="209">
        <v>-17</v>
      </c>
      <c r="F7534" s="472">
        <v>22.3</v>
      </c>
      <c r="I7534" s="114"/>
    </row>
    <row r="7535" spans="1:9">
      <c r="A7535" s="470">
        <v>44510</v>
      </c>
      <c r="B7535" s="203">
        <v>21</v>
      </c>
      <c r="C7535" s="208">
        <v>139</v>
      </c>
      <c r="D7535" s="471">
        <v>0.4</v>
      </c>
      <c r="E7535" s="209">
        <v>-17</v>
      </c>
      <c r="F7535" s="472">
        <v>22.9</v>
      </c>
      <c r="I7535" s="114"/>
    </row>
    <row r="7536" spans="1:9">
      <c r="A7536" s="470">
        <v>44510</v>
      </c>
      <c r="B7536" s="203">
        <v>22</v>
      </c>
      <c r="C7536" s="208">
        <v>154</v>
      </c>
      <c r="D7536" s="471">
        <v>0.4</v>
      </c>
      <c r="E7536" s="209">
        <v>-17</v>
      </c>
      <c r="F7536" s="472">
        <v>23.6</v>
      </c>
      <c r="I7536" s="114"/>
    </row>
    <row r="7537" spans="1:9">
      <c r="A7537" s="470">
        <v>44510</v>
      </c>
      <c r="B7537" s="203">
        <v>23</v>
      </c>
      <c r="C7537" s="208">
        <v>169</v>
      </c>
      <c r="D7537" s="471">
        <v>0.3</v>
      </c>
      <c r="E7537" s="209">
        <v>-17</v>
      </c>
      <c r="F7537" s="472">
        <v>24.3</v>
      </c>
      <c r="I7537" s="114"/>
    </row>
    <row r="7538" spans="1:9">
      <c r="A7538" s="470">
        <v>44511</v>
      </c>
      <c r="B7538" s="203">
        <v>0</v>
      </c>
      <c r="C7538" s="208">
        <v>184</v>
      </c>
      <c r="D7538" s="471">
        <v>0.2</v>
      </c>
      <c r="E7538" s="209">
        <v>-17</v>
      </c>
      <c r="F7538" s="472">
        <v>25</v>
      </c>
      <c r="I7538" s="114"/>
    </row>
    <row r="7539" spans="1:9">
      <c r="A7539" s="470">
        <v>44511</v>
      </c>
      <c r="B7539" s="203">
        <v>1</v>
      </c>
      <c r="C7539" s="208">
        <v>199</v>
      </c>
      <c r="D7539" s="471">
        <v>0.2</v>
      </c>
      <c r="E7539" s="209">
        <v>-17</v>
      </c>
      <c r="F7539" s="472">
        <v>25.7</v>
      </c>
      <c r="I7539" s="114"/>
    </row>
    <row r="7540" spans="1:9">
      <c r="A7540" s="470">
        <v>44511</v>
      </c>
      <c r="B7540" s="203">
        <v>2</v>
      </c>
      <c r="C7540" s="208">
        <v>214</v>
      </c>
      <c r="D7540" s="471">
        <v>0.1</v>
      </c>
      <c r="E7540" s="209">
        <v>-17</v>
      </c>
      <c r="F7540" s="472">
        <v>26.4</v>
      </c>
      <c r="I7540" s="114"/>
    </row>
    <row r="7541" spans="1:9">
      <c r="A7541" s="470">
        <v>44511</v>
      </c>
      <c r="B7541" s="203">
        <v>3</v>
      </c>
      <c r="C7541" s="208">
        <v>229</v>
      </c>
      <c r="D7541" s="471">
        <v>0</v>
      </c>
      <c r="E7541" s="209">
        <v>-17</v>
      </c>
      <c r="F7541" s="472">
        <v>27.1</v>
      </c>
      <c r="I7541" s="114"/>
    </row>
    <row r="7542" spans="1:9">
      <c r="A7542" s="470">
        <v>44511</v>
      </c>
      <c r="B7542" s="203">
        <v>4</v>
      </c>
      <c r="C7542" s="208">
        <v>243</v>
      </c>
      <c r="D7542" s="471">
        <v>60</v>
      </c>
      <c r="E7542" s="209">
        <v>-17</v>
      </c>
      <c r="F7542" s="472">
        <v>27.8</v>
      </c>
      <c r="I7542" s="114"/>
    </row>
    <row r="7543" spans="1:9">
      <c r="A7543" s="470">
        <v>44511</v>
      </c>
      <c r="B7543" s="203">
        <v>5</v>
      </c>
      <c r="C7543" s="208">
        <v>258</v>
      </c>
      <c r="D7543" s="471">
        <v>59.9</v>
      </c>
      <c r="E7543" s="209">
        <v>-17</v>
      </c>
      <c r="F7543" s="472">
        <v>28.5</v>
      </c>
      <c r="I7543" s="114"/>
    </row>
    <row r="7544" spans="1:9">
      <c r="A7544" s="470">
        <v>44511</v>
      </c>
      <c r="B7544" s="203">
        <v>6</v>
      </c>
      <c r="C7544" s="208">
        <v>273</v>
      </c>
      <c r="D7544" s="471">
        <v>59.8</v>
      </c>
      <c r="E7544" s="209">
        <v>-17</v>
      </c>
      <c r="F7544" s="472">
        <v>29.1</v>
      </c>
      <c r="I7544" s="114"/>
    </row>
    <row r="7545" spans="1:9">
      <c r="A7545" s="470">
        <v>44511</v>
      </c>
      <c r="B7545" s="203">
        <v>7</v>
      </c>
      <c r="C7545" s="208">
        <v>288</v>
      </c>
      <c r="D7545" s="471">
        <v>59.8</v>
      </c>
      <c r="E7545" s="209">
        <v>-17</v>
      </c>
      <c r="F7545" s="472">
        <v>29.8</v>
      </c>
      <c r="I7545" s="114"/>
    </row>
    <row r="7546" spans="1:9">
      <c r="A7546" s="470">
        <v>44511</v>
      </c>
      <c r="B7546" s="203">
        <v>8</v>
      </c>
      <c r="C7546" s="208">
        <v>303</v>
      </c>
      <c r="D7546" s="471">
        <v>59.7</v>
      </c>
      <c r="E7546" s="209">
        <v>-17</v>
      </c>
      <c r="F7546" s="472">
        <v>30.5</v>
      </c>
      <c r="I7546" s="114"/>
    </row>
    <row r="7547" spans="1:9">
      <c r="A7547" s="470">
        <v>44511</v>
      </c>
      <c r="B7547" s="203">
        <v>9</v>
      </c>
      <c r="C7547" s="208">
        <v>318</v>
      </c>
      <c r="D7547" s="471">
        <v>59.6</v>
      </c>
      <c r="E7547" s="209">
        <v>-17</v>
      </c>
      <c r="F7547" s="472">
        <v>31.2</v>
      </c>
      <c r="I7547" s="114"/>
    </row>
    <row r="7548" spans="1:9">
      <c r="A7548" s="470">
        <v>44511</v>
      </c>
      <c r="B7548" s="203">
        <v>10</v>
      </c>
      <c r="C7548" s="208">
        <v>333</v>
      </c>
      <c r="D7548" s="471">
        <v>59.5</v>
      </c>
      <c r="E7548" s="209">
        <v>-17</v>
      </c>
      <c r="F7548" s="472">
        <v>31.9</v>
      </c>
      <c r="I7548" s="114"/>
    </row>
    <row r="7549" spans="1:9">
      <c r="A7549" s="470">
        <v>44511</v>
      </c>
      <c r="B7549" s="203">
        <v>11</v>
      </c>
      <c r="C7549" s="208">
        <v>348</v>
      </c>
      <c r="D7549" s="471">
        <v>59.5</v>
      </c>
      <c r="E7549" s="209">
        <v>-17</v>
      </c>
      <c r="F7549" s="472">
        <v>32.6</v>
      </c>
      <c r="I7549" s="114"/>
    </row>
    <row r="7550" spans="1:9">
      <c r="A7550" s="470">
        <v>44511</v>
      </c>
      <c r="B7550" s="203">
        <v>12</v>
      </c>
      <c r="C7550" s="208">
        <v>3</v>
      </c>
      <c r="D7550" s="471">
        <v>59.4</v>
      </c>
      <c r="E7550" s="209">
        <v>-17</v>
      </c>
      <c r="F7550" s="472">
        <v>33.299999999999997</v>
      </c>
      <c r="I7550" s="114"/>
    </row>
    <row r="7551" spans="1:9">
      <c r="A7551" s="470">
        <v>44511</v>
      </c>
      <c r="B7551" s="203">
        <v>13</v>
      </c>
      <c r="C7551" s="208">
        <v>18</v>
      </c>
      <c r="D7551" s="471">
        <v>59.3</v>
      </c>
      <c r="E7551" s="209">
        <v>-17</v>
      </c>
      <c r="F7551" s="472">
        <v>33.9</v>
      </c>
      <c r="I7551" s="114"/>
    </row>
    <row r="7552" spans="1:9">
      <c r="A7552" s="470">
        <v>44511</v>
      </c>
      <c r="B7552" s="203">
        <v>14</v>
      </c>
      <c r="C7552" s="208">
        <v>33</v>
      </c>
      <c r="D7552" s="471">
        <v>59.2</v>
      </c>
      <c r="E7552" s="209">
        <v>-17</v>
      </c>
      <c r="F7552" s="472">
        <v>34.6</v>
      </c>
      <c r="I7552" s="114"/>
    </row>
    <row r="7553" spans="1:9">
      <c r="A7553" s="470">
        <v>44511</v>
      </c>
      <c r="B7553" s="203">
        <v>15</v>
      </c>
      <c r="C7553" s="208">
        <v>48</v>
      </c>
      <c r="D7553" s="471">
        <v>59.2</v>
      </c>
      <c r="E7553" s="209">
        <v>-17</v>
      </c>
      <c r="F7553" s="472">
        <v>35.299999999999997</v>
      </c>
      <c r="I7553" s="114"/>
    </row>
    <row r="7554" spans="1:9">
      <c r="A7554" s="470">
        <v>44511</v>
      </c>
      <c r="B7554" s="203">
        <v>16</v>
      </c>
      <c r="C7554" s="208">
        <v>63</v>
      </c>
      <c r="D7554" s="471">
        <v>59.1</v>
      </c>
      <c r="E7554" s="209">
        <v>-17</v>
      </c>
      <c r="F7554" s="472">
        <v>36</v>
      </c>
      <c r="I7554" s="114"/>
    </row>
    <row r="7555" spans="1:9">
      <c r="A7555" s="470">
        <v>44511</v>
      </c>
      <c r="B7555" s="203">
        <v>17</v>
      </c>
      <c r="C7555" s="208">
        <v>78</v>
      </c>
      <c r="D7555" s="471">
        <v>59</v>
      </c>
      <c r="E7555" s="209">
        <v>-17</v>
      </c>
      <c r="F7555" s="472">
        <v>36.700000000000003</v>
      </c>
      <c r="I7555" s="114"/>
    </row>
    <row r="7556" spans="1:9">
      <c r="A7556" s="470">
        <v>44511</v>
      </c>
      <c r="B7556" s="203">
        <v>18</v>
      </c>
      <c r="C7556" s="208">
        <v>93</v>
      </c>
      <c r="D7556" s="471">
        <v>58.9</v>
      </c>
      <c r="E7556" s="209">
        <v>-17</v>
      </c>
      <c r="F7556" s="472">
        <v>37.4</v>
      </c>
      <c r="I7556" s="114"/>
    </row>
    <row r="7557" spans="1:9">
      <c r="A7557" s="470">
        <v>44511</v>
      </c>
      <c r="B7557" s="203">
        <v>19</v>
      </c>
      <c r="C7557" s="208">
        <v>108</v>
      </c>
      <c r="D7557" s="471">
        <v>58.9</v>
      </c>
      <c r="E7557" s="209">
        <v>-17</v>
      </c>
      <c r="F7557" s="472">
        <v>38</v>
      </c>
      <c r="I7557" s="114"/>
    </row>
    <row r="7558" spans="1:9">
      <c r="A7558" s="470">
        <v>44511</v>
      </c>
      <c r="B7558" s="203">
        <v>20</v>
      </c>
      <c r="C7558" s="208">
        <v>123</v>
      </c>
      <c r="D7558" s="471">
        <v>58.8</v>
      </c>
      <c r="E7558" s="209">
        <v>-17</v>
      </c>
      <c r="F7558" s="472">
        <v>38.700000000000003</v>
      </c>
      <c r="I7558" s="114"/>
    </row>
    <row r="7559" spans="1:9">
      <c r="A7559" s="470">
        <v>44511</v>
      </c>
      <c r="B7559" s="203">
        <v>21</v>
      </c>
      <c r="C7559" s="208">
        <v>138</v>
      </c>
      <c r="D7559" s="471">
        <v>58.7</v>
      </c>
      <c r="E7559" s="209">
        <v>-17</v>
      </c>
      <c r="F7559" s="472">
        <v>39.4</v>
      </c>
      <c r="I7559" s="114"/>
    </row>
    <row r="7560" spans="1:9">
      <c r="A7560" s="470">
        <v>44511</v>
      </c>
      <c r="B7560" s="203">
        <v>22</v>
      </c>
      <c r="C7560" s="208">
        <v>153</v>
      </c>
      <c r="D7560" s="471">
        <v>58.6</v>
      </c>
      <c r="E7560" s="209">
        <v>-17</v>
      </c>
      <c r="F7560" s="472">
        <v>40.1</v>
      </c>
      <c r="I7560" s="114"/>
    </row>
    <row r="7561" spans="1:9">
      <c r="A7561" s="470">
        <v>44511</v>
      </c>
      <c r="B7561" s="203">
        <v>23</v>
      </c>
      <c r="C7561" s="208">
        <v>168</v>
      </c>
      <c r="D7561" s="471">
        <v>58.6</v>
      </c>
      <c r="E7561" s="209">
        <v>-17</v>
      </c>
      <c r="F7561" s="472">
        <v>40.700000000000003</v>
      </c>
      <c r="I7561" s="114"/>
    </row>
    <row r="7562" spans="1:9">
      <c r="A7562" s="470">
        <v>44512</v>
      </c>
      <c r="B7562" s="203">
        <v>0</v>
      </c>
      <c r="C7562" s="208">
        <v>183</v>
      </c>
      <c r="D7562" s="471">
        <v>58.5</v>
      </c>
      <c r="E7562" s="209">
        <v>-17</v>
      </c>
      <c r="F7562" s="472">
        <v>41.4</v>
      </c>
      <c r="I7562" s="114"/>
    </row>
    <row r="7563" spans="1:9">
      <c r="A7563" s="470">
        <v>44512</v>
      </c>
      <c r="B7563" s="203">
        <v>1</v>
      </c>
      <c r="C7563" s="208">
        <v>198</v>
      </c>
      <c r="D7563" s="471">
        <v>58.4</v>
      </c>
      <c r="E7563" s="209">
        <v>-17</v>
      </c>
      <c r="F7563" s="472">
        <v>42.1</v>
      </c>
      <c r="I7563" s="114"/>
    </row>
    <row r="7564" spans="1:9">
      <c r="A7564" s="470">
        <v>44512</v>
      </c>
      <c r="B7564" s="203">
        <v>2</v>
      </c>
      <c r="C7564" s="208">
        <v>213</v>
      </c>
      <c r="D7564" s="471">
        <v>58.3</v>
      </c>
      <c r="E7564" s="209">
        <v>-17</v>
      </c>
      <c r="F7564" s="472">
        <v>42.8</v>
      </c>
      <c r="I7564" s="114"/>
    </row>
    <row r="7565" spans="1:9">
      <c r="A7565" s="470">
        <v>44512</v>
      </c>
      <c r="B7565" s="203">
        <v>3</v>
      </c>
      <c r="C7565" s="208">
        <v>228</v>
      </c>
      <c r="D7565" s="471">
        <v>58.3</v>
      </c>
      <c r="E7565" s="209">
        <v>-17</v>
      </c>
      <c r="F7565" s="472">
        <v>43.5</v>
      </c>
      <c r="I7565" s="114"/>
    </row>
    <row r="7566" spans="1:9">
      <c r="A7566" s="470">
        <v>44512</v>
      </c>
      <c r="B7566" s="203">
        <v>4</v>
      </c>
      <c r="C7566" s="208">
        <v>243</v>
      </c>
      <c r="D7566" s="471">
        <v>58.2</v>
      </c>
      <c r="E7566" s="209">
        <v>-17</v>
      </c>
      <c r="F7566" s="472">
        <v>44.1</v>
      </c>
      <c r="I7566" s="114"/>
    </row>
    <row r="7567" spans="1:9">
      <c r="A7567" s="470">
        <v>44512</v>
      </c>
      <c r="B7567" s="203">
        <v>5</v>
      </c>
      <c r="C7567" s="208">
        <v>258</v>
      </c>
      <c r="D7567" s="471">
        <v>58.1</v>
      </c>
      <c r="E7567" s="209">
        <v>-17</v>
      </c>
      <c r="F7567" s="472">
        <v>44.8</v>
      </c>
      <c r="I7567" s="114"/>
    </row>
    <row r="7568" spans="1:9">
      <c r="A7568" s="470">
        <v>44512</v>
      </c>
      <c r="B7568" s="203">
        <v>6</v>
      </c>
      <c r="C7568" s="208">
        <v>273</v>
      </c>
      <c r="D7568" s="471">
        <v>58</v>
      </c>
      <c r="E7568" s="209">
        <v>-17</v>
      </c>
      <c r="F7568" s="472">
        <v>45.5</v>
      </c>
      <c r="I7568" s="114"/>
    </row>
    <row r="7569" spans="1:9">
      <c r="A7569" s="470">
        <v>44512</v>
      </c>
      <c r="B7569" s="203">
        <v>7</v>
      </c>
      <c r="C7569" s="208">
        <v>288</v>
      </c>
      <c r="D7569" s="471">
        <v>57.9</v>
      </c>
      <c r="E7569" s="209">
        <v>-17</v>
      </c>
      <c r="F7569" s="472">
        <v>46.2</v>
      </c>
      <c r="I7569" s="114"/>
    </row>
    <row r="7570" spans="1:9">
      <c r="A7570" s="470">
        <v>44512</v>
      </c>
      <c r="B7570" s="203">
        <v>8</v>
      </c>
      <c r="C7570" s="208">
        <v>303</v>
      </c>
      <c r="D7570" s="471">
        <v>57.9</v>
      </c>
      <c r="E7570" s="209">
        <v>-17</v>
      </c>
      <c r="F7570" s="472">
        <v>46.8</v>
      </c>
      <c r="I7570" s="114"/>
    </row>
    <row r="7571" spans="1:9">
      <c r="A7571" s="470">
        <v>44512</v>
      </c>
      <c r="B7571" s="203">
        <v>9</v>
      </c>
      <c r="C7571" s="208">
        <v>318</v>
      </c>
      <c r="D7571" s="471">
        <v>57.8</v>
      </c>
      <c r="E7571" s="209">
        <v>-17</v>
      </c>
      <c r="F7571" s="472">
        <v>47.5</v>
      </c>
      <c r="I7571" s="114"/>
    </row>
    <row r="7572" spans="1:9">
      <c r="A7572" s="470">
        <v>44512</v>
      </c>
      <c r="B7572" s="203">
        <v>10</v>
      </c>
      <c r="C7572" s="208">
        <v>333</v>
      </c>
      <c r="D7572" s="471">
        <v>57.7</v>
      </c>
      <c r="E7572" s="209">
        <v>-17</v>
      </c>
      <c r="F7572" s="472">
        <v>48.2</v>
      </c>
      <c r="I7572" s="114"/>
    </row>
    <row r="7573" spans="1:9">
      <c r="A7573" s="470">
        <v>44512</v>
      </c>
      <c r="B7573" s="203">
        <v>11</v>
      </c>
      <c r="C7573" s="208">
        <v>348</v>
      </c>
      <c r="D7573" s="471">
        <v>57.6</v>
      </c>
      <c r="E7573" s="209">
        <v>-17</v>
      </c>
      <c r="F7573" s="472">
        <v>48.8</v>
      </c>
      <c r="I7573" s="114"/>
    </row>
    <row r="7574" spans="1:9">
      <c r="A7574" s="470">
        <v>44512</v>
      </c>
      <c r="B7574" s="203">
        <v>12</v>
      </c>
      <c r="C7574" s="208">
        <v>3</v>
      </c>
      <c r="D7574" s="471">
        <v>57.5</v>
      </c>
      <c r="E7574" s="209">
        <v>-17</v>
      </c>
      <c r="F7574" s="472">
        <v>49.5</v>
      </c>
      <c r="I7574" s="114"/>
    </row>
    <row r="7575" spans="1:9">
      <c r="A7575" s="470">
        <v>44512</v>
      </c>
      <c r="B7575" s="203">
        <v>13</v>
      </c>
      <c r="C7575" s="208">
        <v>18</v>
      </c>
      <c r="D7575" s="471">
        <v>57.5</v>
      </c>
      <c r="E7575" s="209">
        <v>-17</v>
      </c>
      <c r="F7575" s="472">
        <v>50.2</v>
      </c>
      <c r="I7575" s="114"/>
    </row>
    <row r="7576" spans="1:9">
      <c r="A7576" s="470">
        <v>44512</v>
      </c>
      <c r="B7576" s="203">
        <v>14</v>
      </c>
      <c r="C7576" s="208">
        <v>33</v>
      </c>
      <c r="D7576" s="471">
        <v>57.4</v>
      </c>
      <c r="E7576" s="209">
        <v>-17</v>
      </c>
      <c r="F7576" s="472">
        <v>50.9</v>
      </c>
      <c r="I7576" s="114"/>
    </row>
    <row r="7577" spans="1:9">
      <c r="A7577" s="470">
        <v>44512</v>
      </c>
      <c r="B7577" s="203">
        <v>15</v>
      </c>
      <c r="C7577" s="208">
        <v>48</v>
      </c>
      <c r="D7577" s="471">
        <v>57.3</v>
      </c>
      <c r="E7577" s="209">
        <v>-17</v>
      </c>
      <c r="F7577" s="472">
        <v>51.5</v>
      </c>
      <c r="I7577" s="114"/>
    </row>
    <row r="7578" spans="1:9">
      <c r="A7578" s="470">
        <v>44512</v>
      </c>
      <c r="B7578" s="203">
        <v>16</v>
      </c>
      <c r="C7578" s="208">
        <v>63</v>
      </c>
      <c r="D7578" s="471">
        <v>57.2</v>
      </c>
      <c r="E7578" s="209">
        <v>-17</v>
      </c>
      <c r="F7578" s="472">
        <v>52.2</v>
      </c>
      <c r="I7578" s="114"/>
    </row>
    <row r="7579" spans="1:9">
      <c r="A7579" s="470">
        <v>44512</v>
      </c>
      <c r="B7579" s="203">
        <v>17</v>
      </c>
      <c r="C7579" s="208">
        <v>78</v>
      </c>
      <c r="D7579" s="471">
        <v>57.1</v>
      </c>
      <c r="E7579" s="209">
        <v>-17</v>
      </c>
      <c r="F7579" s="472">
        <v>52.9</v>
      </c>
      <c r="I7579" s="114"/>
    </row>
    <row r="7580" spans="1:9">
      <c r="A7580" s="470">
        <v>44512</v>
      </c>
      <c r="B7580" s="203">
        <v>18</v>
      </c>
      <c r="C7580" s="208">
        <v>93</v>
      </c>
      <c r="D7580" s="471">
        <v>57</v>
      </c>
      <c r="E7580" s="209">
        <v>-17</v>
      </c>
      <c r="F7580" s="472">
        <v>53.5</v>
      </c>
      <c r="I7580" s="114"/>
    </row>
    <row r="7581" spans="1:9">
      <c r="A7581" s="470">
        <v>44512</v>
      </c>
      <c r="B7581" s="203">
        <v>19</v>
      </c>
      <c r="C7581" s="208">
        <v>108</v>
      </c>
      <c r="D7581" s="471">
        <v>57</v>
      </c>
      <c r="E7581" s="209">
        <v>-17</v>
      </c>
      <c r="F7581" s="472">
        <v>54.2</v>
      </c>
      <c r="I7581" s="114"/>
    </row>
    <row r="7582" spans="1:9">
      <c r="A7582" s="470">
        <v>44512</v>
      </c>
      <c r="B7582" s="203">
        <v>20</v>
      </c>
      <c r="C7582" s="208">
        <v>123</v>
      </c>
      <c r="D7582" s="471">
        <v>56.9</v>
      </c>
      <c r="E7582" s="209">
        <v>-17</v>
      </c>
      <c r="F7582" s="472">
        <v>54.9</v>
      </c>
      <c r="I7582" s="114"/>
    </row>
    <row r="7583" spans="1:9">
      <c r="A7583" s="470">
        <v>44512</v>
      </c>
      <c r="B7583" s="203">
        <v>21</v>
      </c>
      <c r="C7583" s="208">
        <v>138</v>
      </c>
      <c r="D7583" s="471">
        <v>56.8</v>
      </c>
      <c r="E7583" s="209">
        <v>-17</v>
      </c>
      <c r="F7583" s="472">
        <v>55.5</v>
      </c>
      <c r="I7583" s="114"/>
    </row>
    <row r="7584" spans="1:9">
      <c r="A7584" s="470">
        <v>44512</v>
      </c>
      <c r="B7584" s="203">
        <v>22</v>
      </c>
      <c r="C7584" s="208">
        <v>153</v>
      </c>
      <c r="D7584" s="471">
        <v>56.7</v>
      </c>
      <c r="E7584" s="209">
        <v>-17</v>
      </c>
      <c r="F7584" s="472">
        <v>56.2</v>
      </c>
      <c r="I7584" s="114"/>
    </row>
    <row r="7585" spans="1:9">
      <c r="A7585" s="470">
        <v>44512</v>
      </c>
      <c r="B7585" s="203">
        <v>23</v>
      </c>
      <c r="C7585" s="208">
        <v>168</v>
      </c>
      <c r="D7585" s="471">
        <v>56.6</v>
      </c>
      <c r="E7585" s="209">
        <v>-17</v>
      </c>
      <c r="F7585" s="472">
        <v>56.9</v>
      </c>
      <c r="I7585" s="114"/>
    </row>
    <row r="7586" spans="1:9">
      <c r="A7586" s="470">
        <v>44513</v>
      </c>
      <c r="B7586" s="203">
        <v>0</v>
      </c>
      <c r="C7586" s="208">
        <v>183</v>
      </c>
      <c r="D7586" s="471">
        <v>56.5</v>
      </c>
      <c r="E7586" s="209">
        <v>-17</v>
      </c>
      <c r="F7586" s="472">
        <v>57.5</v>
      </c>
      <c r="I7586" s="114"/>
    </row>
    <row r="7587" spans="1:9">
      <c r="A7587" s="470">
        <v>44513</v>
      </c>
      <c r="B7587" s="203">
        <v>1</v>
      </c>
      <c r="C7587" s="208">
        <v>198</v>
      </c>
      <c r="D7587" s="471">
        <v>56.4</v>
      </c>
      <c r="E7587" s="209">
        <v>-17</v>
      </c>
      <c r="F7587" s="472">
        <v>58.2</v>
      </c>
      <c r="I7587" s="114"/>
    </row>
    <row r="7588" spans="1:9">
      <c r="A7588" s="470">
        <v>44513</v>
      </c>
      <c r="B7588" s="203">
        <v>2</v>
      </c>
      <c r="C7588" s="208">
        <v>213</v>
      </c>
      <c r="D7588" s="471">
        <v>56.4</v>
      </c>
      <c r="E7588" s="209">
        <v>-17</v>
      </c>
      <c r="F7588" s="472">
        <v>58.9</v>
      </c>
      <c r="I7588" s="114"/>
    </row>
    <row r="7589" spans="1:9">
      <c r="A7589" s="470">
        <v>44513</v>
      </c>
      <c r="B7589" s="203">
        <v>3</v>
      </c>
      <c r="C7589" s="208">
        <v>228</v>
      </c>
      <c r="D7589" s="471">
        <v>56.3</v>
      </c>
      <c r="E7589" s="209">
        <v>-17</v>
      </c>
      <c r="F7589" s="472">
        <v>59.5</v>
      </c>
      <c r="I7589" s="114"/>
    </row>
    <row r="7590" spans="1:9">
      <c r="A7590" s="470">
        <v>44513</v>
      </c>
      <c r="B7590" s="203">
        <v>4</v>
      </c>
      <c r="C7590" s="208">
        <v>243</v>
      </c>
      <c r="D7590" s="471">
        <v>56.2</v>
      </c>
      <c r="E7590" s="209">
        <v>-18</v>
      </c>
      <c r="F7590" s="472">
        <v>0.2</v>
      </c>
      <c r="I7590" s="114"/>
    </row>
    <row r="7591" spans="1:9">
      <c r="A7591" s="470">
        <v>44513</v>
      </c>
      <c r="B7591" s="203">
        <v>5</v>
      </c>
      <c r="C7591" s="208">
        <v>258</v>
      </c>
      <c r="D7591" s="471">
        <v>56.1</v>
      </c>
      <c r="E7591" s="209">
        <v>-18</v>
      </c>
      <c r="F7591" s="472">
        <v>0.8</v>
      </c>
      <c r="I7591" s="114"/>
    </row>
    <row r="7592" spans="1:9">
      <c r="A7592" s="470">
        <v>44513</v>
      </c>
      <c r="B7592" s="203">
        <v>6</v>
      </c>
      <c r="C7592" s="208">
        <v>273</v>
      </c>
      <c r="D7592" s="471">
        <v>56</v>
      </c>
      <c r="E7592" s="209">
        <v>-18</v>
      </c>
      <c r="F7592" s="472">
        <v>1.5</v>
      </c>
      <c r="I7592" s="114"/>
    </row>
    <row r="7593" spans="1:9">
      <c r="A7593" s="470">
        <v>44513</v>
      </c>
      <c r="B7593" s="203">
        <v>7</v>
      </c>
      <c r="C7593" s="208">
        <v>288</v>
      </c>
      <c r="D7593" s="471">
        <v>55.9</v>
      </c>
      <c r="E7593" s="209">
        <v>-18</v>
      </c>
      <c r="F7593" s="472">
        <v>2.2000000000000002</v>
      </c>
      <c r="I7593" s="114"/>
    </row>
    <row r="7594" spans="1:9">
      <c r="A7594" s="470">
        <v>44513</v>
      </c>
      <c r="B7594" s="203">
        <v>8</v>
      </c>
      <c r="C7594" s="208">
        <v>303</v>
      </c>
      <c r="D7594" s="471">
        <v>55.8</v>
      </c>
      <c r="E7594" s="209">
        <v>-18</v>
      </c>
      <c r="F7594" s="472">
        <v>2.8</v>
      </c>
      <c r="I7594" s="114"/>
    </row>
    <row r="7595" spans="1:9">
      <c r="A7595" s="470">
        <v>44513</v>
      </c>
      <c r="B7595" s="203">
        <v>9</v>
      </c>
      <c r="C7595" s="208">
        <v>318</v>
      </c>
      <c r="D7595" s="471">
        <v>55.7</v>
      </c>
      <c r="E7595" s="209">
        <v>-18</v>
      </c>
      <c r="F7595" s="472">
        <v>3.5</v>
      </c>
      <c r="I7595" s="114"/>
    </row>
    <row r="7596" spans="1:9">
      <c r="A7596" s="470">
        <v>44513</v>
      </c>
      <c r="B7596" s="203">
        <v>10</v>
      </c>
      <c r="C7596" s="208">
        <v>333</v>
      </c>
      <c r="D7596" s="471">
        <v>55.7</v>
      </c>
      <c r="E7596" s="209">
        <v>-18</v>
      </c>
      <c r="F7596" s="472">
        <v>4.0999999999999996</v>
      </c>
      <c r="I7596" s="114"/>
    </row>
    <row r="7597" spans="1:9">
      <c r="A7597" s="470">
        <v>44513</v>
      </c>
      <c r="B7597" s="203">
        <v>11</v>
      </c>
      <c r="C7597" s="208">
        <v>348</v>
      </c>
      <c r="D7597" s="471">
        <v>55.6</v>
      </c>
      <c r="E7597" s="209">
        <v>-18</v>
      </c>
      <c r="F7597" s="472">
        <v>4.8</v>
      </c>
      <c r="I7597" s="114"/>
    </row>
    <row r="7598" spans="1:9">
      <c r="A7598" s="470">
        <v>44513</v>
      </c>
      <c r="B7598" s="203">
        <v>12</v>
      </c>
      <c r="C7598" s="208">
        <v>3</v>
      </c>
      <c r="D7598" s="471">
        <v>55.5</v>
      </c>
      <c r="E7598" s="209">
        <v>-18</v>
      </c>
      <c r="F7598" s="472">
        <v>5.5</v>
      </c>
      <c r="I7598" s="114"/>
    </row>
    <row r="7599" spans="1:9">
      <c r="A7599" s="470">
        <v>44513</v>
      </c>
      <c r="B7599" s="203">
        <v>13</v>
      </c>
      <c r="C7599" s="208">
        <v>18</v>
      </c>
      <c r="D7599" s="471">
        <v>55.4</v>
      </c>
      <c r="E7599" s="209">
        <v>-18</v>
      </c>
      <c r="F7599" s="472">
        <v>6.1</v>
      </c>
      <c r="I7599" s="114"/>
    </row>
    <row r="7600" spans="1:9">
      <c r="A7600" s="470">
        <v>44513</v>
      </c>
      <c r="B7600" s="203">
        <v>14</v>
      </c>
      <c r="C7600" s="208">
        <v>33</v>
      </c>
      <c r="D7600" s="471">
        <v>55.3</v>
      </c>
      <c r="E7600" s="209">
        <v>-18</v>
      </c>
      <c r="F7600" s="472">
        <v>6.8</v>
      </c>
      <c r="I7600" s="114"/>
    </row>
    <row r="7601" spans="1:9">
      <c r="A7601" s="470">
        <v>44513</v>
      </c>
      <c r="B7601" s="203">
        <v>15</v>
      </c>
      <c r="C7601" s="208">
        <v>48</v>
      </c>
      <c r="D7601" s="471">
        <v>55.2</v>
      </c>
      <c r="E7601" s="209">
        <v>-18</v>
      </c>
      <c r="F7601" s="472">
        <v>7.4</v>
      </c>
      <c r="I7601" s="114"/>
    </row>
    <row r="7602" spans="1:9">
      <c r="A7602" s="470">
        <v>44513</v>
      </c>
      <c r="B7602" s="203">
        <v>16</v>
      </c>
      <c r="C7602" s="208">
        <v>63</v>
      </c>
      <c r="D7602" s="471">
        <v>55.1</v>
      </c>
      <c r="E7602" s="209">
        <v>-18</v>
      </c>
      <c r="F7602" s="472">
        <v>8.1</v>
      </c>
      <c r="I7602" s="114"/>
    </row>
    <row r="7603" spans="1:9">
      <c r="A7603" s="470">
        <v>44513</v>
      </c>
      <c r="B7603" s="203">
        <v>17</v>
      </c>
      <c r="C7603" s="208">
        <v>78</v>
      </c>
      <c r="D7603" s="471">
        <v>55</v>
      </c>
      <c r="E7603" s="209">
        <v>-18</v>
      </c>
      <c r="F7603" s="472">
        <v>8.6999999999999993</v>
      </c>
      <c r="I7603" s="114"/>
    </row>
    <row r="7604" spans="1:9">
      <c r="A7604" s="470">
        <v>44513</v>
      </c>
      <c r="B7604" s="203">
        <v>18</v>
      </c>
      <c r="C7604" s="208">
        <v>93</v>
      </c>
      <c r="D7604" s="471">
        <v>54.9</v>
      </c>
      <c r="E7604" s="209">
        <v>-18</v>
      </c>
      <c r="F7604" s="472">
        <v>9.4</v>
      </c>
      <c r="I7604" s="114"/>
    </row>
    <row r="7605" spans="1:9">
      <c r="A7605" s="470">
        <v>44513</v>
      </c>
      <c r="B7605" s="203">
        <v>19</v>
      </c>
      <c r="C7605" s="208">
        <v>108</v>
      </c>
      <c r="D7605" s="471">
        <v>54.8</v>
      </c>
      <c r="E7605" s="209">
        <v>-18</v>
      </c>
      <c r="F7605" s="472">
        <v>10.1</v>
      </c>
      <c r="I7605" s="114"/>
    </row>
    <row r="7606" spans="1:9">
      <c r="A7606" s="470">
        <v>44513</v>
      </c>
      <c r="B7606" s="203">
        <v>20</v>
      </c>
      <c r="C7606" s="208">
        <v>123</v>
      </c>
      <c r="D7606" s="471">
        <v>54.7</v>
      </c>
      <c r="E7606" s="209">
        <v>-18</v>
      </c>
      <c r="F7606" s="472">
        <v>10.7</v>
      </c>
      <c r="I7606" s="114"/>
    </row>
    <row r="7607" spans="1:9">
      <c r="A7607" s="470">
        <v>44513</v>
      </c>
      <c r="B7607" s="203">
        <v>21</v>
      </c>
      <c r="C7607" s="208">
        <v>138</v>
      </c>
      <c r="D7607" s="471">
        <v>54.6</v>
      </c>
      <c r="E7607" s="209">
        <v>-18</v>
      </c>
      <c r="F7607" s="472">
        <v>11.4</v>
      </c>
      <c r="I7607" s="114"/>
    </row>
    <row r="7608" spans="1:9">
      <c r="A7608" s="470">
        <v>44513</v>
      </c>
      <c r="B7608" s="203">
        <v>22</v>
      </c>
      <c r="C7608" s="208">
        <v>153</v>
      </c>
      <c r="D7608" s="471">
        <v>54.5</v>
      </c>
      <c r="E7608" s="209">
        <v>-18</v>
      </c>
      <c r="F7608" s="472">
        <v>12</v>
      </c>
      <c r="I7608" s="114"/>
    </row>
    <row r="7609" spans="1:9">
      <c r="A7609" s="470">
        <v>44513</v>
      </c>
      <c r="B7609" s="203">
        <v>23</v>
      </c>
      <c r="C7609" s="208">
        <v>168</v>
      </c>
      <c r="D7609" s="471">
        <v>54.5</v>
      </c>
      <c r="E7609" s="209">
        <v>-18</v>
      </c>
      <c r="F7609" s="472">
        <v>12.7</v>
      </c>
      <c r="I7609" s="114"/>
    </row>
    <row r="7610" spans="1:9">
      <c r="A7610" s="470">
        <v>44514</v>
      </c>
      <c r="B7610" s="203">
        <v>0</v>
      </c>
      <c r="C7610" s="208">
        <v>183</v>
      </c>
      <c r="D7610" s="471">
        <v>54.4</v>
      </c>
      <c r="E7610" s="209">
        <v>-18</v>
      </c>
      <c r="F7610" s="472">
        <v>13.3</v>
      </c>
      <c r="I7610" s="114"/>
    </row>
    <row r="7611" spans="1:9">
      <c r="A7611" s="470">
        <v>44514</v>
      </c>
      <c r="B7611" s="203">
        <v>1</v>
      </c>
      <c r="C7611" s="208">
        <v>198</v>
      </c>
      <c r="D7611" s="471">
        <v>54.3</v>
      </c>
      <c r="E7611" s="209">
        <v>-18</v>
      </c>
      <c r="F7611" s="472">
        <v>14</v>
      </c>
      <c r="I7611" s="114"/>
    </row>
    <row r="7612" spans="1:9">
      <c r="A7612" s="470">
        <v>44514</v>
      </c>
      <c r="B7612" s="203">
        <v>2</v>
      </c>
      <c r="C7612" s="208">
        <v>213</v>
      </c>
      <c r="D7612" s="471">
        <v>54.2</v>
      </c>
      <c r="E7612" s="209">
        <v>-18</v>
      </c>
      <c r="F7612" s="472">
        <v>14.6</v>
      </c>
      <c r="I7612" s="114"/>
    </row>
    <row r="7613" spans="1:9">
      <c r="A7613" s="470">
        <v>44514</v>
      </c>
      <c r="B7613" s="203">
        <v>3</v>
      </c>
      <c r="C7613" s="208">
        <v>228</v>
      </c>
      <c r="D7613" s="471">
        <v>54.1</v>
      </c>
      <c r="E7613" s="209">
        <v>-18</v>
      </c>
      <c r="F7613" s="472">
        <v>15.3</v>
      </c>
      <c r="I7613" s="114"/>
    </row>
    <row r="7614" spans="1:9">
      <c r="A7614" s="470">
        <v>44514</v>
      </c>
      <c r="B7614" s="203">
        <v>4</v>
      </c>
      <c r="C7614" s="208">
        <v>243</v>
      </c>
      <c r="D7614" s="471">
        <v>54</v>
      </c>
      <c r="E7614" s="209">
        <v>-18</v>
      </c>
      <c r="F7614" s="472">
        <v>15.9</v>
      </c>
      <c r="I7614" s="114"/>
    </row>
    <row r="7615" spans="1:9">
      <c r="A7615" s="470">
        <v>44514</v>
      </c>
      <c r="B7615" s="203">
        <v>5</v>
      </c>
      <c r="C7615" s="208">
        <v>258</v>
      </c>
      <c r="D7615" s="471">
        <v>53.9</v>
      </c>
      <c r="E7615" s="209">
        <v>-18</v>
      </c>
      <c r="F7615" s="472">
        <v>16.600000000000001</v>
      </c>
      <c r="I7615" s="114"/>
    </row>
    <row r="7616" spans="1:9">
      <c r="A7616" s="470">
        <v>44514</v>
      </c>
      <c r="B7616" s="203">
        <v>6</v>
      </c>
      <c r="C7616" s="208">
        <v>273</v>
      </c>
      <c r="D7616" s="471">
        <v>53.8</v>
      </c>
      <c r="E7616" s="209">
        <v>-18</v>
      </c>
      <c r="F7616" s="472">
        <v>17.2</v>
      </c>
      <c r="I7616" s="114"/>
    </row>
    <row r="7617" spans="1:9">
      <c r="A7617" s="470">
        <v>44514</v>
      </c>
      <c r="B7617" s="203">
        <v>7</v>
      </c>
      <c r="C7617" s="208">
        <v>288</v>
      </c>
      <c r="D7617" s="471">
        <v>53.7</v>
      </c>
      <c r="E7617" s="209">
        <v>-18</v>
      </c>
      <c r="F7617" s="472">
        <v>17.899999999999999</v>
      </c>
      <c r="I7617" s="114"/>
    </row>
    <row r="7618" spans="1:9">
      <c r="A7618" s="470">
        <v>44514</v>
      </c>
      <c r="B7618" s="203">
        <v>8</v>
      </c>
      <c r="C7618" s="208">
        <v>303</v>
      </c>
      <c r="D7618" s="471">
        <v>53.6</v>
      </c>
      <c r="E7618" s="209">
        <v>-18</v>
      </c>
      <c r="F7618" s="472">
        <v>18.5</v>
      </c>
      <c r="I7618" s="114"/>
    </row>
    <row r="7619" spans="1:9">
      <c r="A7619" s="470">
        <v>44514</v>
      </c>
      <c r="B7619" s="203">
        <v>9</v>
      </c>
      <c r="C7619" s="208">
        <v>318</v>
      </c>
      <c r="D7619" s="471">
        <v>53.5</v>
      </c>
      <c r="E7619" s="209">
        <v>-18</v>
      </c>
      <c r="F7619" s="472">
        <v>19.2</v>
      </c>
      <c r="I7619" s="114"/>
    </row>
    <row r="7620" spans="1:9">
      <c r="A7620" s="470">
        <v>44514</v>
      </c>
      <c r="B7620" s="203">
        <v>10</v>
      </c>
      <c r="C7620" s="208">
        <v>333</v>
      </c>
      <c r="D7620" s="471">
        <v>53.4</v>
      </c>
      <c r="E7620" s="209">
        <v>-18</v>
      </c>
      <c r="F7620" s="472">
        <v>19.8</v>
      </c>
      <c r="I7620" s="114"/>
    </row>
    <row r="7621" spans="1:9">
      <c r="A7621" s="470">
        <v>44514</v>
      </c>
      <c r="B7621" s="203">
        <v>11</v>
      </c>
      <c r="C7621" s="208">
        <v>348</v>
      </c>
      <c r="D7621" s="471">
        <v>53.3</v>
      </c>
      <c r="E7621" s="209">
        <v>-18</v>
      </c>
      <c r="F7621" s="472">
        <v>20.399999999999999</v>
      </c>
      <c r="I7621" s="114"/>
    </row>
    <row r="7622" spans="1:9">
      <c r="A7622" s="470">
        <v>44514</v>
      </c>
      <c r="B7622" s="203">
        <v>12</v>
      </c>
      <c r="C7622" s="208">
        <v>3</v>
      </c>
      <c r="D7622" s="471">
        <v>53.2</v>
      </c>
      <c r="E7622" s="209">
        <v>-18</v>
      </c>
      <c r="F7622" s="472">
        <v>21.1</v>
      </c>
      <c r="I7622" s="114"/>
    </row>
    <row r="7623" spans="1:9">
      <c r="A7623" s="470">
        <v>44514</v>
      </c>
      <c r="B7623" s="203">
        <v>13</v>
      </c>
      <c r="C7623" s="208">
        <v>18</v>
      </c>
      <c r="D7623" s="471">
        <v>53.1</v>
      </c>
      <c r="E7623" s="209">
        <v>-18</v>
      </c>
      <c r="F7623" s="472">
        <v>21.7</v>
      </c>
      <c r="I7623" s="114"/>
    </row>
    <row r="7624" spans="1:9">
      <c r="A7624" s="470">
        <v>44514</v>
      </c>
      <c r="B7624" s="203">
        <v>14</v>
      </c>
      <c r="C7624" s="208">
        <v>33</v>
      </c>
      <c r="D7624" s="471">
        <v>53</v>
      </c>
      <c r="E7624" s="209">
        <v>-18</v>
      </c>
      <c r="F7624" s="472">
        <v>22.4</v>
      </c>
      <c r="I7624" s="114"/>
    </row>
    <row r="7625" spans="1:9">
      <c r="A7625" s="470">
        <v>44514</v>
      </c>
      <c r="B7625" s="203">
        <v>15</v>
      </c>
      <c r="C7625" s="208">
        <v>48</v>
      </c>
      <c r="D7625" s="471">
        <v>52.9</v>
      </c>
      <c r="E7625" s="209">
        <v>-18</v>
      </c>
      <c r="F7625" s="472">
        <v>23</v>
      </c>
      <c r="I7625" s="114"/>
    </row>
    <row r="7626" spans="1:9">
      <c r="A7626" s="470">
        <v>44514</v>
      </c>
      <c r="B7626" s="203">
        <v>16</v>
      </c>
      <c r="C7626" s="208">
        <v>63</v>
      </c>
      <c r="D7626" s="471">
        <v>52.8</v>
      </c>
      <c r="E7626" s="209">
        <v>-18</v>
      </c>
      <c r="F7626" s="472">
        <v>23.7</v>
      </c>
      <c r="I7626" s="114"/>
    </row>
    <row r="7627" spans="1:9">
      <c r="A7627" s="470">
        <v>44514</v>
      </c>
      <c r="B7627" s="203">
        <v>17</v>
      </c>
      <c r="C7627" s="208">
        <v>78</v>
      </c>
      <c r="D7627" s="471">
        <v>52.7</v>
      </c>
      <c r="E7627" s="209">
        <v>-18</v>
      </c>
      <c r="F7627" s="472">
        <v>24.3</v>
      </c>
      <c r="I7627" s="114"/>
    </row>
    <row r="7628" spans="1:9">
      <c r="A7628" s="470">
        <v>44514</v>
      </c>
      <c r="B7628" s="203">
        <v>18</v>
      </c>
      <c r="C7628" s="208">
        <v>93</v>
      </c>
      <c r="D7628" s="471">
        <v>52.6</v>
      </c>
      <c r="E7628" s="209">
        <v>-18</v>
      </c>
      <c r="F7628" s="472">
        <v>24.9</v>
      </c>
      <c r="I7628" s="114"/>
    </row>
    <row r="7629" spans="1:9">
      <c r="A7629" s="470">
        <v>44514</v>
      </c>
      <c r="B7629" s="203">
        <v>19</v>
      </c>
      <c r="C7629" s="208">
        <v>108</v>
      </c>
      <c r="D7629" s="471">
        <v>52.5</v>
      </c>
      <c r="E7629" s="209">
        <v>-18</v>
      </c>
      <c r="F7629" s="472">
        <v>25.6</v>
      </c>
      <c r="I7629" s="114"/>
    </row>
    <row r="7630" spans="1:9">
      <c r="A7630" s="470">
        <v>44514</v>
      </c>
      <c r="B7630" s="203">
        <v>20</v>
      </c>
      <c r="C7630" s="208">
        <v>123</v>
      </c>
      <c r="D7630" s="471">
        <v>52.4</v>
      </c>
      <c r="E7630" s="209">
        <v>-18</v>
      </c>
      <c r="F7630" s="472">
        <v>26.2</v>
      </c>
      <c r="I7630" s="114"/>
    </row>
    <row r="7631" spans="1:9">
      <c r="A7631" s="470">
        <v>44514</v>
      </c>
      <c r="B7631" s="203">
        <v>21</v>
      </c>
      <c r="C7631" s="208">
        <v>138</v>
      </c>
      <c r="D7631" s="471">
        <v>52.3</v>
      </c>
      <c r="E7631" s="209">
        <v>-18</v>
      </c>
      <c r="F7631" s="472">
        <v>26.9</v>
      </c>
      <c r="I7631" s="114"/>
    </row>
    <row r="7632" spans="1:9">
      <c r="A7632" s="470">
        <v>44514</v>
      </c>
      <c r="B7632" s="203">
        <v>22</v>
      </c>
      <c r="C7632" s="208">
        <v>153</v>
      </c>
      <c r="D7632" s="471">
        <v>52.2</v>
      </c>
      <c r="E7632" s="209">
        <v>-18</v>
      </c>
      <c r="F7632" s="472">
        <v>27.5</v>
      </c>
      <c r="I7632" s="114"/>
    </row>
    <row r="7633" spans="1:9">
      <c r="A7633" s="470">
        <v>44514</v>
      </c>
      <c r="B7633" s="203">
        <v>23</v>
      </c>
      <c r="C7633" s="208">
        <v>168</v>
      </c>
      <c r="D7633" s="471">
        <v>52.1</v>
      </c>
      <c r="E7633" s="209">
        <v>-18</v>
      </c>
      <c r="F7633" s="472">
        <v>28.1</v>
      </c>
      <c r="I7633" s="114"/>
    </row>
    <row r="7634" spans="1:9">
      <c r="A7634" s="470">
        <v>44515</v>
      </c>
      <c r="B7634" s="203">
        <v>0</v>
      </c>
      <c r="C7634" s="208">
        <v>183</v>
      </c>
      <c r="D7634" s="471">
        <v>52</v>
      </c>
      <c r="E7634" s="209">
        <v>-18</v>
      </c>
      <c r="F7634" s="472">
        <v>28.8</v>
      </c>
      <c r="I7634" s="114"/>
    </row>
    <row r="7635" spans="1:9">
      <c r="A7635" s="470">
        <v>44515</v>
      </c>
      <c r="B7635" s="203">
        <v>1</v>
      </c>
      <c r="C7635" s="208">
        <v>198</v>
      </c>
      <c r="D7635" s="471">
        <v>51.9</v>
      </c>
      <c r="E7635" s="209">
        <v>-18</v>
      </c>
      <c r="F7635" s="472">
        <v>29.4</v>
      </c>
      <c r="I7635" s="114"/>
    </row>
    <row r="7636" spans="1:9">
      <c r="A7636" s="470">
        <v>44515</v>
      </c>
      <c r="B7636" s="203">
        <v>2</v>
      </c>
      <c r="C7636" s="208">
        <v>213</v>
      </c>
      <c r="D7636" s="471">
        <v>51.8</v>
      </c>
      <c r="E7636" s="209">
        <v>-18</v>
      </c>
      <c r="F7636" s="472">
        <v>30.1</v>
      </c>
      <c r="I7636" s="114"/>
    </row>
    <row r="7637" spans="1:9">
      <c r="A7637" s="470">
        <v>44515</v>
      </c>
      <c r="B7637" s="203">
        <v>3</v>
      </c>
      <c r="C7637" s="208">
        <v>228</v>
      </c>
      <c r="D7637" s="471">
        <v>51.7</v>
      </c>
      <c r="E7637" s="209">
        <v>-18</v>
      </c>
      <c r="F7637" s="472">
        <v>30.7</v>
      </c>
      <c r="I7637" s="114"/>
    </row>
    <row r="7638" spans="1:9">
      <c r="A7638" s="470">
        <v>44515</v>
      </c>
      <c r="B7638" s="203">
        <v>4</v>
      </c>
      <c r="C7638" s="208">
        <v>243</v>
      </c>
      <c r="D7638" s="471">
        <v>51.6</v>
      </c>
      <c r="E7638" s="209">
        <v>-18</v>
      </c>
      <c r="F7638" s="472">
        <v>31.3</v>
      </c>
      <c r="I7638" s="114"/>
    </row>
    <row r="7639" spans="1:9">
      <c r="A7639" s="470">
        <v>44515</v>
      </c>
      <c r="B7639" s="203">
        <v>5</v>
      </c>
      <c r="C7639" s="208">
        <v>258</v>
      </c>
      <c r="D7639" s="471">
        <v>51.5</v>
      </c>
      <c r="E7639" s="209">
        <v>-18</v>
      </c>
      <c r="F7639" s="472">
        <v>32</v>
      </c>
      <c r="I7639" s="114"/>
    </row>
    <row r="7640" spans="1:9">
      <c r="A7640" s="470">
        <v>44515</v>
      </c>
      <c r="B7640" s="203">
        <v>6</v>
      </c>
      <c r="C7640" s="208">
        <v>273</v>
      </c>
      <c r="D7640" s="471">
        <v>51.4</v>
      </c>
      <c r="E7640" s="209">
        <v>-18</v>
      </c>
      <c r="F7640" s="472">
        <v>32.6</v>
      </c>
      <c r="I7640" s="114"/>
    </row>
    <row r="7641" spans="1:9">
      <c r="A7641" s="470">
        <v>44515</v>
      </c>
      <c r="B7641" s="203">
        <v>7</v>
      </c>
      <c r="C7641" s="208">
        <v>288</v>
      </c>
      <c r="D7641" s="471">
        <v>51.3</v>
      </c>
      <c r="E7641" s="209">
        <v>-18</v>
      </c>
      <c r="F7641" s="472">
        <v>33.200000000000003</v>
      </c>
      <c r="I7641" s="114"/>
    </row>
    <row r="7642" spans="1:9">
      <c r="A7642" s="470">
        <v>44515</v>
      </c>
      <c r="B7642" s="203">
        <v>8</v>
      </c>
      <c r="C7642" s="208">
        <v>303</v>
      </c>
      <c r="D7642" s="471">
        <v>51.1</v>
      </c>
      <c r="E7642" s="209">
        <v>-18</v>
      </c>
      <c r="F7642" s="472">
        <v>33.9</v>
      </c>
      <c r="I7642" s="114"/>
    </row>
    <row r="7643" spans="1:9">
      <c r="A7643" s="470">
        <v>44515</v>
      </c>
      <c r="B7643" s="203">
        <v>9</v>
      </c>
      <c r="C7643" s="208">
        <v>318</v>
      </c>
      <c r="D7643" s="471">
        <v>51</v>
      </c>
      <c r="E7643" s="209">
        <v>-18</v>
      </c>
      <c r="F7643" s="472">
        <v>34.5</v>
      </c>
      <c r="I7643" s="114"/>
    </row>
    <row r="7644" spans="1:9">
      <c r="A7644" s="470">
        <v>44515</v>
      </c>
      <c r="B7644" s="203">
        <v>10</v>
      </c>
      <c r="C7644" s="208">
        <v>333</v>
      </c>
      <c r="D7644" s="471">
        <v>50.9</v>
      </c>
      <c r="E7644" s="209">
        <v>-18</v>
      </c>
      <c r="F7644" s="472">
        <v>35.1</v>
      </c>
      <c r="I7644" s="114"/>
    </row>
    <row r="7645" spans="1:9">
      <c r="A7645" s="470">
        <v>44515</v>
      </c>
      <c r="B7645" s="203">
        <v>11</v>
      </c>
      <c r="C7645" s="208">
        <v>348</v>
      </c>
      <c r="D7645" s="471">
        <v>50.8</v>
      </c>
      <c r="E7645" s="209">
        <v>-18</v>
      </c>
      <c r="F7645" s="472">
        <v>35.799999999999997</v>
      </c>
      <c r="I7645" s="114"/>
    </row>
    <row r="7646" spans="1:9">
      <c r="A7646" s="470">
        <v>44515</v>
      </c>
      <c r="B7646" s="203">
        <v>12</v>
      </c>
      <c r="C7646" s="208">
        <v>3</v>
      </c>
      <c r="D7646" s="471">
        <v>50.7</v>
      </c>
      <c r="E7646" s="209">
        <v>-18</v>
      </c>
      <c r="F7646" s="472">
        <v>36.4</v>
      </c>
      <c r="I7646" s="114"/>
    </row>
    <row r="7647" spans="1:9">
      <c r="A7647" s="470">
        <v>44515</v>
      </c>
      <c r="B7647" s="203">
        <v>13</v>
      </c>
      <c r="C7647" s="208">
        <v>18</v>
      </c>
      <c r="D7647" s="471">
        <v>50.6</v>
      </c>
      <c r="E7647" s="209">
        <v>-18</v>
      </c>
      <c r="F7647" s="472">
        <v>37</v>
      </c>
      <c r="I7647" s="114"/>
    </row>
    <row r="7648" spans="1:9">
      <c r="A7648" s="470">
        <v>44515</v>
      </c>
      <c r="B7648" s="203">
        <v>14</v>
      </c>
      <c r="C7648" s="208">
        <v>33</v>
      </c>
      <c r="D7648" s="471">
        <v>50.5</v>
      </c>
      <c r="E7648" s="209">
        <v>-18</v>
      </c>
      <c r="F7648" s="472">
        <v>37.700000000000003</v>
      </c>
      <c r="I7648" s="114"/>
    </row>
    <row r="7649" spans="1:9">
      <c r="A7649" s="470">
        <v>44515</v>
      </c>
      <c r="B7649" s="203">
        <v>15</v>
      </c>
      <c r="C7649" s="208">
        <v>48</v>
      </c>
      <c r="D7649" s="471">
        <v>50.4</v>
      </c>
      <c r="E7649" s="209">
        <v>-18</v>
      </c>
      <c r="F7649" s="472">
        <v>38.299999999999997</v>
      </c>
      <c r="I7649" s="114"/>
    </row>
    <row r="7650" spans="1:9">
      <c r="A7650" s="470">
        <v>44515</v>
      </c>
      <c r="B7650" s="203">
        <v>16</v>
      </c>
      <c r="C7650" s="208">
        <v>63</v>
      </c>
      <c r="D7650" s="471">
        <v>50.3</v>
      </c>
      <c r="E7650" s="209">
        <v>-18</v>
      </c>
      <c r="F7650" s="472">
        <v>38.9</v>
      </c>
      <c r="I7650" s="114"/>
    </row>
    <row r="7651" spans="1:9">
      <c r="A7651" s="470">
        <v>44515</v>
      </c>
      <c r="B7651" s="203">
        <v>17</v>
      </c>
      <c r="C7651" s="208">
        <v>78</v>
      </c>
      <c r="D7651" s="471">
        <v>50.2</v>
      </c>
      <c r="E7651" s="209">
        <v>-18</v>
      </c>
      <c r="F7651" s="472">
        <v>39.5</v>
      </c>
      <c r="I7651" s="114"/>
    </row>
    <row r="7652" spans="1:9">
      <c r="A7652" s="470">
        <v>44515</v>
      </c>
      <c r="B7652" s="203">
        <v>18</v>
      </c>
      <c r="C7652" s="208">
        <v>93</v>
      </c>
      <c r="D7652" s="471">
        <v>50.1</v>
      </c>
      <c r="E7652" s="209">
        <v>-18</v>
      </c>
      <c r="F7652" s="472">
        <v>40.200000000000003</v>
      </c>
      <c r="I7652" s="114"/>
    </row>
    <row r="7653" spans="1:9">
      <c r="A7653" s="470">
        <v>44515</v>
      </c>
      <c r="B7653" s="203">
        <v>19</v>
      </c>
      <c r="C7653" s="208">
        <v>108</v>
      </c>
      <c r="D7653" s="471">
        <v>50</v>
      </c>
      <c r="E7653" s="209">
        <v>-18</v>
      </c>
      <c r="F7653" s="472">
        <v>40.799999999999997</v>
      </c>
      <c r="I7653" s="114"/>
    </row>
    <row r="7654" spans="1:9">
      <c r="A7654" s="470">
        <v>44515</v>
      </c>
      <c r="B7654" s="203">
        <v>20</v>
      </c>
      <c r="C7654" s="208">
        <v>123</v>
      </c>
      <c r="D7654" s="471">
        <v>49.8</v>
      </c>
      <c r="E7654" s="209">
        <v>-18</v>
      </c>
      <c r="F7654" s="472">
        <v>41.4</v>
      </c>
      <c r="I7654" s="114"/>
    </row>
    <row r="7655" spans="1:9">
      <c r="A7655" s="470">
        <v>44515</v>
      </c>
      <c r="B7655" s="203">
        <v>21</v>
      </c>
      <c r="C7655" s="208">
        <v>138</v>
      </c>
      <c r="D7655" s="471">
        <v>49.7</v>
      </c>
      <c r="E7655" s="209">
        <v>-18</v>
      </c>
      <c r="F7655" s="472">
        <v>42</v>
      </c>
      <c r="I7655" s="114"/>
    </row>
    <row r="7656" spans="1:9">
      <c r="A7656" s="470">
        <v>44515</v>
      </c>
      <c r="B7656" s="203">
        <v>22</v>
      </c>
      <c r="C7656" s="208">
        <v>153</v>
      </c>
      <c r="D7656" s="471">
        <v>49.6</v>
      </c>
      <c r="E7656" s="209">
        <v>-18</v>
      </c>
      <c r="F7656" s="472">
        <v>42.7</v>
      </c>
      <c r="I7656" s="114"/>
    </row>
    <row r="7657" spans="1:9">
      <c r="A7657" s="470">
        <v>44515</v>
      </c>
      <c r="B7657" s="203">
        <v>23</v>
      </c>
      <c r="C7657" s="208">
        <v>168</v>
      </c>
      <c r="D7657" s="471">
        <v>49.5</v>
      </c>
      <c r="E7657" s="209">
        <v>-18</v>
      </c>
      <c r="F7657" s="472">
        <v>43.3</v>
      </c>
      <c r="I7657" s="114"/>
    </row>
    <row r="7658" spans="1:9">
      <c r="A7658" s="470">
        <v>44516</v>
      </c>
      <c r="B7658" s="203">
        <v>0</v>
      </c>
      <c r="C7658" s="208">
        <v>183</v>
      </c>
      <c r="D7658" s="471">
        <v>49.4</v>
      </c>
      <c r="E7658" s="209">
        <v>-18</v>
      </c>
      <c r="F7658" s="472">
        <v>43.9</v>
      </c>
      <c r="I7658" s="114"/>
    </row>
    <row r="7659" spans="1:9">
      <c r="A7659" s="470">
        <v>44516</v>
      </c>
      <c r="B7659" s="203">
        <v>1</v>
      </c>
      <c r="C7659" s="208">
        <v>198</v>
      </c>
      <c r="D7659" s="471">
        <v>49.3</v>
      </c>
      <c r="E7659" s="209">
        <v>-18</v>
      </c>
      <c r="F7659" s="472">
        <v>44.5</v>
      </c>
      <c r="I7659" s="114"/>
    </row>
    <row r="7660" spans="1:9">
      <c r="A7660" s="470">
        <v>44516</v>
      </c>
      <c r="B7660" s="203">
        <v>2</v>
      </c>
      <c r="C7660" s="208">
        <v>213</v>
      </c>
      <c r="D7660" s="471">
        <v>49.2</v>
      </c>
      <c r="E7660" s="209">
        <v>-18</v>
      </c>
      <c r="F7660" s="472">
        <v>45.2</v>
      </c>
      <c r="I7660" s="114"/>
    </row>
    <row r="7661" spans="1:9">
      <c r="A7661" s="470">
        <v>44516</v>
      </c>
      <c r="B7661" s="203">
        <v>3</v>
      </c>
      <c r="C7661" s="208">
        <v>228</v>
      </c>
      <c r="D7661" s="471">
        <v>49.1</v>
      </c>
      <c r="E7661" s="209">
        <v>-18</v>
      </c>
      <c r="F7661" s="472">
        <v>45.8</v>
      </c>
      <c r="I7661" s="114"/>
    </row>
    <row r="7662" spans="1:9">
      <c r="A7662" s="470">
        <v>44516</v>
      </c>
      <c r="B7662" s="203">
        <v>4</v>
      </c>
      <c r="C7662" s="208">
        <v>243</v>
      </c>
      <c r="D7662" s="471">
        <v>49</v>
      </c>
      <c r="E7662" s="209">
        <v>-18</v>
      </c>
      <c r="F7662" s="472">
        <v>46.4</v>
      </c>
      <c r="I7662" s="114"/>
    </row>
    <row r="7663" spans="1:9">
      <c r="A7663" s="470">
        <v>44516</v>
      </c>
      <c r="B7663" s="203">
        <v>5</v>
      </c>
      <c r="C7663" s="208">
        <v>258</v>
      </c>
      <c r="D7663" s="471">
        <v>48.8</v>
      </c>
      <c r="E7663" s="209">
        <v>-18</v>
      </c>
      <c r="F7663" s="472">
        <v>47</v>
      </c>
      <c r="I7663" s="114"/>
    </row>
    <row r="7664" spans="1:9">
      <c r="A7664" s="470">
        <v>44516</v>
      </c>
      <c r="B7664" s="203">
        <v>6</v>
      </c>
      <c r="C7664" s="208">
        <v>273</v>
      </c>
      <c r="D7664" s="471">
        <v>48.7</v>
      </c>
      <c r="E7664" s="209">
        <v>-18</v>
      </c>
      <c r="F7664" s="472">
        <v>47.7</v>
      </c>
      <c r="I7664" s="114"/>
    </row>
    <row r="7665" spans="1:9">
      <c r="A7665" s="470">
        <v>44516</v>
      </c>
      <c r="B7665" s="203">
        <v>7</v>
      </c>
      <c r="C7665" s="208">
        <v>288</v>
      </c>
      <c r="D7665" s="471">
        <v>48.6</v>
      </c>
      <c r="E7665" s="209">
        <v>-18</v>
      </c>
      <c r="F7665" s="472">
        <v>48.3</v>
      </c>
      <c r="I7665" s="114"/>
    </row>
    <row r="7666" spans="1:9">
      <c r="A7666" s="470">
        <v>44516</v>
      </c>
      <c r="B7666" s="203">
        <v>8</v>
      </c>
      <c r="C7666" s="208">
        <v>303</v>
      </c>
      <c r="D7666" s="471">
        <v>48.5</v>
      </c>
      <c r="E7666" s="209">
        <v>-18</v>
      </c>
      <c r="F7666" s="472">
        <v>48.9</v>
      </c>
      <c r="I7666" s="114"/>
    </row>
    <row r="7667" spans="1:9">
      <c r="A7667" s="470">
        <v>44516</v>
      </c>
      <c r="B7667" s="203">
        <v>9</v>
      </c>
      <c r="C7667" s="208">
        <v>318</v>
      </c>
      <c r="D7667" s="471">
        <v>48.4</v>
      </c>
      <c r="E7667" s="209">
        <v>-18</v>
      </c>
      <c r="F7667" s="472">
        <v>49.5</v>
      </c>
      <c r="I7667" s="114"/>
    </row>
    <row r="7668" spans="1:9">
      <c r="A7668" s="470">
        <v>44516</v>
      </c>
      <c r="B7668" s="203">
        <v>10</v>
      </c>
      <c r="C7668" s="208">
        <v>333</v>
      </c>
      <c r="D7668" s="471">
        <v>48.3</v>
      </c>
      <c r="E7668" s="209">
        <v>-18</v>
      </c>
      <c r="F7668" s="472">
        <v>50.1</v>
      </c>
      <c r="I7668" s="114"/>
    </row>
    <row r="7669" spans="1:9">
      <c r="A7669" s="470">
        <v>44516</v>
      </c>
      <c r="B7669" s="203">
        <v>11</v>
      </c>
      <c r="C7669" s="208">
        <v>348</v>
      </c>
      <c r="D7669" s="471">
        <v>48.2</v>
      </c>
      <c r="E7669" s="209">
        <v>-18</v>
      </c>
      <c r="F7669" s="472">
        <v>50.7</v>
      </c>
      <c r="I7669" s="114"/>
    </row>
    <row r="7670" spans="1:9">
      <c r="A7670" s="470">
        <v>44516</v>
      </c>
      <c r="B7670" s="203">
        <v>12</v>
      </c>
      <c r="C7670" s="208">
        <v>3</v>
      </c>
      <c r="D7670" s="471">
        <v>48</v>
      </c>
      <c r="E7670" s="209">
        <v>-18</v>
      </c>
      <c r="F7670" s="472">
        <v>51.4</v>
      </c>
      <c r="I7670" s="114"/>
    </row>
    <row r="7671" spans="1:9">
      <c r="A7671" s="470">
        <v>44516</v>
      </c>
      <c r="B7671" s="203">
        <v>13</v>
      </c>
      <c r="C7671" s="208">
        <v>18</v>
      </c>
      <c r="D7671" s="471">
        <v>47.9</v>
      </c>
      <c r="E7671" s="209">
        <v>-18</v>
      </c>
      <c r="F7671" s="472">
        <v>52</v>
      </c>
      <c r="I7671" s="114"/>
    </row>
    <row r="7672" spans="1:9">
      <c r="A7672" s="470">
        <v>44516</v>
      </c>
      <c r="B7672" s="203">
        <v>14</v>
      </c>
      <c r="C7672" s="208">
        <v>33</v>
      </c>
      <c r="D7672" s="471">
        <v>47.8</v>
      </c>
      <c r="E7672" s="209">
        <v>-18</v>
      </c>
      <c r="F7672" s="472">
        <v>52.6</v>
      </c>
      <c r="I7672" s="114"/>
    </row>
    <row r="7673" spans="1:9">
      <c r="A7673" s="470">
        <v>44516</v>
      </c>
      <c r="B7673" s="203">
        <v>15</v>
      </c>
      <c r="C7673" s="208">
        <v>48</v>
      </c>
      <c r="D7673" s="471">
        <v>47.7</v>
      </c>
      <c r="E7673" s="209">
        <v>-18</v>
      </c>
      <c r="F7673" s="472">
        <v>53.2</v>
      </c>
      <c r="I7673" s="114"/>
    </row>
    <row r="7674" spans="1:9">
      <c r="A7674" s="470">
        <v>44516</v>
      </c>
      <c r="B7674" s="203">
        <v>16</v>
      </c>
      <c r="C7674" s="208">
        <v>63</v>
      </c>
      <c r="D7674" s="471">
        <v>47.6</v>
      </c>
      <c r="E7674" s="209">
        <v>-18</v>
      </c>
      <c r="F7674" s="472">
        <v>53.8</v>
      </c>
      <c r="I7674" s="114"/>
    </row>
    <row r="7675" spans="1:9">
      <c r="A7675" s="470">
        <v>44516</v>
      </c>
      <c r="B7675" s="203">
        <v>17</v>
      </c>
      <c r="C7675" s="208">
        <v>78</v>
      </c>
      <c r="D7675" s="471">
        <v>47.4</v>
      </c>
      <c r="E7675" s="209">
        <v>-18</v>
      </c>
      <c r="F7675" s="472">
        <v>54.4</v>
      </c>
      <c r="I7675" s="114"/>
    </row>
    <row r="7676" spans="1:9">
      <c r="A7676" s="470">
        <v>44516</v>
      </c>
      <c r="B7676" s="203">
        <v>18</v>
      </c>
      <c r="C7676" s="208">
        <v>93</v>
      </c>
      <c r="D7676" s="471">
        <v>47.3</v>
      </c>
      <c r="E7676" s="209">
        <v>-18</v>
      </c>
      <c r="F7676" s="472">
        <v>55.1</v>
      </c>
      <c r="I7676" s="114"/>
    </row>
    <row r="7677" spans="1:9">
      <c r="A7677" s="470">
        <v>44516</v>
      </c>
      <c r="B7677" s="203">
        <v>19</v>
      </c>
      <c r="C7677" s="208">
        <v>108</v>
      </c>
      <c r="D7677" s="471">
        <v>47.2</v>
      </c>
      <c r="E7677" s="209">
        <v>-18</v>
      </c>
      <c r="F7677" s="472">
        <v>55.7</v>
      </c>
      <c r="I7677" s="114"/>
    </row>
    <row r="7678" spans="1:9">
      <c r="A7678" s="470">
        <v>44516</v>
      </c>
      <c r="B7678" s="203">
        <v>20</v>
      </c>
      <c r="C7678" s="208">
        <v>123</v>
      </c>
      <c r="D7678" s="471">
        <v>47.1</v>
      </c>
      <c r="E7678" s="209">
        <v>-18</v>
      </c>
      <c r="F7678" s="472">
        <v>56.3</v>
      </c>
      <c r="I7678" s="114"/>
    </row>
    <row r="7679" spans="1:9">
      <c r="A7679" s="470">
        <v>44516</v>
      </c>
      <c r="B7679" s="203">
        <v>21</v>
      </c>
      <c r="C7679" s="208">
        <v>138</v>
      </c>
      <c r="D7679" s="471">
        <v>47</v>
      </c>
      <c r="E7679" s="209">
        <v>-18</v>
      </c>
      <c r="F7679" s="472">
        <v>56.9</v>
      </c>
      <c r="I7679" s="114"/>
    </row>
    <row r="7680" spans="1:9">
      <c r="A7680" s="470">
        <v>44516</v>
      </c>
      <c r="B7680" s="203">
        <v>22</v>
      </c>
      <c r="C7680" s="208">
        <v>153</v>
      </c>
      <c r="D7680" s="471">
        <v>46.9</v>
      </c>
      <c r="E7680" s="209">
        <v>-18</v>
      </c>
      <c r="F7680" s="472">
        <v>57.5</v>
      </c>
      <c r="I7680" s="114"/>
    </row>
    <row r="7681" spans="1:9">
      <c r="A7681" s="470">
        <v>44516</v>
      </c>
      <c r="B7681" s="203">
        <v>23</v>
      </c>
      <c r="C7681" s="208">
        <v>168</v>
      </c>
      <c r="D7681" s="471">
        <v>46.7</v>
      </c>
      <c r="E7681" s="209">
        <v>-18</v>
      </c>
      <c r="F7681" s="472">
        <v>58.1</v>
      </c>
      <c r="I7681" s="114"/>
    </row>
    <row r="7682" spans="1:9">
      <c r="A7682" s="470">
        <v>44517</v>
      </c>
      <c r="B7682" s="203">
        <v>0</v>
      </c>
      <c r="C7682" s="208">
        <v>183</v>
      </c>
      <c r="D7682" s="471">
        <v>46.6</v>
      </c>
      <c r="E7682" s="209">
        <v>-18</v>
      </c>
      <c r="F7682" s="472">
        <v>58.7</v>
      </c>
      <c r="I7682" s="114"/>
    </row>
    <row r="7683" spans="1:9">
      <c r="A7683" s="470">
        <v>44517</v>
      </c>
      <c r="B7683" s="203">
        <v>1</v>
      </c>
      <c r="C7683" s="208">
        <v>198</v>
      </c>
      <c r="D7683" s="471">
        <v>46.5</v>
      </c>
      <c r="E7683" s="209">
        <v>-18</v>
      </c>
      <c r="F7683" s="472">
        <v>59.3</v>
      </c>
      <c r="I7683" s="114"/>
    </row>
    <row r="7684" spans="1:9">
      <c r="A7684" s="470">
        <v>44517</v>
      </c>
      <c r="B7684" s="203">
        <v>2</v>
      </c>
      <c r="C7684" s="208">
        <v>213</v>
      </c>
      <c r="D7684" s="471">
        <v>46.4</v>
      </c>
      <c r="E7684" s="209">
        <v>-18</v>
      </c>
      <c r="F7684" s="472">
        <v>59.9</v>
      </c>
      <c r="I7684" s="114"/>
    </row>
    <row r="7685" spans="1:9">
      <c r="A7685" s="470">
        <v>44517</v>
      </c>
      <c r="B7685" s="203">
        <v>3</v>
      </c>
      <c r="C7685" s="208">
        <v>228</v>
      </c>
      <c r="D7685" s="471">
        <v>46.2</v>
      </c>
      <c r="E7685" s="209">
        <v>-19</v>
      </c>
      <c r="F7685" s="472">
        <v>0.6</v>
      </c>
      <c r="I7685" s="114"/>
    </row>
    <row r="7686" spans="1:9">
      <c r="A7686" s="470">
        <v>44517</v>
      </c>
      <c r="B7686" s="203">
        <v>4</v>
      </c>
      <c r="C7686" s="208">
        <v>243</v>
      </c>
      <c r="D7686" s="471">
        <v>46.1</v>
      </c>
      <c r="E7686" s="209">
        <v>-19</v>
      </c>
      <c r="F7686" s="472">
        <v>1.2</v>
      </c>
      <c r="I7686" s="114"/>
    </row>
    <row r="7687" spans="1:9">
      <c r="A7687" s="470">
        <v>44517</v>
      </c>
      <c r="B7687" s="203">
        <v>5</v>
      </c>
      <c r="C7687" s="208">
        <v>258</v>
      </c>
      <c r="D7687" s="471">
        <v>46</v>
      </c>
      <c r="E7687" s="209">
        <v>-19</v>
      </c>
      <c r="F7687" s="472">
        <v>1.8</v>
      </c>
      <c r="I7687" s="114"/>
    </row>
    <row r="7688" spans="1:9">
      <c r="A7688" s="470">
        <v>44517</v>
      </c>
      <c r="B7688" s="203">
        <v>6</v>
      </c>
      <c r="C7688" s="208">
        <v>273</v>
      </c>
      <c r="D7688" s="471">
        <v>45.9</v>
      </c>
      <c r="E7688" s="209">
        <v>-19</v>
      </c>
      <c r="F7688" s="472">
        <v>2.4</v>
      </c>
      <c r="I7688" s="114"/>
    </row>
    <row r="7689" spans="1:9">
      <c r="A7689" s="470">
        <v>44517</v>
      </c>
      <c r="B7689" s="203">
        <v>7</v>
      </c>
      <c r="C7689" s="208">
        <v>288</v>
      </c>
      <c r="D7689" s="471">
        <v>45.8</v>
      </c>
      <c r="E7689" s="209">
        <v>-19</v>
      </c>
      <c r="F7689" s="472">
        <v>3</v>
      </c>
      <c r="I7689" s="114"/>
    </row>
    <row r="7690" spans="1:9">
      <c r="A7690" s="470">
        <v>44517</v>
      </c>
      <c r="B7690" s="203">
        <v>8</v>
      </c>
      <c r="C7690" s="208">
        <v>303</v>
      </c>
      <c r="D7690" s="471">
        <v>45.6</v>
      </c>
      <c r="E7690" s="209">
        <v>-19</v>
      </c>
      <c r="F7690" s="472">
        <v>3.6</v>
      </c>
      <c r="I7690" s="114"/>
    </row>
    <row r="7691" spans="1:9">
      <c r="A7691" s="470">
        <v>44517</v>
      </c>
      <c r="B7691" s="203">
        <v>9</v>
      </c>
      <c r="C7691" s="208">
        <v>318</v>
      </c>
      <c r="D7691" s="471">
        <v>45.5</v>
      </c>
      <c r="E7691" s="209">
        <v>-19</v>
      </c>
      <c r="F7691" s="472">
        <v>4.2</v>
      </c>
      <c r="I7691" s="114"/>
    </row>
    <row r="7692" spans="1:9">
      <c r="A7692" s="470">
        <v>44517</v>
      </c>
      <c r="B7692" s="203">
        <v>10</v>
      </c>
      <c r="C7692" s="208">
        <v>333</v>
      </c>
      <c r="D7692" s="471">
        <v>45.4</v>
      </c>
      <c r="E7692" s="209">
        <v>-19</v>
      </c>
      <c r="F7692" s="472">
        <v>4.8</v>
      </c>
      <c r="I7692" s="114"/>
    </row>
    <row r="7693" spans="1:9">
      <c r="A7693" s="470">
        <v>44517</v>
      </c>
      <c r="B7693" s="203">
        <v>11</v>
      </c>
      <c r="C7693" s="208">
        <v>348</v>
      </c>
      <c r="D7693" s="471">
        <v>45.3</v>
      </c>
      <c r="E7693" s="209">
        <v>-19</v>
      </c>
      <c r="F7693" s="472">
        <v>5.4</v>
      </c>
      <c r="I7693" s="114"/>
    </row>
    <row r="7694" spans="1:9">
      <c r="A7694" s="470">
        <v>44517</v>
      </c>
      <c r="B7694" s="203">
        <v>12</v>
      </c>
      <c r="C7694" s="208">
        <v>3</v>
      </c>
      <c r="D7694" s="471">
        <v>45.1</v>
      </c>
      <c r="E7694" s="209">
        <v>-19</v>
      </c>
      <c r="F7694" s="472">
        <v>6</v>
      </c>
      <c r="I7694" s="114"/>
    </row>
    <row r="7695" spans="1:9">
      <c r="A7695" s="470">
        <v>44517</v>
      </c>
      <c r="B7695" s="203">
        <v>13</v>
      </c>
      <c r="C7695" s="208">
        <v>18</v>
      </c>
      <c r="D7695" s="471">
        <v>45</v>
      </c>
      <c r="E7695" s="209">
        <v>-19</v>
      </c>
      <c r="F7695" s="472">
        <v>6.6</v>
      </c>
      <c r="I7695" s="114"/>
    </row>
    <row r="7696" spans="1:9">
      <c r="A7696" s="470">
        <v>44517</v>
      </c>
      <c r="B7696" s="203">
        <v>14</v>
      </c>
      <c r="C7696" s="208">
        <v>33</v>
      </c>
      <c r="D7696" s="471">
        <v>44.9</v>
      </c>
      <c r="E7696" s="209">
        <v>-19</v>
      </c>
      <c r="F7696" s="472">
        <v>7.2</v>
      </c>
      <c r="I7696" s="114"/>
    </row>
    <row r="7697" spans="1:9">
      <c r="A7697" s="470">
        <v>44517</v>
      </c>
      <c r="B7697" s="203">
        <v>15</v>
      </c>
      <c r="C7697" s="208">
        <v>48</v>
      </c>
      <c r="D7697" s="471">
        <v>44.8</v>
      </c>
      <c r="E7697" s="209">
        <v>-19</v>
      </c>
      <c r="F7697" s="472">
        <v>7.8</v>
      </c>
      <c r="I7697" s="114"/>
    </row>
    <row r="7698" spans="1:9">
      <c r="A7698" s="470">
        <v>44517</v>
      </c>
      <c r="B7698" s="203">
        <v>16</v>
      </c>
      <c r="C7698" s="208">
        <v>63</v>
      </c>
      <c r="D7698" s="471">
        <v>44.6</v>
      </c>
      <c r="E7698" s="209">
        <v>-19</v>
      </c>
      <c r="F7698" s="472">
        <v>8.4</v>
      </c>
      <c r="I7698" s="114"/>
    </row>
    <row r="7699" spans="1:9">
      <c r="A7699" s="470">
        <v>44517</v>
      </c>
      <c r="B7699" s="203">
        <v>17</v>
      </c>
      <c r="C7699" s="208">
        <v>78</v>
      </c>
      <c r="D7699" s="471">
        <v>44.5</v>
      </c>
      <c r="E7699" s="209">
        <v>-19</v>
      </c>
      <c r="F7699" s="472">
        <v>9</v>
      </c>
      <c r="I7699" s="114"/>
    </row>
    <row r="7700" spans="1:9">
      <c r="A7700" s="470">
        <v>44517</v>
      </c>
      <c r="B7700" s="203">
        <v>18</v>
      </c>
      <c r="C7700" s="208">
        <v>93</v>
      </c>
      <c r="D7700" s="471">
        <v>44.4</v>
      </c>
      <c r="E7700" s="209">
        <v>-19</v>
      </c>
      <c r="F7700" s="472">
        <v>9.6</v>
      </c>
      <c r="I7700" s="114"/>
    </row>
    <row r="7701" spans="1:9">
      <c r="A7701" s="470">
        <v>44517</v>
      </c>
      <c r="B7701" s="203">
        <v>19</v>
      </c>
      <c r="C7701" s="208">
        <v>108</v>
      </c>
      <c r="D7701" s="471">
        <v>44.3</v>
      </c>
      <c r="E7701" s="209">
        <v>-19</v>
      </c>
      <c r="F7701" s="472">
        <v>10.199999999999999</v>
      </c>
      <c r="I7701" s="114"/>
    </row>
    <row r="7702" spans="1:9">
      <c r="A7702" s="470">
        <v>44517</v>
      </c>
      <c r="B7702" s="203">
        <v>20</v>
      </c>
      <c r="C7702" s="208">
        <v>123</v>
      </c>
      <c r="D7702" s="471">
        <v>44.1</v>
      </c>
      <c r="E7702" s="209">
        <v>-19</v>
      </c>
      <c r="F7702" s="472">
        <v>10.8</v>
      </c>
      <c r="I7702" s="114"/>
    </row>
    <row r="7703" spans="1:9">
      <c r="A7703" s="470">
        <v>44517</v>
      </c>
      <c r="B7703" s="203">
        <v>21</v>
      </c>
      <c r="C7703" s="208">
        <v>138</v>
      </c>
      <c r="D7703" s="471">
        <v>44</v>
      </c>
      <c r="E7703" s="209">
        <v>-19</v>
      </c>
      <c r="F7703" s="472">
        <v>11.4</v>
      </c>
      <c r="I7703" s="114"/>
    </row>
    <row r="7704" spans="1:9">
      <c r="A7704" s="470">
        <v>44517</v>
      </c>
      <c r="B7704" s="203">
        <v>22</v>
      </c>
      <c r="C7704" s="208">
        <v>153</v>
      </c>
      <c r="D7704" s="471">
        <v>43.9</v>
      </c>
      <c r="E7704" s="209">
        <v>-19</v>
      </c>
      <c r="F7704" s="472">
        <v>12</v>
      </c>
      <c r="I7704" s="114"/>
    </row>
    <row r="7705" spans="1:9">
      <c r="A7705" s="470">
        <v>44517</v>
      </c>
      <c r="B7705" s="203">
        <v>23</v>
      </c>
      <c r="C7705" s="208">
        <v>168</v>
      </c>
      <c r="D7705" s="471">
        <v>43.7</v>
      </c>
      <c r="E7705" s="209">
        <v>-19</v>
      </c>
      <c r="F7705" s="472">
        <v>12.6</v>
      </c>
      <c r="I7705" s="114"/>
    </row>
    <row r="7706" spans="1:9">
      <c r="A7706" s="470">
        <v>44518</v>
      </c>
      <c r="B7706" s="203">
        <v>0</v>
      </c>
      <c r="C7706" s="208">
        <v>183</v>
      </c>
      <c r="D7706" s="471">
        <v>43.6</v>
      </c>
      <c r="E7706" s="209">
        <v>-19</v>
      </c>
      <c r="F7706" s="472">
        <v>13.2</v>
      </c>
      <c r="I7706" s="114"/>
    </row>
    <row r="7707" spans="1:9">
      <c r="A7707" s="470">
        <v>44518</v>
      </c>
      <c r="B7707" s="203">
        <v>1</v>
      </c>
      <c r="C7707" s="208">
        <v>198</v>
      </c>
      <c r="D7707" s="471">
        <v>43.5</v>
      </c>
      <c r="E7707" s="209">
        <v>-19</v>
      </c>
      <c r="F7707" s="472">
        <v>13.8</v>
      </c>
      <c r="I7707" s="114"/>
    </row>
    <row r="7708" spans="1:9">
      <c r="A7708" s="470">
        <v>44518</v>
      </c>
      <c r="B7708" s="203">
        <v>2</v>
      </c>
      <c r="C7708" s="208">
        <v>213</v>
      </c>
      <c r="D7708" s="471">
        <v>43.4</v>
      </c>
      <c r="E7708" s="209">
        <v>-19</v>
      </c>
      <c r="F7708" s="472">
        <v>14.4</v>
      </c>
      <c r="I7708" s="114"/>
    </row>
    <row r="7709" spans="1:9">
      <c r="A7709" s="470">
        <v>44518</v>
      </c>
      <c r="B7709" s="203">
        <v>3</v>
      </c>
      <c r="C7709" s="208">
        <v>228</v>
      </c>
      <c r="D7709" s="471">
        <v>43.2</v>
      </c>
      <c r="E7709" s="209">
        <v>-19</v>
      </c>
      <c r="F7709" s="472">
        <v>15</v>
      </c>
      <c r="I7709" s="114"/>
    </row>
    <row r="7710" spans="1:9">
      <c r="A7710" s="470">
        <v>44518</v>
      </c>
      <c r="B7710" s="203">
        <v>4</v>
      </c>
      <c r="C7710" s="208">
        <v>243</v>
      </c>
      <c r="D7710" s="471">
        <v>43.1</v>
      </c>
      <c r="E7710" s="209">
        <v>-19</v>
      </c>
      <c r="F7710" s="472">
        <v>15.6</v>
      </c>
      <c r="I7710" s="114"/>
    </row>
    <row r="7711" spans="1:9">
      <c r="A7711" s="470">
        <v>44518</v>
      </c>
      <c r="B7711" s="203">
        <v>5</v>
      </c>
      <c r="C7711" s="208">
        <v>258</v>
      </c>
      <c r="D7711" s="471">
        <v>43</v>
      </c>
      <c r="E7711" s="209">
        <v>-19</v>
      </c>
      <c r="F7711" s="472">
        <v>16.2</v>
      </c>
      <c r="I7711" s="114"/>
    </row>
    <row r="7712" spans="1:9">
      <c r="A7712" s="470">
        <v>44518</v>
      </c>
      <c r="B7712" s="203">
        <v>6</v>
      </c>
      <c r="C7712" s="208">
        <v>273</v>
      </c>
      <c r="D7712" s="471">
        <v>42.8</v>
      </c>
      <c r="E7712" s="209">
        <v>-19</v>
      </c>
      <c r="F7712" s="472">
        <v>16.8</v>
      </c>
      <c r="I7712" s="114"/>
    </row>
    <row r="7713" spans="1:9">
      <c r="A7713" s="470">
        <v>44518</v>
      </c>
      <c r="B7713" s="203">
        <v>7</v>
      </c>
      <c r="C7713" s="208">
        <v>288</v>
      </c>
      <c r="D7713" s="471">
        <v>42.7</v>
      </c>
      <c r="E7713" s="209">
        <v>-19</v>
      </c>
      <c r="F7713" s="472">
        <v>17.399999999999999</v>
      </c>
      <c r="I7713" s="114"/>
    </row>
    <row r="7714" spans="1:9">
      <c r="A7714" s="470">
        <v>44518</v>
      </c>
      <c r="B7714" s="203">
        <v>8</v>
      </c>
      <c r="C7714" s="208">
        <v>303</v>
      </c>
      <c r="D7714" s="471">
        <v>42.6</v>
      </c>
      <c r="E7714" s="209">
        <v>-19</v>
      </c>
      <c r="F7714" s="472">
        <v>17.899999999999999</v>
      </c>
      <c r="I7714" s="114"/>
    </row>
    <row r="7715" spans="1:9">
      <c r="A7715" s="470">
        <v>44518</v>
      </c>
      <c r="B7715" s="203">
        <v>9</v>
      </c>
      <c r="C7715" s="208">
        <v>318</v>
      </c>
      <c r="D7715" s="471">
        <v>42.4</v>
      </c>
      <c r="E7715" s="209">
        <v>-19</v>
      </c>
      <c r="F7715" s="472">
        <v>18.5</v>
      </c>
      <c r="I7715" s="114"/>
    </row>
    <row r="7716" spans="1:9">
      <c r="A7716" s="470">
        <v>44518</v>
      </c>
      <c r="B7716" s="203">
        <v>10</v>
      </c>
      <c r="C7716" s="208">
        <v>333</v>
      </c>
      <c r="D7716" s="471">
        <v>42.3</v>
      </c>
      <c r="E7716" s="209">
        <v>-19</v>
      </c>
      <c r="F7716" s="472">
        <v>19.100000000000001</v>
      </c>
      <c r="I7716" s="114"/>
    </row>
    <row r="7717" spans="1:9">
      <c r="A7717" s="470">
        <v>44518</v>
      </c>
      <c r="B7717" s="203">
        <v>11</v>
      </c>
      <c r="C7717" s="208">
        <v>348</v>
      </c>
      <c r="D7717" s="471">
        <v>42.2</v>
      </c>
      <c r="E7717" s="209">
        <v>-19</v>
      </c>
      <c r="F7717" s="472">
        <v>19.7</v>
      </c>
      <c r="I7717" s="114"/>
    </row>
    <row r="7718" spans="1:9">
      <c r="A7718" s="470">
        <v>44518</v>
      </c>
      <c r="B7718" s="203">
        <v>12</v>
      </c>
      <c r="C7718" s="208">
        <v>3</v>
      </c>
      <c r="D7718" s="471">
        <v>42</v>
      </c>
      <c r="E7718" s="209">
        <v>-19</v>
      </c>
      <c r="F7718" s="472">
        <v>20.3</v>
      </c>
      <c r="I7718" s="114"/>
    </row>
    <row r="7719" spans="1:9">
      <c r="A7719" s="470">
        <v>44518</v>
      </c>
      <c r="B7719" s="203">
        <v>13</v>
      </c>
      <c r="C7719" s="208">
        <v>18</v>
      </c>
      <c r="D7719" s="471">
        <v>41.9</v>
      </c>
      <c r="E7719" s="209">
        <v>-19</v>
      </c>
      <c r="F7719" s="472">
        <v>20.9</v>
      </c>
      <c r="I7719" s="114"/>
    </row>
    <row r="7720" spans="1:9">
      <c r="A7720" s="470">
        <v>44518</v>
      </c>
      <c r="B7720" s="203">
        <v>14</v>
      </c>
      <c r="C7720" s="208">
        <v>33</v>
      </c>
      <c r="D7720" s="471">
        <v>41.8</v>
      </c>
      <c r="E7720" s="209">
        <v>-19</v>
      </c>
      <c r="F7720" s="472">
        <v>21.5</v>
      </c>
      <c r="I7720" s="114"/>
    </row>
    <row r="7721" spans="1:9">
      <c r="A7721" s="470">
        <v>44518</v>
      </c>
      <c r="B7721" s="203">
        <v>15</v>
      </c>
      <c r="C7721" s="208">
        <v>48</v>
      </c>
      <c r="D7721" s="471">
        <v>41.6</v>
      </c>
      <c r="E7721" s="209">
        <v>-19</v>
      </c>
      <c r="F7721" s="472">
        <v>22.1</v>
      </c>
      <c r="I7721" s="114"/>
    </row>
    <row r="7722" spans="1:9">
      <c r="A7722" s="470">
        <v>44518</v>
      </c>
      <c r="B7722" s="203">
        <v>16</v>
      </c>
      <c r="C7722" s="208">
        <v>63</v>
      </c>
      <c r="D7722" s="471">
        <v>41.5</v>
      </c>
      <c r="E7722" s="209">
        <v>-19</v>
      </c>
      <c r="F7722" s="472">
        <v>22.6</v>
      </c>
      <c r="I7722" s="114"/>
    </row>
    <row r="7723" spans="1:9">
      <c r="A7723" s="470">
        <v>44518</v>
      </c>
      <c r="B7723" s="203">
        <v>17</v>
      </c>
      <c r="C7723" s="208">
        <v>78</v>
      </c>
      <c r="D7723" s="471">
        <v>41.4</v>
      </c>
      <c r="E7723" s="209">
        <v>-19</v>
      </c>
      <c r="F7723" s="472">
        <v>23.2</v>
      </c>
      <c r="I7723" s="114"/>
    </row>
    <row r="7724" spans="1:9">
      <c r="A7724" s="470">
        <v>44518</v>
      </c>
      <c r="B7724" s="203">
        <v>18</v>
      </c>
      <c r="C7724" s="208">
        <v>93</v>
      </c>
      <c r="D7724" s="471">
        <v>41.2</v>
      </c>
      <c r="E7724" s="209">
        <v>-19</v>
      </c>
      <c r="F7724" s="472">
        <v>23.8</v>
      </c>
      <c r="I7724" s="114"/>
    </row>
    <row r="7725" spans="1:9">
      <c r="A7725" s="470">
        <v>44518</v>
      </c>
      <c r="B7725" s="203">
        <v>19</v>
      </c>
      <c r="C7725" s="208">
        <v>108</v>
      </c>
      <c r="D7725" s="471">
        <v>41.1</v>
      </c>
      <c r="E7725" s="209">
        <v>-19</v>
      </c>
      <c r="F7725" s="472">
        <v>24.4</v>
      </c>
      <c r="I7725" s="114"/>
    </row>
    <row r="7726" spans="1:9">
      <c r="A7726" s="470">
        <v>44518</v>
      </c>
      <c r="B7726" s="203">
        <v>20</v>
      </c>
      <c r="C7726" s="208">
        <v>123</v>
      </c>
      <c r="D7726" s="471">
        <v>41</v>
      </c>
      <c r="E7726" s="209">
        <v>-19</v>
      </c>
      <c r="F7726" s="472">
        <v>25</v>
      </c>
      <c r="I7726" s="114"/>
    </row>
    <row r="7727" spans="1:9">
      <c r="A7727" s="470">
        <v>44518</v>
      </c>
      <c r="B7727" s="203">
        <v>21</v>
      </c>
      <c r="C7727" s="208">
        <v>138</v>
      </c>
      <c r="D7727" s="471">
        <v>40.799999999999997</v>
      </c>
      <c r="E7727" s="209">
        <v>-19</v>
      </c>
      <c r="F7727" s="472">
        <v>25.6</v>
      </c>
      <c r="I7727" s="114"/>
    </row>
    <row r="7728" spans="1:9">
      <c r="A7728" s="470">
        <v>44518</v>
      </c>
      <c r="B7728" s="203">
        <v>22</v>
      </c>
      <c r="C7728" s="208">
        <v>153</v>
      </c>
      <c r="D7728" s="471">
        <v>40.700000000000003</v>
      </c>
      <c r="E7728" s="209">
        <v>-19</v>
      </c>
      <c r="F7728" s="472">
        <v>26.2</v>
      </c>
      <c r="I7728" s="114"/>
    </row>
    <row r="7729" spans="1:9">
      <c r="A7729" s="470">
        <v>44518</v>
      </c>
      <c r="B7729" s="203">
        <v>23</v>
      </c>
      <c r="C7729" s="208">
        <v>168</v>
      </c>
      <c r="D7729" s="471">
        <v>40.6</v>
      </c>
      <c r="E7729" s="209">
        <v>-19</v>
      </c>
      <c r="F7729" s="472">
        <v>26.7</v>
      </c>
      <c r="I7729" s="114"/>
    </row>
    <row r="7730" spans="1:9">
      <c r="A7730" s="470">
        <v>44519</v>
      </c>
      <c r="B7730" s="203">
        <v>0</v>
      </c>
      <c r="C7730" s="208">
        <v>183</v>
      </c>
      <c r="D7730" s="471">
        <v>40.4</v>
      </c>
      <c r="E7730" s="209">
        <v>-19</v>
      </c>
      <c r="F7730" s="472">
        <v>27.3</v>
      </c>
      <c r="I7730" s="114"/>
    </row>
    <row r="7731" spans="1:9">
      <c r="A7731" s="470">
        <v>44519</v>
      </c>
      <c r="B7731" s="203">
        <v>1</v>
      </c>
      <c r="C7731" s="208">
        <v>198</v>
      </c>
      <c r="D7731" s="471">
        <v>40.299999999999997</v>
      </c>
      <c r="E7731" s="209">
        <v>-19</v>
      </c>
      <c r="F7731" s="472">
        <v>27.9</v>
      </c>
      <c r="I7731" s="114"/>
    </row>
    <row r="7732" spans="1:9">
      <c r="A7732" s="470">
        <v>44519</v>
      </c>
      <c r="B7732" s="203">
        <v>2</v>
      </c>
      <c r="C7732" s="208">
        <v>213</v>
      </c>
      <c r="D7732" s="471">
        <v>40.1</v>
      </c>
      <c r="E7732" s="209">
        <v>-19</v>
      </c>
      <c r="F7732" s="472">
        <v>28.5</v>
      </c>
      <c r="I7732" s="114"/>
    </row>
    <row r="7733" spans="1:9">
      <c r="A7733" s="470">
        <v>44519</v>
      </c>
      <c r="B7733" s="203">
        <v>3</v>
      </c>
      <c r="C7733" s="208">
        <v>228</v>
      </c>
      <c r="D7733" s="471">
        <v>40</v>
      </c>
      <c r="E7733" s="209">
        <v>-19</v>
      </c>
      <c r="F7733" s="472">
        <v>29.1</v>
      </c>
      <c r="I7733" s="114"/>
    </row>
    <row r="7734" spans="1:9">
      <c r="A7734" s="470">
        <v>44519</v>
      </c>
      <c r="B7734" s="203">
        <v>4</v>
      </c>
      <c r="C7734" s="208">
        <v>243</v>
      </c>
      <c r="D7734" s="471">
        <v>39.9</v>
      </c>
      <c r="E7734" s="209">
        <v>-19</v>
      </c>
      <c r="F7734" s="472">
        <v>29.6</v>
      </c>
      <c r="I7734" s="114"/>
    </row>
    <row r="7735" spans="1:9">
      <c r="A7735" s="470">
        <v>44519</v>
      </c>
      <c r="B7735" s="203">
        <v>5</v>
      </c>
      <c r="C7735" s="208">
        <v>258</v>
      </c>
      <c r="D7735" s="471">
        <v>39.700000000000003</v>
      </c>
      <c r="E7735" s="209">
        <v>-19</v>
      </c>
      <c r="F7735" s="472">
        <v>30.2</v>
      </c>
      <c r="I7735" s="114"/>
    </row>
    <row r="7736" spans="1:9">
      <c r="A7736" s="470">
        <v>44519</v>
      </c>
      <c r="B7736" s="203">
        <v>6</v>
      </c>
      <c r="C7736" s="208">
        <v>273</v>
      </c>
      <c r="D7736" s="471">
        <v>39.6</v>
      </c>
      <c r="E7736" s="209">
        <v>-19</v>
      </c>
      <c r="F7736" s="472">
        <v>30.8</v>
      </c>
      <c r="I7736" s="114"/>
    </row>
    <row r="7737" spans="1:9">
      <c r="A7737" s="470">
        <v>44519</v>
      </c>
      <c r="B7737" s="203">
        <v>7</v>
      </c>
      <c r="C7737" s="208">
        <v>288</v>
      </c>
      <c r="D7737" s="471">
        <v>39.4</v>
      </c>
      <c r="E7737" s="209">
        <v>-19</v>
      </c>
      <c r="F7737" s="472">
        <v>31.4</v>
      </c>
      <c r="I7737" s="114"/>
    </row>
    <row r="7738" spans="1:9">
      <c r="A7738" s="470">
        <v>44519</v>
      </c>
      <c r="B7738" s="203">
        <v>8</v>
      </c>
      <c r="C7738" s="208">
        <v>303</v>
      </c>
      <c r="D7738" s="471">
        <v>39.299999999999997</v>
      </c>
      <c r="E7738" s="209">
        <v>-19</v>
      </c>
      <c r="F7738" s="472">
        <v>31.9</v>
      </c>
      <c r="I7738" s="114"/>
    </row>
    <row r="7739" spans="1:9">
      <c r="A7739" s="470">
        <v>44519</v>
      </c>
      <c r="B7739" s="203">
        <v>9</v>
      </c>
      <c r="C7739" s="208">
        <v>318</v>
      </c>
      <c r="D7739" s="471">
        <v>39.200000000000003</v>
      </c>
      <c r="E7739" s="209">
        <v>-19</v>
      </c>
      <c r="F7739" s="472">
        <v>32.5</v>
      </c>
      <c r="I7739" s="114"/>
    </row>
    <row r="7740" spans="1:9">
      <c r="A7740" s="470">
        <v>44519</v>
      </c>
      <c r="B7740" s="203">
        <v>10</v>
      </c>
      <c r="C7740" s="208">
        <v>333</v>
      </c>
      <c r="D7740" s="471">
        <v>39</v>
      </c>
      <c r="E7740" s="209">
        <v>-19</v>
      </c>
      <c r="F7740" s="472">
        <v>33.1</v>
      </c>
      <c r="I7740" s="114"/>
    </row>
    <row r="7741" spans="1:9">
      <c r="A7741" s="470">
        <v>44519</v>
      </c>
      <c r="B7741" s="203">
        <v>11</v>
      </c>
      <c r="C7741" s="208">
        <v>348</v>
      </c>
      <c r="D7741" s="471">
        <v>38.9</v>
      </c>
      <c r="E7741" s="209">
        <v>-19</v>
      </c>
      <c r="F7741" s="472">
        <v>33.700000000000003</v>
      </c>
      <c r="I7741" s="114"/>
    </row>
    <row r="7742" spans="1:9">
      <c r="A7742" s="470">
        <v>44519</v>
      </c>
      <c r="B7742" s="203">
        <v>12</v>
      </c>
      <c r="C7742" s="208">
        <v>3</v>
      </c>
      <c r="D7742" s="471">
        <v>38.700000000000003</v>
      </c>
      <c r="E7742" s="209">
        <v>-19</v>
      </c>
      <c r="F7742" s="472">
        <v>34.200000000000003</v>
      </c>
      <c r="I7742" s="114"/>
    </row>
    <row r="7743" spans="1:9">
      <c r="A7743" s="470">
        <v>44519</v>
      </c>
      <c r="B7743" s="203">
        <v>13</v>
      </c>
      <c r="C7743" s="208">
        <v>18</v>
      </c>
      <c r="D7743" s="471">
        <v>38.6</v>
      </c>
      <c r="E7743" s="209">
        <v>-19</v>
      </c>
      <c r="F7743" s="472">
        <v>34.799999999999997</v>
      </c>
      <c r="I7743" s="114"/>
    </row>
    <row r="7744" spans="1:9">
      <c r="A7744" s="470">
        <v>44519</v>
      </c>
      <c r="B7744" s="203">
        <v>14</v>
      </c>
      <c r="C7744" s="208">
        <v>33</v>
      </c>
      <c r="D7744" s="471">
        <v>38.4</v>
      </c>
      <c r="E7744" s="209">
        <v>-19</v>
      </c>
      <c r="F7744" s="472">
        <v>35.4</v>
      </c>
      <c r="I7744" s="114"/>
    </row>
    <row r="7745" spans="1:9">
      <c r="A7745" s="470">
        <v>44519</v>
      </c>
      <c r="B7745" s="203">
        <v>15</v>
      </c>
      <c r="C7745" s="208">
        <v>48</v>
      </c>
      <c r="D7745" s="471">
        <v>38.299999999999997</v>
      </c>
      <c r="E7745" s="209">
        <v>-19</v>
      </c>
      <c r="F7745" s="472">
        <v>36</v>
      </c>
      <c r="I7745" s="114"/>
    </row>
    <row r="7746" spans="1:9">
      <c r="A7746" s="470">
        <v>44519</v>
      </c>
      <c r="B7746" s="203">
        <v>16</v>
      </c>
      <c r="C7746" s="208">
        <v>63</v>
      </c>
      <c r="D7746" s="471">
        <v>38.200000000000003</v>
      </c>
      <c r="E7746" s="209">
        <v>-19</v>
      </c>
      <c r="F7746" s="472">
        <v>36.5</v>
      </c>
      <c r="I7746" s="114"/>
    </row>
    <row r="7747" spans="1:9">
      <c r="A7747" s="470">
        <v>44519</v>
      </c>
      <c r="B7747" s="203">
        <v>17</v>
      </c>
      <c r="C7747" s="208">
        <v>78</v>
      </c>
      <c r="D7747" s="471">
        <v>38</v>
      </c>
      <c r="E7747" s="209">
        <v>-19</v>
      </c>
      <c r="F7747" s="472">
        <v>37.1</v>
      </c>
      <c r="I7747" s="114"/>
    </row>
    <row r="7748" spans="1:9">
      <c r="A7748" s="470">
        <v>44519</v>
      </c>
      <c r="B7748" s="203">
        <v>18</v>
      </c>
      <c r="C7748" s="208">
        <v>93</v>
      </c>
      <c r="D7748" s="471">
        <v>37.9</v>
      </c>
      <c r="E7748" s="209">
        <v>-19</v>
      </c>
      <c r="F7748" s="472">
        <v>37.700000000000003</v>
      </c>
      <c r="I7748" s="114"/>
    </row>
    <row r="7749" spans="1:9">
      <c r="A7749" s="470">
        <v>44519</v>
      </c>
      <c r="B7749" s="203">
        <v>19</v>
      </c>
      <c r="C7749" s="208">
        <v>108</v>
      </c>
      <c r="D7749" s="471">
        <v>37.700000000000003</v>
      </c>
      <c r="E7749" s="209">
        <v>-19</v>
      </c>
      <c r="F7749" s="472">
        <v>38.299999999999997</v>
      </c>
      <c r="I7749" s="114"/>
    </row>
    <row r="7750" spans="1:9">
      <c r="A7750" s="470">
        <v>44519</v>
      </c>
      <c r="B7750" s="203">
        <v>20</v>
      </c>
      <c r="C7750" s="208">
        <v>123</v>
      </c>
      <c r="D7750" s="471">
        <v>37.6</v>
      </c>
      <c r="E7750" s="209">
        <v>-19</v>
      </c>
      <c r="F7750" s="472">
        <v>38.799999999999997</v>
      </c>
      <c r="I7750" s="114"/>
    </row>
    <row r="7751" spans="1:9">
      <c r="A7751" s="470">
        <v>44519</v>
      </c>
      <c r="B7751" s="203">
        <v>21</v>
      </c>
      <c r="C7751" s="208">
        <v>138</v>
      </c>
      <c r="D7751" s="471">
        <v>37.4</v>
      </c>
      <c r="E7751" s="209">
        <v>-19</v>
      </c>
      <c r="F7751" s="472">
        <v>39.4</v>
      </c>
      <c r="I7751" s="114"/>
    </row>
    <row r="7752" spans="1:9">
      <c r="A7752" s="470">
        <v>44519</v>
      </c>
      <c r="B7752" s="203">
        <v>22</v>
      </c>
      <c r="C7752" s="208">
        <v>153</v>
      </c>
      <c r="D7752" s="471">
        <v>37.299999999999997</v>
      </c>
      <c r="E7752" s="209">
        <v>-19</v>
      </c>
      <c r="F7752" s="472">
        <v>40</v>
      </c>
      <c r="I7752" s="114"/>
    </row>
    <row r="7753" spans="1:9">
      <c r="A7753" s="470">
        <v>44519</v>
      </c>
      <c r="B7753" s="203">
        <v>23</v>
      </c>
      <c r="C7753" s="208">
        <v>168</v>
      </c>
      <c r="D7753" s="471">
        <v>37.200000000000003</v>
      </c>
      <c r="E7753" s="209">
        <v>-19</v>
      </c>
      <c r="F7753" s="472">
        <v>40.5</v>
      </c>
      <c r="I7753" s="114"/>
    </row>
    <row r="7754" spans="1:9">
      <c r="A7754" s="470">
        <v>44520</v>
      </c>
      <c r="B7754" s="203">
        <v>0</v>
      </c>
      <c r="C7754" s="208">
        <v>183</v>
      </c>
      <c r="D7754" s="471">
        <v>37</v>
      </c>
      <c r="E7754" s="209">
        <v>-19</v>
      </c>
      <c r="F7754" s="472">
        <v>41.1</v>
      </c>
      <c r="I7754" s="114"/>
    </row>
    <row r="7755" spans="1:9">
      <c r="A7755" s="470">
        <v>44520</v>
      </c>
      <c r="B7755" s="203">
        <v>1</v>
      </c>
      <c r="C7755" s="208">
        <v>198</v>
      </c>
      <c r="D7755" s="471">
        <v>36.9</v>
      </c>
      <c r="E7755" s="209">
        <v>-19</v>
      </c>
      <c r="F7755" s="472">
        <v>41.7</v>
      </c>
      <c r="I7755" s="114"/>
    </row>
    <row r="7756" spans="1:9">
      <c r="A7756" s="470">
        <v>44520</v>
      </c>
      <c r="B7756" s="203">
        <v>2</v>
      </c>
      <c r="C7756" s="208">
        <v>213</v>
      </c>
      <c r="D7756" s="471">
        <v>36.700000000000003</v>
      </c>
      <c r="E7756" s="209">
        <v>-19</v>
      </c>
      <c r="F7756" s="472">
        <v>42.2</v>
      </c>
      <c r="I7756" s="114"/>
    </row>
    <row r="7757" spans="1:9">
      <c r="A7757" s="470">
        <v>44520</v>
      </c>
      <c r="B7757" s="203">
        <v>3</v>
      </c>
      <c r="C7757" s="208">
        <v>228</v>
      </c>
      <c r="D7757" s="471">
        <v>36.6</v>
      </c>
      <c r="E7757" s="209">
        <v>-19</v>
      </c>
      <c r="F7757" s="472">
        <v>42.8</v>
      </c>
      <c r="I7757" s="114"/>
    </row>
    <row r="7758" spans="1:9">
      <c r="A7758" s="470">
        <v>44520</v>
      </c>
      <c r="B7758" s="203">
        <v>4</v>
      </c>
      <c r="C7758" s="208">
        <v>243</v>
      </c>
      <c r="D7758" s="471">
        <v>36.4</v>
      </c>
      <c r="E7758" s="209">
        <v>-19</v>
      </c>
      <c r="F7758" s="472">
        <v>43.4</v>
      </c>
      <c r="I7758" s="114"/>
    </row>
    <row r="7759" spans="1:9">
      <c r="A7759" s="470">
        <v>44520</v>
      </c>
      <c r="B7759" s="203">
        <v>5</v>
      </c>
      <c r="C7759" s="208">
        <v>258</v>
      </c>
      <c r="D7759" s="471">
        <v>36.299999999999997</v>
      </c>
      <c r="E7759" s="209">
        <v>-19</v>
      </c>
      <c r="F7759" s="472">
        <v>43.9</v>
      </c>
      <c r="I7759" s="114"/>
    </row>
    <row r="7760" spans="1:9">
      <c r="A7760" s="470">
        <v>44520</v>
      </c>
      <c r="B7760" s="203">
        <v>6</v>
      </c>
      <c r="C7760" s="208">
        <v>273</v>
      </c>
      <c r="D7760" s="471">
        <v>36.1</v>
      </c>
      <c r="E7760" s="209">
        <v>-19</v>
      </c>
      <c r="F7760" s="472">
        <v>44.5</v>
      </c>
      <c r="I7760" s="114"/>
    </row>
    <row r="7761" spans="1:9">
      <c r="A7761" s="470">
        <v>44520</v>
      </c>
      <c r="B7761" s="203">
        <v>7</v>
      </c>
      <c r="C7761" s="208">
        <v>288</v>
      </c>
      <c r="D7761" s="471">
        <v>36</v>
      </c>
      <c r="E7761" s="209">
        <v>-19</v>
      </c>
      <c r="F7761" s="472">
        <v>45</v>
      </c>
      <c r="I7761" s="114"/>
    </row>
    <row r="7762" spans="1:9">
      <c r="A7762" s="470">
        <v>44520</v>
      </c>
      <c r="B7762" s="203">
        <v>8</v>
      </c>
      <c r="C7762" s="208">
        <v>303</v>
      </c>
      <c r="D7762" s="471">
        <v>35.799999999999997</v>
      </c>
      <c r="E7762" s="209">
        <v>-19</v>
      </c>
      <c r="F7762" s="472">
        <v>45.6</v>
      </c>
      <c r="I7762" s="114"/>
    </row>
    <row r="7763" spans="1:9">
      <c r="A7763" s="470">
        <v>44520</v>
      </c>
      <c r="B7763" s="203">
        <v>9</v>
      </c>
      <c r="C7763" s="208">
        <v>318</v>
      </c>
      <c r="D7763" s="471">
        <v>35.700000000000003</v>
      </c>
      <c r="E7763" s="209">
        <v>-19</v>
      </c>
      <c r="F7763" s="472">
        <v>46.2</v>
      </c>
      <c r="I7763" s="114"/>
    </row>
    <row r="7764" spans="1:9">
      <c r="A7764" s="470">
        <v>44520</v>
      </c>
      <c r="B7764" s="203">
        <v>10</v>
      </c>
      <c r="C7764" s="208">
        <v>333</v>
      </c>
      <c r="D7764" s="471">
        <v>35.5</v>
      </c>
      <c r="E7764" s="209">
        <v>-19</v>
      </c>
      <c r="F7764" s="472">
        <v>46.7</v>
      </c>
      <c r="I7764" s="114"/>
    </row>
    <row r="7765" spans="1:9">
      <c r="A7765" s="470">
        <v>44520</v>
      </c>
      <c r="B7765" s="203">
        <v>11</v>
      </c>
      <c r="C7765" s="208">
        <v>348</v>
      </c>
      <c r="D7765" s="471">
        <v>35.4</v>
      </c>
      <c r="E7765" s="209">
        <v>-19</v>
      </c>
      <c r="F7765" s="472">
        <v>47.3</v>
      </c>
      <c r="I7765" s="114"/>
    </row>
    <row r="7766" spans="1:9">
      <c r="A7766" s="470">
        <v>44520</v>
      </c>
      <c r="B7766" s="203">
        <v>12</v>
      </c>
      <c r="C7766" s="208">
        <v>3</v>
      </c>
      <c r="D7766" s="471">
        <v>35.200000000000003</v>
      </c>
      <c r="E7766" s="209">
        <v>-19</v>
      </c>
      <c r="F7766" s="472">
        <v>47.8</v>
      </c>
      <c r="I7766" s="114"/>
    </row>
    <row r="7767" spans="1:9">
      <c r="A7767" s="470">
        <v>44520</v>
      </c>
      <c r="B7767" s="203">
        <v>13</v>
      </c>
      <c r="C7767" s="208">
        <v>18</v>
      </c>
      <c r="D7767" s="471">
        <v>35.1</v>
      </c>
      <c r="E7767" s="209">
        <v>-19</v>
      </c>
      <c r="F7767" s="472">
        <v>48.4</v>
      </c>
      <c r="I7767" s="114"/>
    </row>
    <row r="7768" spans="1:9">
      <c r="A7768" s="470">
        <v>44520</v>
      </c>
      <c r="B7768" s="203">
        <v>14</v>
      </c>
      <c r="C7768" s="208">
        <v>33</v>
      </c>
      <c r="D7768" s="471">
        <v>34.9</v>
      </c>
      <c r="E7768" s="209">
        <v>-19</v>
      </c>
      <c r="F7768" s="472">
        <v>49</v>
      </c>
      <c r="I7768" s="114"/>
    </row>
    <row r="7769" spans="1:9">
      <c r="A7769" s="470">
        <v>44520</v>
      </c>
      <c r="B7769" s="203">
        <v>15</v>
      </c>
      <c r="C7769" s="208">
        <v>48</v>
      </c>
      <c r="D7769" s="471">
        <v>34.799999999999997</v>
      </c>
      <c r="E7769" s="209">
        <v>-19</v>
      </c>
      <c r="F7769" s="472">
        <v>49.5</v>
      </c>
      <c r="I7769" s="114"/>
    </row>
    <row r="7770" spans="1:9">
      <c r="A7770" s="470">
        <v>44520</v>
      </c>
      <c r="B7770" s="203">
        <v>16</v>
      </c>
      <c r="C7770" s="208">
        <v>63</v>
      </c>
      <c r="D7770" s="471">
        <v>34.6</v>
      </c>
      <c r="E7770" s="209">
        <v>-19</v>
      </c>
      <c r="F7770" s="472">
        <v>50.1</v>
      </c>
      <c r="I7770" s="114"/>
    </row>
    <row r="7771" spans="1:9">
      <c r="A7771" s="470">
        <v>44520</v>
      </c>
      <c r="B7771" s="203">
        <v>17</v>
      </c>
      <c r="C7771" s="208">
        <v>78</v>
      </c>
      <c r="D7771" s="471">
        <v>34.5</v>
      </c>
      <c r="E7771" s="209">
        <v>-19</v>
      </c>
      <c r="F7771" s="472">
        <v>50.6</v>
      </c>
      <c r="I7771" s="114"/>
    </row>
    <row r="7772" spans="1:9">
      <c r="A7772" s="470">
        <v>44520</v>
      </c>
      <c r="B7772" s="203">
        <v>18</v>
      </c>
      <c r="C7772" s="208">
        <v>93</v>
      </c>
      <c r="D7772" s="471">
        <v>34.299999999999997</v>
      </c>
      <c r="E7772" s="209">
        <v>-19</v>
      </c>
      <c r="F7772" s="472">
        <v>51.2</v>
      </c>
      <c r="I7772" s="114"/>
    </row>
    <row r="7773" spans="1:9">
      <c r="A7773" s="470">
        <v>44520</v>
      </c>
      <c r="B7773" s="203">
        <v>19</v>
      </c>
      <c r="C7773" s="208">
        <v>108</v>
      </c>
      <c r="D7773" s="471">
        <v>34.200000000000003</v>
      </c>
      <c r="E7773" s="209">
        <v>-19</v>
      </c>
      <c r="F7773" s="472">
        <v>51.7</v>
      </c>
      <c r="I7773" s="114"/>
    </row>
    <row r="7774" spans="1:9">
      <c r="A7774" s="470">
        <v>44520</v>
      </c>
      <c r="B7774" s="203">
        <v>20</v>
      </c>
      <c r="C7774" s="208">
        <v>123</v>
      </c>
      <c r="D7774" s="471">
        <v>34</v>
      </c>
      <c r="E7774" s="209">
        <v>-19</v>
      </c>
      <c r="F7774" s="472">
        <v>52.3</v>
      </c>
      <c r="I7774" s="114"/>
    </row>
    <row r="7775" spans="1:9">
      <c r="A7775" s="470">
        <v>44520</v>
      </c>
      <c r="B7775" s="203">
        <v>21</v>
      </c>
      <c r="C7775" s="208">
        <v>138</v>
      </c>
      <c r="D7775" s="471">
        <v>33.9</v>
      </c>
      <c r="E7775" s="209">
        <v>-19</v>
      </c>
      <c r="F7775" s="472">
        <v>52.9</v>
      </c>
      <c r="I7775" s="114"/>
    </row>
    <row r="7776" spans="1:9">
      <c r="A7776" s="470">
        <v>44520</v>
      </c>
      <c r="B7776" s="203">
        <v>22</v>
      </c>
      <c r="C7776" s="208">
        <v>153</v>
      </c>
      <c r="D7776" s="471">
        <v>33.700000000000003</v>
      </c>
      <c r="E7776" s="209">
        <v>-19</v>
      </c>
      <c r="F7776" s="472">
        <v>53.4</v>
      </c>
      <c r="I7776" s="114"/>
    </row>
    <row r="7777" spans="1:9">
      <c r="A7777" s="470">
        <v>44520</v>
      </c>
      <c r="B7777" s="203">
        <v>23</v>
      </c>
      <c r="C7777" s="208">
        <v>168</v>
      </c>
      <c r="D7777" s="471">
        <v>33.5</v>
      </c>
      <c r="E7777" s="209">
        <v>-19</v>
      </c>
      <c r="F7777" s="472">
        <v>54</v>
      </c>
      <c r="I7777" s="114"/>
    </row>
    <row r="7778" spans="1:9">
      <c r="A7778" s="470">
        <v>44521</v>
      </c>
      <c r="B7778" s="203">
        <v>0</v>
      </c>
      <c r="C7778" s="208">
        <v>183</v>
      </c>
      <c r="D7778" s="471">
        <v>33.4</v>
      </c>
      <c r="E7778" s="209">
        <v>-19</v>
      </c>
      <c r="F7778" s="472">
        <v>54.5</v>
      </c>
      <c r="I7778" s="114"/>
    </row>
    <row r="7779" spans="1:9">
      <c r="A7779" s="470">
        <v>44521</v>
      </c>
      <c r="B7779" s="203">
        <v>1</v>
      </c>
      <c r="C7779" s="208">
        <v>198</v>
      </c>
      <c r="D7779" s="471">
        <v>33.200000000000003</v>
      </c>
      <c r="E7779" s="209">
        <v>-19</v>
      </c>
      <c r="F7779" s="472">
        <v>55.1</v>
      </c>
      <c r="I7779" s="114"/>
    </row>
    <row r="7780" spans="1:9">
      <c r="A7780" s="470">
        <v>44521</v>
      </c>
      <c r="B7780" s="203">
        <v>2</v>
      </c>
      <c r="C7780" s="208">
        <v>213</v>
      </c>
      <c r="D7780" s="471">
        <v>33.1</v>
      </c>
      <c r="E7780" s="209">
        <v>-19</v>
      </c>
      <c r="F7780" s="472">
        <v>55.6</v>
      </c>
      <c r="I7780" s="114"/>
    </row>
    <row r="7781" spans="1:9">
      <c r="A7781" s="470">
        <v>44521</v>
      </c>
      <c r="B7781" s="203">
        <v>3</v>
      </c>
      <c r="C7781" s="208">
        <v>228</v>
      </c>
      <c r="D7781" s="471">
        <v>32.9</v>
      </c>
      <c r="E7781" s="209">
        <v>-19</v>
      </c>
      <c r="F7781" s="472">
        <v>56.2</v>
      </c>
      <c r="I7781" s="114"/>
    </row>
    <row r="7782" spans="1:9">
      <c r="A7782" s="470">
        <v>44521</v>
      </c>
      <c r="B7782" s="203">
        <v>4</v>
      </c>
      <c r="C7782" s="208">
        <v>243</v>
      </c>
      <c r="D7782" s="471">
        <v>32.799999999999997</v>
      </c>
      <c r="E7782" s="209">
        <v>-19</v>
      </c>
      <c r="F7782" s="472">
        <v>56.7</v>
      </c>
      <c r="I7782" s="114"/>
    </row>
    <row r="7783" spans="1:9">
      <c r="A7783" s="470">
        <v>44521</v>
      </c>
      <c r="B7783" s="203">
        <v>5</v>
      </c>
      <c r="C7783" s="208">
        <v>258</v>
      </c>
      <c r="D7783" s="471">
        <v>32.6</v>
      </c>
      <c r="E7783" s="209">
        <v>-19</v>
      </c>
      <c r="F7783" s="472">
        <v>57.3</v>
      </c>
      <c r="I7783" s="114"/>
    </row>
    <row r="7784" spans="1:9">
      <c r="A7784" s="470">
        <v>44521</v>
      </c>
      <c r="B7784" s="203">
        <v>6</v>
      </c>
      <c r="C7784" s="208">
        <v>273</v>
      </c>
      <c r="D7784" s="471">
        <v>32.5</v>
      </c>
      <c r="E7784" s="209">
        <v>-19</v>
      </c>
      <c r="F7784" s="472">
        <v>57.8</v>
      </c>
      <c r="I7784" s="114"/>
    </row>
    <row r="7785" spans="1:9">
      <c r="A7785" s="470">
        <v>44521</v>
      </c>
      <c r="B7785" s="203">
        <v>7</v>
      </c>
      <c r="C7785" s="208">
        <v>288</v>
      </c>
      <c r="D7785" s="471">
        <v>32.299999999999997</v>
      </c>
      <c r="E7785" s="209">
        <v>-19</v>
      </c>
      <c r="F7785" s="472">
        <v>58.4</v>
      </c>
      <c r="I7785" s="114"/>
    </row>
    <row r="7786" spans="1:9">
      <c r="A7786" s="470">
        <v>44521</v>
      </c>
      <c r="B7786" s="203">
        <v>8</v>
      </c>
      <c r="C7786" s="208">
        <v>303</v>
      </c>
      <c r="D7786" s="471">
        <v>32.1</v>
      </c>
      <c r="E7786" s="209">
        <v>-19</v>
      </c>
      <c r="F7786" s="472">
        <v>58.9</v>
      </c>
      <c r="I7786" s="114"/>
    </row>
    <row r="7787" spans="1:9">
      <c r="A7787" s="470">
        <v>44521</v>
      </c>
      <c r="B7787" s="203">
        <v>9</v>
      </c>
      <c r="C7787" s="208">
        <v>318</v>
      </c>
      <c r="D7787" s="471">
        <v>32</v>
      </c>
      <c r="E7787" s="209">
        <v>-19</v>
      </c>
      <c r="F7787" s="472">
        <v>59.4</v>
      </c>
      <c r="I7787" s="114"/>
    </row>
    <row r="7788" spans="1:9">
      <c r="A7788" s="470">
        <v>44521</v>
      </c>
      <c r="B7788" s="203">
        <v>10</v>
      </c>
      <c r="C7788" s="208">
        <v>333</v>
      </c>
      <c r="D7788" s="471">
        <v>31.8</v>
      </c>
      <c r="E7788" s="209">
        <v>-19</v>
      </c>
      <c r="F7788" s="472">
        <v>60</v>
      </c>
      <c r="I7788" s="114"/>
    </row>
    <row r="7789" spans="1:9">
      <c r="A7789" s="470">
        <v>44521</v>
      </c>
      <c r="B7789" s="203">
        <v>11</v>
      </c>
      <c r="C7789" s="208">
        <v>348</v>
      </c>
      <c r="D7789" s="471">
        <v>31.7</v>
      </c>
      <c r="E7789" s="209">
        <v>-20</v>
      </c>
      <c r="F7789" s="472">
        <v>0.5</v>
      </c>
      <c r="I7789" s="114"/>
    </row>
    <row r="7790" spans="1:9">
      <c r="A7790" s="470">
        <v>44521</v>
      </c>
      <c r="B7790" s="203">
        <v>12</v>
      </c>
      <c r="C7790" s="208">
        <v>3</v>
      </c>
      <c r="D7790" s="471">
        <v>31.5</v>
      </c>
      <c r="E7790" s="209">
        <v>-20</v>
      </c>
      <c r="F7790" s="472">
        <v>1.1000000000000001</v>
      </c>
      <c r="I7790" s="114"/>
    </row>
    <row r="7791" spans="1:9">
      <c r="A7791" s="470">
        <v>44521</v>
      </c>
      <c r="B7791" s="203">
        <v>13</v>
      </c>
      <c r="C7791" s="208">
        <v>18</v>
      </c>
      <c r="D7791" s="471">
        <v>31.4</v>
      </c>
      <c r="E7791" s="209">
        <v>-20</v>
      </c>
      <c r="F7791" s="472">
        <v>1.6</v>
      </c>
      <c r="I7791" s="114"/>
    </row>
    <row r="7792" spans="1:9">
      <c r="A7792" s="470">
        <v>44521</v>
      </c>
      <c r="B7792" s="203">
        <v>14</v>
      </c>
      <c r="C7792" s="208">
        <v>33</v>
      </c>
      <c r="D7792" s="471">
        <v>31.2</v>
      </c>
      <c r="E7792" s="209">
        <v>-20</v>
      </c>
      <c r="F7792" s="472">
        <v>2.2000000000000002</v>
      </c>
      <c r="I7792" s="114"/>
    </row>
    <row r="7793" spans="1:9">
      <c r="A7793" s="470">
        <v>44521</v>
      </c>
      <c r="B7793" s="203">
        <v>15</v>
      </c>
      <c r="C7793" s="208">
        <v>48</v>
      </c>
      <c r="D7793" s="471">
        <v>31</v>
      </c>
      <c r="E7793" s="209">
        <v>-20</v>
      </c>
      <c r="F7793" s="472">
        <v>2.7</v>
      </c>
      <c r="I7793" s="114"/>
    </row>
    <row r="7794" spans="1:9">
      <c r="A7794" s="470">
        <v>44521</v>
      </c>
      <c r="B7794" s="203">
        <v>16</v>
      </c>
      <c r="C7794" s="208">
        <v>63</v>
      </c>
      <c r="D7794" s="471">
        <v>30.9</v>
      </c>
      <c r="E7794" s="209">
        <v>-20</v>
      </c>
      <c r="F7794" s="472">
        <v>3.3</v>
      </c>
      <c r="I7794" s="114"/>
    </row>
    <row r="7795" spans="1:9">
      <c r="A7795" s="470">
        <v>44521</v>
      </c>
      <c r="B7795" s="203">
        <v>17</v>
      </c>
      <c r="C7795" s="208">
        <v>78</v>
      </c>
      <c r="D7795" s="471">
        <v>30.7</v>
      </c>
      <c r="E7795" s="209">
        <v>-20</v>
      </c>
      <c r="F7795" s="472">
        <v>3.8</v>
      </c>
      <c r="I7795" s="114"/>
    </row>
    <row r="7796" spans="1:9">
      <c r="A7796" s="470">
        <v>44521</v>
      </c>
      <c r="B7796" s="203">
        <v>18</v>
      </c>
      <c r="C7796" s="208">
        <v>93</v>
      </c>
      <c r="D7796" s="471">
        <v>30.6</v>
      </c>
      <c r="E7796" s="209">
        <v>-20</v>
      </c>
      <c r="F7796" s="472">
        <v>4.3</v>
      </c>
      <c r="I7796" s="114"/>
    </row>
    <row r="7797" spans="1:9">
      <c r="A7797" s="470">
        <v>44521</v>
      </c>
      <c r="B7797" s="203">
        <v>19</v>
      </c>
      <c r="C7797" s="208">
        <v>108</v>
      </c>
      <c r="D7797" s="471">
        <v>30.4</v>
      </c>
      <c r="E7797" s="209">
        <v>-20</v>
      </c>
      <c r="F7797" s="472">
        <v>4.9000000000000004</v>
      </c>
      <c r="I7797" s="114"/>
    </row>
    <row r="7798" spans="1:9">
      <c r="A7798" s="470">
        <v>44521</v>
      </c>
      <c r="B7798" s="203">
        <v>20</v>
      </c>
      <c r="C7798" s="208">
        <v>123</v>
      </c>
      <c r="D7798" s="471">
        <v>30.2</v>
      </c>
      <c r="E7798" s="209">
        <v>-20</v>
      </c>
      <c r="F7798" s="472">
        <v>5.4</v>
      </c>
      <c r="I7798" s="114"/>
    </row>
    <row r="7799" spans="1:9">
      <c r="A7799" s="470">
        <v>44521</v>
      </c>
      <c r="B7799" s="203">
        <v>21</v>
      </c>
      <c r="C7799" s="208">
        <v>138</v>
      </c>
      <c r="D7799" s="471">
        <v>30.1</v>
      </c>
      <c r="E7799" s="209">
        <v>-20</v>
      </c>
      <c r="F7799" s="472">
        <v>6</v>
      </c>
      <c r="I7799" s="114"/>
    </row>
    <row r="7800" spans="1:9">
      <c r="A7800" s="470">
        <v>44521</v>
      </c>
      <c r="B7800" s="203">
        <v>22</v>
      </c>
      <c r="C7800" s="208">
        <v>153</v>
      </c>
      <c r="D7800" s="471">
        <v>29.9</v>
      </c>
      <c r="E7800" s="209">
        <v>-20</v>
      </c>
      <c r="F7800" s="472">
        <v>6.5</v>
      </c>
      <c r="I7800" s="114"/>
    </row>
    <row r="7801" spans="1:9">
      <c r="A7801" s="470">
        <v>44521</v>
      </c>
      <c r="B7801" s="203">
        <v>23</v>
      </c>
      <c r="C7801" s="208">
        <v>168</v>
      </c>
      <c r="D7801" s="471">
        <v>29.7</v>
      </c>
      <c r="E7801" s="209">
        <v>-20</v>
      </c>
      <c r="F7801" s="472">
        <v>7</v>
      </c>
      <c r="I7801" s="114"/>
    </row>
    <row r="7802" spans="1:9">
      <c r="A7802" s="470">
        <v>44522</v>
      </c>
      <c r="B7802" s="203">
        <v>0</v>
      </c>
      <c r="C7802" s="208">
        <v>183</v>
      </c>
      <c r="D7802" s="471">
        <v>29.6</v>
      </c>
      <c r="E7802" s="209">
        <v>-20</v>
      </c>
      <c r="F7802" s="472">
        <v>7.6</v>
      </c>
      <c r="I7802" s="114"/>
    </row>
    <row r="7803" spans="1:9">
      <c r="A7803" s="470">
        <v>44522</v>
      </c>
      <c r="B7803" s="203">
        <v>1</v>
      </c>
      <c r="C7803" s="208">
        <v>198</v>
      </c>
      <c r="D7803" s="471">
        <v>29.4</v>
      </c>
      <c r="E7803" s="209">
        <v>-20</v>
      </c>
      <c r="F7803" s="472">
        <v>8.1</v>
      </c>
      <c r="I7803" s="114"/>
    </row>
    <row r="7804" spans="1:9">
      <c r="A7804" s="470">
        <v>44522</v>
      </c>
      <c r="B7804" s="203">
        <v>2</v>
      </c>
      <c r="C7804" s="208">
        <v>213</v>
      </c>
      <c r="D7804" s="471">
        <v>29.3</v>
      </c>
      <c r="E7804" s="209">
        <v>-20</v>
      </c>
      <c r="F7804" s="472">
        <v>8.6</v>
      </c>
      <c r="I7804" s="114"/>
    </row>
    <row r="7805" spans="1:9">
      <c r="A7805" s="470">
        <v>44522</v>
      </c>
      <c r="B7805" s="203">
        <v>3</v>
      </c>
      <c r="C7805" s="208">
        <v>228</v>
      </c>
      <c r="D7805" s="471">
        <v>29.1</v>
      </c>
      <c r="E7805" s="209">
        <v>-20</v>
      </c>
      <c r="F7805" s="472">
        <v>9.1999999999999993</v>
      </c>
      <c r="I7805" s="114"/>
    </row>
    <row r="7806" spans="1:9">
      <c r="A7806" s="470">
        <v>44522</v>
      </c>
      <c r="B7806" s="203">
        <v>4</v>
      </c>
      <c r="C7806" s="208">
        <v>243</v>
      </c>
      <c r="D7806" s="471">
        <v>28.9</v>
      </c>
      <c r="E7806" s="209">
        <v>-20</v>
      </c>
      <c r="F7806" s="472">
        <v>9.6999999999999993</v>
      </c>
      <c r="I7806" s="114"/>
    </row>
    <row r="7807" spans="1:9">
      <c r="A7807" s="470">
        <v>44522</v>
      </c>
      <c r="B7807" s="203">
        <v>5</v>
      </c>
      <c r="C7807" s="208">
        <v>258</v>
      </c>
      <c r="D7807" s="471">
        <v>28.8</v>
      </c>
      <c r="E7807" s="209">
        <v>-20</v>
      </c>
      <c r="F7807" s="472">
        <v>10.199999999999999</v>
      </c>
      <c r="I7807" s="114"/>
    </row>
    <row r="7808" spans="1:9">
      <c r="A7808" s="470">
        <v>44522</v>
      </c>
      <c r="B7808" s="203">
        <v>6</v>
      </c>
      <c r="C7808" s="208">
        <v>273</v>
      </c>
      <c r="D7808" s="471">
        <v>28.6</v>
      </c>
      <c r="E7808" s="209">
        <v>-20</v>
      </c>
      <c r="F7808" s="472">
        <v>10.8</v>
      </c>
      <c r="I7808" s="114"/>
    </row>
    <row r="7809" spans="1:9">
      <c r="A7809" s="470">
        <v>44522</v>
      </c>
      <c r="B7809" s="203">
        <v>7</v>
      </c>
      <c r="C7809" s="208">
        <v>288</v>
      </c>
      <c r="D7809" s="471">
        <v>28.4</v>
      </c>
      <c r="E7809" s="209">
        <v>-20</v>
      </c>
      <c r="F7809" s="472">
        <v>11.3</v>
      </c>
      <c r="I7809" s="114"/>
    </row>
    <row r="7810" spans="1:9">
      <c r="A7810" s="470">
        <v>44522</v>
      </c>
      <c r="B7810" s="203">
        <v>8</v>
      </c>
      <c r="C7810" s="208">
        <v>303</v>
      </c>
      <c r="D7810" s="471">
        <v>28.3</v>
      </c>
      <c r="E7810" s="209">
        <v>-20</v>
      </c>
      <c r="F7810" s="472">
        <v>11.8</v>
      </c>
      <c r="I7810" s="114"/>
    </row>
    <row r="7811" spans="1:9">
      <c r="A7811" s="470">
        <v>44522</v>
      </c>
      <c r="B7811" s="203">
        <v>9</v>
      </c>
      <c r="C7811" s="208">
        <v>318</v>
      </c>
      <c r="D7811" s="471">
        <v>28.1</v>
      </c>
      <c r="E7811" s="209">
        <v>-20</v>
      </c>
      <c r="F7811" s="472">
        <v>12.4</v>
      </c>
      <c r="I7811" s="114"/>
    </row>
    <row r="7812" spans="1:9">
      <c r="A7812" s="470">
        <v>44522</v>
      </c>
      <c r="B7812" s="203">
        <v>10</v>
      </c>
      <c r="C7812" s="208">
        <v>333</v>
      </c>
      <c r="D7812" s="471">
        <v>27.9</v>
      </c>
      <c r="E7812" s="209">
        <v>-20</v>
      </c>
      <c r="F7812" s="472">
        <v>12.9</v>
      </c>
      <c r="I7812" s="114"/>
    </row>
    <row r="7813" spans="1:9">
      <c r="A7813" s="470">
        <v>44522</v>
      </c>
      <c r="B7813" s="203">
        <v>11</v>
      </c>
      <c r="C7813" s="208">
        <v>348</v>
      </c>
      <c r="D7813" s="471">
        <v>27.8</v>
      </c>
      <c r="E7813" s="209">
        <v>-20</v>
      </c>
      <c r="F7813" s="472">
        <v>13.4</v>
      </c>
      <c r="I7813" s="114"/>
    </row>
    <row r="7814" spans="1:9">
      <c r="A7814" s="470">
        <v>44522</v>
      </c>
      <c r="B7814" s="203">
        <v>12</v>
      </c>
      <c r="C7814" s="208">
        <v>3</v>
      </c>
      <c r="D7814" s="471">
        <v>27.6</v>
      </c>
      <c r="E7814" s="209">
        <v>-20</v>
      </c>
      <c r="F7814" s="472">
        <v>14</v>
      </c>
      <c r="I7814" s="114"/>
    </row>
    <row r="7815" spans="1:9">
      <c r="A7815" s="470">
        <v>44522</v>
      </c>
      <c r="B7815" s="203">
        <v>13</v>
      </c>
      <c r="C7815" s="208">
        <v>18</v>
      </c>
      <c r="D7815" s="471">
        <v>27.4</v>
      </c>
      <c r="E7815" s="209">
        <v>-20</v>
      </c>
      <c r="F7815" s="472">
        <v>14.5</v>
      </c>
      <c r="I7815" s="114"/>
    </row>
    <row r="7816" spans="1:9">
      <c r="A7816" s="470">
        <v>44522</v>
      </c>
      <c r="B7816" s="203">
        <v>14</v>
      </c>
      <c r="C7816" s="208">
        <v>33</v>
      </c>
      <c r="D7816" s="471">
        <v>27.3</v>
      </c>
      <c r="E7816" s="209">
        <v>-20</v>
      </c>
      <c r="F7816" s="472">
        <v>15</v>
      </c>
      <c r="I7816" s="114"/>
    </row>
    <row r="7817" spans="1:9">
      <c r="A7817" s="470">
        <v>44522</v>
      </c>
      <c r="B7817" s="203">
        <v>15</v>
      </c>
      <c r="C7817" s="208">
        <v>48</v>
      </c>
      <c r="D7817" s="471">
        <v>27.1</v>
      </c>
      <c r="E7817" s="209">
        <v>-20</v>
      </c>
      <c r="F7817" s="472">
        <v>15.5</v>
      </c>
      <c r="I7817" s="114"/>
    </row>
    <row r="7818" spans="1:9">
      <c r="A7818" s="470">
        <v>44522</v>
      </c>
      <c r="B7818" s="203">
        <v>16</v>
      </c>
      <c r="C7818" s="208">
        <v>63</v>
      </c>
      <c r="D7818" s="471">
        <v>26.9</v>
      </c>
      <c r="E7818" s="209">
        <v>-20</v>
      </c>
      <c r="F7818" s="472">
        <v>16.100000000000001</v>
      </c>
      <c r="I7818" s="114"/>
    </row>
    <row r="7819" spans="1:9">
      <c r="A7819" s="470">
        <v>44522</v>
      </c>
      <c r="B7819" s="203">
        <v>17</v>
      </c>
      <c r="C7819" s="208">
        <v>78</v>
      </c>
      <c r="D7819" s="471">
        <v>26.8</v>
      </c>
      <c r="E7819" s="209">
        <v>-20</v>
      </c>
      <c r="F7819" s="472">
        <v>16.600000000000001</v>
      </c>
      <c r="I7819" s="114"/>
    </row>
    <row r="7820" spans="1:9">
      <c r="A7820" s="470">
        <v>44522</v>
      </c>
      <c r="B7820" s="203">
        <v>18</v>
      </c>
      <c r="C7820" s="208">
        <v>93</v>
      </c>
      <c r="D7820" s="471">
        <v>26.6</v>
      </c>
      <c r="E7820" s="209">
        <v>-20</v>
      </c>
      <c r="F7820" s="472">
        <v>17.100000000000001</v>
      </c>
      <c r="I7820" s="114"/>
    </row>
    <row r="7821" spans="1:9">
      <c r="A7821" s="470">
        <v>44522</v>
      </c>
      <c r="B7821" s="203">
        <v>19</v>
      </c>
      <c r="C7821" s="208">
        <v>108</v>
      </c>
      <c r="D7821" s="471">
        <v>26.4</v>
      </c>
      <c r="E7821" s="209">
        <v>-20</v>
      </c>
      <c r="F7821" s="472">
        <v>17.600000000000001</v>
      </c>
      <c r="I7821" s="114"/>
    </row>
    <row r="7822" spans="1:9">
      <c r="A7822" s="470">
        <v>44522</v>
      </c>
      <c r="B7822" s="203">
        <v>20</v>
      </c>
      <c r="C7822" s="208">
        <v>123</v>
      </c>
      <c r="D7822" s="471">
        <v>26.2</v>
      </c>
      <c r="E7822" s="209">
        <v>-20</v>
      </c>
      <c r="F7822" s="472">
        <v>18.2</v>
      </c>
      <c r="I7822" s="114"/>
    </row>
    <row r="7823" spans="1:9">
      <c r="A7823" s="470">
        <v>44522</v>
      </c>
      <c r="B7823" s="203">
        <v>21</v>
      </c>
      <c r="C7823" s="208">
        <v>138</v>
      </c>
      <c r="D7823" s="471">
        <v>26.1</v>
      </c>
      <c r="E7823" s="209">
        <v>-20</v>
      </c>
      <c r="F7823" s="472">
        <v>18.7</v>
      </c>
      <c r="I7823" s="114"/>
    </row>
    <row r="7824" spans="1:9">
      <c r="A7824" s="470">
        <v>44522</v>
      </c>
      <c r="B7824" s="203">
        <v>22</v>
      </c>
      <c r="C7824" s="208">
        <v>153</v>
      </c>
      <c r="D7824" s="471">
        <v>25.9</v>
      </c>
      <c r="E7824" s="209">
        <v>-20</v>
      </c>
      <c r="F7824" s="472">
        <v>19.2</v>
      </c>
      <c r="I7824" s="114"/>
    </row>
    <row r="7825" spans="1:9">
      <c r="A7825" s="470">
        <v>44522</v>
      </c>
      <c r="B7825" s="203">
        <v>23</v>
      </c>
      <c r="C7825" s="208">
        <v>168</v>
      </c>
      <c r="D7825" s="471">
        <v>25.7</v>
      </c>
      <c r="E7825" s="209">
        <v>-20</v>
      </c>
      <c r="F7825" s="472">
        <v>19.7</v>
      </c>
      <c r="I7825" s="114"/>
    </row>
    <row r="7826" spans="1:9">
      <c r="A7826" s="470">
        <v>44523</v>
      </c>
      <c r="B7826" s="203">
        <v>0</v>
      </c>
      <c r="C7826" s="208">
        <v>183</v>
      </c>
      <c r="D7826" s="471">
        <v>25.6</v>
      </c>
      <c r="E7826" s="209">
        <v>-20</v>
      </c>
      <c r="F7826" s="472">
        <v>20.3</v>
      </c>
      <c r="I7826" s="114"/>
    </row>
    <row r="7827" spans="1:9">
      <c r="A7827" s="470">
        <v>44523</v>
      </c>
      <c r="B7827" s="203">
        <v>1</v>
      </c>
      <c r="C7827" s="208">
        <v>198</v>
      </c>
      <c r="D7827" s="471">
        <v>25.4</v>
      </c>
      <c r="E7827" s="209">
        <v>-20</v>
      </c>
      <c r="F7827" s="472">
        <v>20.8</v>
      </c>
      <c r="I7827" s="114"/>
    </row>
    <row r="7828" spans="1:9">
      <c r="A7828" s="470">
        <v>44523</v>
      </c>
      <c r="B7828" s="203">
        <v>2</v>
      </c>
      <c r="C7828" s="208">
        <v>213</v>
      </c>
      <c r="D7828" s="471">
        <v>25.2</v>
      </c>
      <c r="E7828" s="209">
        <v>-20</v>
      </c>
      <c r="F7828" s="472">
        <v>21.3</v>
      </c>
      <c r="I7828" s="114"/>
    </row>
    <row r="7829" spans="1:9">
      <c r="A7829" s="470">
        <v>44523</v>
      </c>
      <c r="B7829" s="203">
        <v>3</v>
      </c>
      <c r="C7829" s="208">
        <v>228</v>
      </c>
      <c r="D7829" s="471">
        <v>25</v>
      </c>
      <c r="E7829" s="209">
        <v>-20</v>
      </c>
      <c r="F7829" s="472">
        <v>21.8</v>
      </c>
      <c r="I7829" s="114"/>
    </row>
    <row r="7830" spans="1:9">
      <c r="A7830" s="470">
        <v>44523</v>
      </c>
      <c r="B7830" s="203">
        <v>4</v>
      </c>
      <c r="C7830" s="208">
        <v>243</v>
      </c>
      <c r="D7830" s="471">
        <v>24.9</v>
      </c>
      <c r="E7830" s="209">
        <v>-20</v>
      </c>
      <c r="F7830" s="472">
        <v>22.3</v>
      </c>
      <c r="I7830" s="114"/>
    </row>
    <row r="7831" spans="1:9">
      <c r="A7831" s="470">
        <v>44523</v>
      </c>
      <c r="B7831" s="203">
        <v>5</v>
      </c>
      <c r="C7831" s="208">
        <v>258</v>
      </c>
      <c r="D7831" s="471">
        <v>24.7</v>
      </c>
      <c r="E7831" s="209">
        <v>-20</v>
      </c>
      <c r="F7831" s="472">
        <v>22.8</v>
      </c>
      <c r="I7831" s="114"/>
    </row>
    <row r="7832" spans="1:9">
      <c r="A7832" s="470">
        <v>44523</v>
      </c>
      <c r="B7832" s="203">
        <v>6</v>
      </c>
      <c r="C7832" s="208">
        <v>273</v>
      </c>
      <c r="D7832" s="471">
        <v>24.5</v>
      </c>
      <c r="E7832" s="209">
        <v>-20</v>
      </c>
      <c r="F7832" s="472">
        <v>23.4</v>
      </c>
      <c r="I7832" s="114"/>
    </row>
    <row r="7833" spans="1:9">
      <c r="A7833" s="470">
        <v>44523</v>
      </c>
      <c r="B7833" s="203">
        <v>7</v>
      </c>
      <c r="C7833" s="208">
        <v>288</v>
      </c>
      <c r="D7833" s="471">
        <v>24.4</v>
      </c>
      <c r="E7833" s="209">
        <v>-20</v>
      </c>
      <c r="F7833" s="472">
        <v>23.9</v>
      </c>
      <c r="I7833" s="114"/>
    </row>
    <row r="7834" spans="1:9">
      <c r="A7834" s="470">
        <v>44523</v>
      </c>
      <c r="B7834" s="203">
        <v>8</v>
      </c>
      <c r="C7834" s="208">
        <v>303</v>
      </c>
      <c r="D7834" s="471">
        <v>24.2</v>
      </c>
      <c r="E7834" s="209">
        <v>-20</v>
      </c>
      <c r="F7834" s="472">
        <v>24.4</v>
      </c>
      <c r="I7834" s="114"/>
    </row>
    <row r="7835" spans="1:9">
      <c r="A7835" s="470">
        <v>44523</v>
      </c>
      <c r="B7835" s="203">
        <v>9</v>
      </c>
      <c r="C7835" s="208">
        <v>318</v>
      </c>
      <c r="D7835" s="471">
        <v>24</v>
      </c>
      <c r="E7835" s="209">
        <v>-20</v>
      </c>
      <c r="F7835" s="472">
        <v>24.9</v>
      </c>
      <c r="I7835" s="114"/>
    </row>
    <row r="7836" spans="1:9">
      <c r="A7836" s="470">
        <v>44523</v>
      </c>
      <c r="B7836" s="203">
        <v>10</v>
      </c>
      <c r="C7836" s="208">
        <v>333</v>
      </c>
      <c r="D7836" s="471">
        <v>23.8</v>
      </c>
      <c r="E7836" s="209">
        <v>-20</v>
      </c>
      <c r="F7836" s="472">
        <v>25.4</v>
      </c>
      <c r="I7836" s="114"/>
    </row>
    <row r="7837" spans="1:9">
      <c r="A7837" s="470">
        <v>44523</v>
      </c>
      <c r="B7837" s="203">
        <v>11</v>
      </c>
      <c r="C7837" s="208">
        <v>348</v>
      </c>
      <c r="D7837" s="471">
        <v>23.7</v>
      </c>
      <c r="E7837" s="209">
        <v>-20</v>
      </c>
      <c r="F7837" s="472">
        <v>25.9</v>
      </c>
      <c r="I7837" s="114"/>
    </row>
    <row r="7838" spans="1:9">
      <c r="A7838" s="470">
        <v>44523</v>
      </c>
      <c r="B7838" s="203">
        <v>12</v>
      </c>
      <c r="C7838" s="208">
        <v>3</v>
      </c>
      <c r="D7838" s="471">
        <v>23.5</v>
      </c>
      <c r="E7838" s="209">
        <v>-20</v>
      </c>
      <c r="F7838" s="472">
        <v>26.5</v>
      </c>
      <c r="I7838" s="114"/>
    </row>
    <row r="7839" spans="1:9">
      <c r="A7839" s="470">
        <v>44523</v>
      </c>
      <c r="B7839" s="203">
        <v>13</v>
      </c>
      <c r="C7839" s="208">
        <v>18</v>
      </c>
      <c r="D7839" s="471">
        <v>23.3</v>
      </c>
      <c r="E7839" s="209">
        <v>-20</v>
      </c>
      <c r="F7839" s="472">
        <v>27</v>
      </c>
      <c r="I7839" s="114"/>
    </row>
    <row r="7840" spans="1:9">
      <c r="A7840" s="470">
        <v>44523</v>
      </c>
      <c r="B7840" s="203">
        <v>14</v>
      </c>
      <c r="C7840" s="208">
        <v>33</v>
      </c>
      <c r="D7840" s="471">
        <v>23.1</v>
      </c>
      <c r="E7840" s="209">
        <v>-20</v>
      </c>
      <c r="F7840" s="472">
        <v>27.5</v>
      </c>
      <c r="I7840" s="114"/>
    </row>
    <row r="7841" spans="1:9">
      <c r="A7841" s="470">
        <v>44523</v>
      </c>
      <c r="B7841" s="203">
        <v>15</v>
      </c>
      <c r="C7841" s="208">
        <v>48</v>
      </c>
      <c r="D7841" s="471">
        <v>23</v>
      </c>
      <c r="E7841" s="209">
        <v>-20</v>
      </c>
      <c r="F7841" s="472">
        <v>28</v>
      </c>
      <c r="I7841" s="114"/>
    </row>
    <row r="7842" spans="1:9">
      <c r="A7842" s="470">
        <v>44523</v>
      </c>
      <c r="B7842" s="203">
        <v>16</v>
      </c>
      <c r="C7842" s="208">
        <v>63</v>
      </c>
      <c r="D7842" s="471">
        <v>22.8</v>
      </c>
      <c r="E7842" s="209">
        <v>-20</v>
      </c>
      <c r="F7842" s="472">
        <v>28.5</v>
      </c>
      <c r="I7842" s="114"/>
    </row>
    <row r="7843" spans="1:9">
      <c r="A7843" s="470">
        <v>44523</v>
      </c>
      <c r="B7843" s="203">
        <v>17</v>
      </c>
      <c r="C7843" s="208">
        <v>78</v>
      </c>
      <c r="D7843" s="471">
        <v>22.6</v>
      </c>
      <c r="E7843" s="209">
        <v>-20</v>
      </c>
      <c r="F7843" s="472">
        <v>29</v>
      </c>
      <c r="I7843" s="114"/>
    </row>
    <row r="7844" spans="1:9">
      <c r="A7844" s="470">
        <v>44523</v>
      </c>
      <c r="B7844" s="203">
        <v>18</v>
      </c>
      <c r="C7844" s="208">
        <v>93</v>
      </c>
      <c r="D7844" s="471">
        <v>22.4</v>
      </c>
      <c r="E7844" s="209">
        <v>-20</v>
      </c>
      <c r="F7844" s="472">
        <v>29.5</v>
      </c>
      <c r="I7844" s="114"/>
    </row>
    <row r="7845" spans="1:9">
      <c r="A7845" s="470">
        <v>44523</v>
      </c>
      <c r="B7845" s="203">
        <v>19</v>
      </c>
      <c r="C7845" s="208">
        <v>108</v>
      </c>
      <c r="D7845" s="471">
        <v>22.2</v>
      </c>
      <c r="E7845" s="209">
        <v>-20</v>
      </c>
      <c r="F7845" s="472">
        <v>30</v>
      </c>
      <c r="I7845" s="114"/>
    </row>
    <row r="7846" spans="1:9">
      <c r="A7846" s="470">
        <v>44523</v>
      </c>
      <c r="B7846" s="203">
        <v>20</v>
      </c>
      <c r="C7846" s="208">
        <v>123</v>
      </c>
      <c r="D7846" s="471">
        <v>22.1</v>
      </c>
      <c r="E7846" s="209">
        <v>-20</v>
      </c>
      <c r="F7846" s="472">
        <v>30.5</v>
      </c>
      <c r="I7846" s="114"/>
    </row>
    <row r="7847" spans="1:9">
      <c r="A7847" s="470">
        <v>44523</v>
      </c>
      <c r="B7847" s="203">
        <v>21</v>
      </c>
      <c r="C7847" s="208">
        <v>138</v>
      </c>
      <c r="D7847" s="471">
        <v>21.9</v>
      </c>
      <c r="E7847" s="209">
        <v>-20</v>
      </c>
      <c r="F7847" s="472">
        <v>31</v>
      </c>
      <c r="I7847" s="114"/>
    </row>
    <row r="7848" spans="1:9">
      <c r="A7848" s="470">
        <v>44523</v>
      </c>
      <c r="B7848" s="203">
        <v>22</v>
      </c>
      <c r="C7848" s="208">
        <v>153</v>
      </c>
      <c r="D7848" s="471">
        <v>21.7</v>
      </c>
      <c r="E7848" s="209">
        <v>-20</v>
      </c>
      <c r="F7848" s="472">
        <v>31.6</v>
      </c>
      <c r="I7848" s="114"/>
    </row>
    <row r="7849" spans="1:9">
      <c r="A7849" s="470">
        <v>44523</v>
      </c>
      <c r="B7849" s="203">
        <v>23</v>
      </c>
      <c r="C7849" s="208">
        <v>168</v>
      </c>
      <c r="D7849" s="471">
        <v>21.5</v>
      </c>
      <c r="E7849" s="209">
        <v>-20</v>
      </c>
      <c r="F7849" s="472">
        <v>32.1</v>
      </c>
      <c r="I7849" s="114"/>
    </row>
    <row r="7850" spans="1:9">
      <c r="A7850" s="470">
        <v>44524</v>
      </c>
      <c r="B7850" s="203">
        <v>0</v>
      </c>
      <c r="C7850" s="208">
        <v>183</v>
      </c>
      <c r="D7850" s="471">
        <v>21.4</v>
      </c>
      <c r="E7850" s="209">
        <v>-20</v>
      </c>
      <c r="F7850" s="472">
        <v>32.6</v>
      </c>
      <c r="I7850" s="114"/>
    </row>
    <row r="7851" spans="1:9">
      <c r="A7851" s="470">
        <v>44524</v>
      </c>
      <c r="B7851" s="203">
        <v>1</v>
      </c>
      <c r="C7851" s="208">
        <v>198</v>
      </c>
      <c r="D7851" s="471">
        <v>21.2</v>
      </c>
      <c r="E7851" s="209">
        <v>-20</v>
      </c>
      <c r="F7851" s="472">
        <v>33.1</v>
      </c>
      <c r="I7851" s="114"/>
    </row>
    <row r="7852" spans="1:9">
      <c r="A7852" s="470">
        <v>44524</v>
      </c>
      <c r="B7852" s="203">
        <v>2</v>
      </c>
      <c r="C7852" s="208">
        <v>213</v>
      </c>
      <c r="D7852" s="471">
        <v>21</v>
      </c>
      <c r="E7852" s="209">
        <v>-20</v>
      </c>
      <c r="F7852" s="472">
        <v>33.6</v>
      </c>
      <c r="I7852" s="114"/>
    </row>
    <row r="7853" spans="1:9">
      <c r="A7853" s="470">
        <v>44524</v>
      </c>
      <c r="B7853" s="203">
        <v>3</v>
      </c>
      <c r="C7853" s="208">
        <v>228</v>
      </c>
      <c r="D7853" s="471">
        <v>20.8</v>
      </c>
      <c r="E7853" s="209">
        <v>-20</v>
      </c>
      <c r="F7853" s="472">
        <v>34.1</v>
      </c>
      <c r="I7853" s="114"/>
    </row>
    <row r="7854" spans="1:9">
      <c r="A7854" s="470">
        <v>44524</v>
      </c>
      <c r="B7854" s="203">
        <v>4</v>
      </c>
      <c r="C7854" s="208">
        <v>243</v>
      </c>
      <c r="D7854" s="471">
        <v>20.6</v>
      </c>
      <c r="E7854" s="209">
        <v>-20</v>
      </c>
      <c r="F7854" s="472">
        <v>34.6</v>
      </c>
      <c r="I7854" s="114"/>
    </row>
    <row r="7855" spans="1:9">
      <c r="A7855" s="470">
        <v>44524</v>
      </c>
      <c r="B7855" s="203">
        <v>5</v>
      </c>
      <c r="C7855" s="208">
        <v>258</v>
      </c>
      <c r="D7855" s="471">
        <v>20.399999999999999</v>
      </c>
      <c r="E7855" s="209">
        <v>-20</v>
      </c>
      <c r="F7855" s="472">
        <v>35.1</v>
      </c>
      <c r="I7855" s="114"/>
    </row>
    <row r="7856" spans="1:9">
      <c r="A7856" s="470">
        <v>44524</v>
      </c>
      <c r="B7856" s="203">
        <v>6</v>
      </c>
      <c r="C7856" s="208">
        <v>273</v>
      </c>
      <c r="D7856" s="471">
        <v>20.3</v>
      </c>
      <c r="E7856" s="209">
        <v>-20</v>
      </c>
      <c r="F7856" s="472">
        <v>35.6</v>
      </c>
      <c r="I7856" s="114"/>
    </row>
    <row r="7857" spans="1:9">
      <c r="A7857" s="470">
        <v>44524</v>
      </c>
      <c r="B7857" s="203">
        <v>7</v>
      </c>
      <c r="C7857" s="208">
        <v>288</v>
      </c>
      <c r="D7857" s="471">
        <v>20.100000000000001</v>
      </c>
      <c r="E7857" s="209">
        <v>-20</v>
      </c>
      <c r="F7857" s="472">
        <v>36.1</v>
      </c>
      <c r="I7857" s="114"/>
    </row>
    <row r="7858" spans="1:9">
      <c r="A7858" s="470">
        <v>44524</v>
      </c>
      <c r="B7858" s="203">
        <v>8</v>
      </c>
      <c r="C7858" s="208">
        <v>303</v>
      </c>
      <c r="D7858" s="471">
        <v>19.899999999999999</v>
      </c>
      <c r="E7858" s="209">
        <v>-20</v>
      </c>
      <c r="F7858" s="472">
        <v>36.6</v>
      </c>
      <c r="I7858" s="114"/>
    </row>
    <row r="7859" spans="1:9">
      <c r="A7859" s="470">
        <v>44524</v>
      </c>
      <c r="B7859" s="203">
        <v>9</v>
      </c>
      <c r="C7859" s="208">
        <v>318</v>
      </c>
      <c r="D7859" s="471">
        <v>19.7</v>
      </c>
      <c r="E7859" s="209">
        <v>-20</v>
      </c>
      <c r="F7859" s="472">
        <v>37.1</v>
      </c>
      <c r="I7859" s="114"/>
    </row>
    <row r="7860" spans="1:9">
      <c r="A7860" s="470">
        <v>44524</v>
      </c>
      <c r="B7860" s="203">
        <v>10</v>
      </c>
      <c r="C7860" s="208">
        <v>333</v>
      </c>
      <c r="D7860" s="471">
        <v>19.5</v>
      </c>
      <c r="E7860" s="209">
        <v>-20</v>
      </c>
      <c r="F7860" s="472">
        <v>37.6</v>
      </c>
      <c r="I7860" s="114"/>
    </row>
    <row r="7861" spans="1:9">
      <c r="A7861" s="470">
        <v>44524</v>
      </c>
      <c r="B7861" s="203">
        <v>11</v>
      </c>
      <c r="C7861" s="208">
        <v>348</v>
      </c>
      <c r="D7861" s="471">
        <v>19.399999999999999</v>
      </c>
      <c r="E7861" s="209">
        <v>-20</v>
      </c>
      <c r="F7861" s="472">
        <v>38.1</v>
      </c>
      <c r="I7861" s="114"/>
    </row>
    <row r="7862" spans="1:9">
      <c r="A7862" s="470">
        <v>44524</v>
      </c>
      <c r="B7862" s="203">
        <v>12</v>
      </c>
      <c r="C7862" s="208">
        <v>3</v>
      </c>
      <c r="D7862" s="471">
        <v>19.2</v>
      </c>
      <c r="E7862" s="209">
        <v>-20</v>
      </c>
      <c r="F7862" s="472">
        <v>38.6</v>
      </c>
      <c r="I7862" s="114"/>
    </row>
    <row r="7863" spans="1:9">
      <c r="A7863" s="470">
        <v>44524</v>
      </c>
      <c r="B7863" s="203">
        <v>13</v>
      </c>
      <c r="C7863" s="208">
        <v>18</v>
      </c>
      <c r="D7863" s="471">
        <v>19</v>
      </c>
      <c r="E7863" s="209">
        <v>-20</v>
      </c>
      <c r="F7863" s="472">
        <v>39.1</v>
      </c>
      <c r="I7863" s="114"/>
    </row>
    <row r="7864" spans="1:9">
      <c r="A7864" s="470">
        <v>44524</v>
      </c>
      <c r="B7864" s="203">
        <v>14</v>
      </c>
      <c r="C7864" s="208">
        <v>33</v>
      </c>
      <c r="D7864" s="471">
        <v>18.8</v>
      </c>
      <c r="E7864" s="209">
        <v>-20</v>
      </c>
      <c r="F7864" s="472">
        <v>39.6</v>
      </c>
      <c r="I7864" s="114"/>
    </row>
    <row r="7865" spans="1:9">
      <c r="A7865" s="470">
        <v>44524</v>
      </c>
      <c r="B7865" s="203">
        <v>15</v>
      </c>
      <c r="C7865" s="208">
        <v>48</v>
      </c>
      <c r="D7865" s="471">
        <v>18.600000000000001</v>
      </c>
      <c r="E7865" s="209">
        <v>-20</v>
      </c>
      <c r="F7865" s="472">
        <v>40.1</v>
      </c>
      <c r="I7865" s="114"/>
    </row>
    <row r="7866" spans="1:9">
      <c r="A7866" s="470">
        <v>44524</v>
      </c>
      <c r="B7866" s="203">
        <v>16</v>
      </c>
      <c r="C7866" s="208">
        <v>63</v>
      </c>
      <c r="D7866" s="471">
        <v>18.399999999999999</v>
      </c>
      <c r="E7866" s="209">
        <v>-20</v>
      </c>
      <c r="F7866" s="472">
        <v>40.6</v>
      </c>
      <c r="I7866" s="114"/>
    </row>
    <row r="7867" spans="1:9">
      <c r="A7867" s="470">
        <v>44524</v>
      </c>
      <c r="B7867" s="203">
        <v>17</v>
      </c>
      <c r="C7867" s="208">
        <v>78</v>
      </c>
      <c r="D7867" s="471">
        <v>18.3</v>
      </c>
      <c r="E7867" s="209">
        <v>-20</v>
      </c>
      <c r="F7867" s="472">
        <v>41.1</v>
      </c>
      <c r="I7867" s="114"/>
    </row>
    <row r="7868" spans="1:9">
      <c r="A7868" s="470">
        <v>44524</v>
      </c>
      <c r="B7868" s="203">
        <v>18</v>
      </c>
      <c r="C7868" s="208">
        <v>93</v>
      </c>
      <c r="D7868" s="471">
        <v>18.100000000000001</v>
      </c>
      <c r="E7868" s="209">
        <v>-20</v>
      </c>
      <c r="F7868" s="472">
        <v>41.6</v>
      </c>
      <c r="I7868" s="114"/>
    </row>
    <row r="7869" spans="1:9">
      <c r="A7869" s="470">
        <v>44524</v>
      </c>
      <c r="B7869" s="203">
        <v>19</v>
      </c>
      <c r="C7869" s="208">
        <v>108</v>
      </c>
      <c r="D7869" s="471">
        <v>17.899999999999999</v>
      </c>
      <c r="E7869" s="209">
        <v>-20</v>
      </c>
      <c r="F7869" s="472">
        <v>42</v>
      </c>
      <c r="I7869" s="114"/>
    </row>
    <row r="7870" spans="1:9">
      <c r="A7870" s="470">
        <v>44524</v>
      </c>
      <c r="B7870" s="203">
        <v>20</v>
      </c>
      <c r="C7870" s="208">
        <v>123</v>
      </c>
      <c r="D7870" s="471">
        <v>17.7</v>
      </c>
      <c r="E7870" s="209">
        <v>-20</v>
      </c>
      <c r="F7870" s="472">
        <v>42.5</v>
      </c>
      <c r="I7870" s="114"/>
    </row>
    <row r="7871" spans="1:9">
      <c r="A7871" s="470">
        <v>44524</v>
      </c>
      <c r="B7871" s="203">
        <v>21</v>
      </c>
      <c r="C7871" s="208">
        <v>138</v>
      </c>
      <c r="D7871" s="471">
        <v>17.5</v>
      </c>
      <c r="E7871" s="209">
        <v>-20</v>
      </c>
      <c r="F7871" s="472">
        <v>43</v>
      </c>
      <c r="I7871" s="114"/>
    </row>
    <row r="7872" spans="1:9">
      <c r="A7872" s="470">
        <v>44524</v>
      </c>
      <c r="B7872" s="203">
        <v>22</v>
      </c>
      <c r="C7872" s="208">
        <v>153</v>
      </c>
      <c r="D7872" s="471">
        <v>17.3</v>
      </c>
      <c r="E7872" s="209">
        <v>-20</v>
      </c>
      <c r="F7872" s="472">
        <v>43.5</v>
      </c>
      <c r="I7872" s="114"/>
    </row>
    <row r="7873" spans="1:9">
      <c r="A7873" s="470">
        <v>44524</v>
      </c>
      <c r="B7873" s="203">
        <v>23</v>
      </c>
      <c r="C7873" s="208">
        <v>168</v>
      </c>
      <c r="D7873" s="471">
        <v>17.100000000000001</v>
      </c>
      <c r="E7873" s="209">
        <v>-20</v>
      </c>
      <c r="F7873" s="472">
        <v>44</v>
      </c>
      <c r="I7873" s="114"/>
    </row>
    <row r="7874" spans="1:9">
      <c r="A7874" s="470">
        <v>44525</v>
      </c>
      <c r="B7874" s="203">
        <v>0</v>
      </c>
      <c r="C7874" s="208">
        <v>183</v>
      </c>
      <c r="D7874" s="471">
        <v>16.899999999999999</v>
      </c>
      <c r="E7874" s="209">
        <v>-20</v>
      </c>
      <c r="F7874" s="472">
        <v>44.5</v>
      </c>
      <c r="I7874" s="114"/>
    </row>
    <row r="7875" spans="1:9">
      <c r="A7875" s="470">
        <v>44525</v>
      </c>
      <c r="B7875" s="203">
        <v>1</v>
      </c>
      <c r="C7875" s="208">
        <v>198</v>
      </c>
      <c r="D7875" s="471">
        <v>16.8</v>
      </c>
      <c r="E7875" s="209">
        <v>-20</v>
      </c>
      <c r="F7875" s="472">
        <v>45</v>
      </c>
      <c r="I7875" s="114"/>
    </row>
    <row r="7876" spans="1:9">
      <c r="A7876" s="470">
        <v>44525</v>
      </c>
      <c r="B7876" s="203">
        <v>2</v>
      </c>
      <c r="C7876" s="208">
        <v>213</v>
      </c>
      <c r="D7876" s="471">
        <v>16.600000000000001</v>
      </c>
      <c r="E7876" s="209">
        <v>-20</v>
      </c>
      <c r="F7876" s="472">
        <v>45.5</v>
      </c>
      <c r="I7876" s="114"/>
    </row>
    <row r="7877" spans="1:9">
      <c r="A7877" s="470">
        <v>44525</v>
      </c>
      <c r="B7877" s="203">
        <v>3</v>
      </c>
      <c r="C7877" s="208">
        <v>228</v>
      </c>
      <c r="D7877" s="471">
        <v>16.399999999999999</v>
      </c>
      <c r="E7877" s="209">
        <v>-20</v>
      </c>
      <c r="F7877" s="472">
        <v>46</v>
      </c>
      <c r="I7877" s="114"/>
    </row>
    <row r="7878" spans="1:9">
      <c r="A7878" s="470">
        <v>44525</v>
      </c>
      <c r="B7878" s="203">
        <v>4</v>
      </c>
      <c r="C7878" s="208">
        <v>243</v>
      </c>
      <c r="D7878" s="471">
        <v>16.2</v>
      </c>
      <c r="E7878" s="209">
        <v>-20</v>
      </c>
      <c r="F7878" s="472">
        <v>46.5</v>
      </c>
      <c r="I7878" s="114"/>
    </row>
    <row r="7879" spans="1:9">
      <c r="A7879" s="470">
        <v>44525</v>
      </c>
      <c r="B7879" s="203">
        <v>5</v>
      </c>
      <c r="C7879" s="208">
        <v>258</v>
      </c>
      <c r="D7879" s="471">
        <v>16</v>
      </c>
      <c r="E7879" s="209">
        <v>-20</v>
      </c>
      <c r="F7879" s="472">
        <v>46.9</v>
      </c>
      <c r="I7879" s="114"/>
    </row>
    <row r="7880" spans="1:9">
      <c r="A7880" s="470">
        <v>44525</v>
      </c>
      <c r="B7880" s="203">
        <v>6</v>
      </c>
      <c r="C7880" s="208">
        <v>273</v>
      </c>
      <c r="D7880" s="471">
        <v>15.8</v>
      </c>
      <c r="E7880" s="209">
        <v>-20</v>
      </c>
      <c r="F7880" s="472">
        <v>47.4</v>
      </c>
      <c r="I7880" s="114"/>
    </row>
    <row r="7881" spans="1:9">
      <c r="A7881" s="470">
        <v>44525</v>
      </c>
      <c r="B7881" s="203">
        <v>7</v>
      </c>
      <c r="C7881" s="208">
        <v>288</v>
      </c>
      <c r="D7881" s="471">
        <v>15.6</v>
      </c>
      <c r="E7881" s="209">
        <v>-20</v>
      </c>
      <c r="F7881" s="472">
        <v>47.9</v>
      </c>
      <c r="I7881" s="114"/>
    </row>
    <row r="7882" spans="1:9">
      <c r="A7882" s="470">
        <v>44525</v>
      </c>
      <c r="B7882" s="203">
        <v>8</v>
      </c>
      <c r="C7882" s="208">
        <v>303</v>
      </c>
      <c r="D7882" s="471">
        <v>15.4</v>
      </c>
      <c r="E7882" s="209">
        <v>-20</v>
      </c>
      <c r="F7882" s="472">
        <v>48.4</v>
      </c>
      <c r="I7882" s="114"/>
    </row>
    <row r="7883" spans="1:9">
      <c r="A7883" s="470">
        <v>44525</v>
      </c>
      <c r="B7883" s="203">
        <v>9</v>
      </c>
      <c r="C7883" s="208">
        <v>318</v>
      </c>
      <c r="D7883" s="471">
        <v>15.2</v>
      </c>
      <c r="E7883" s="209">
        <v>-20</v>
      </c>
      <c r="F7883" s="472">
        <v>48.9</v>
      </c>
      <c r="I7883" s="114"/>
    </row>
    <row r="7884" spans="1:9">
      <c r="A7884" s="470">
        <v>44525</v>
      </c>
      <c r="B7884" s="203">
        <v>10</v>
      </c>
      <c r="C7884" s="208">
        <v>333</v>
      </c>
      <c r="D7884" s="471">
        <v>15.1</v>
      </c>
      <c r="E7884" s="209">
        <v>-20</v>
      </c>
      <c r="F7884" s="472">
        <v>49.4</v>
      </c>
      <c r="I7884" s="114"/>
    </row>
    <row r="7885" spans="1:9">
      <c r="A7885" s="470">
        <v>44525</v>
      </c>
      <c r="B7885" s="203">
        <v>11</v>
      </c>
      <c r="C7885" s="208">
        <v>348</v>
      </c>
      <c r="D7885" s="471">
        <v>14.9</v>
      </c>
      <c r="E7885" s="209">
        <v>-20</v>
      </c>
      <c r="F7885" s="472">
        <v>49.8</v>
      </c>
      <c r="I7885" s="114"/>
    </row>
    <row r="7886" spans="1:9">
      <c r="A7886" s="470">
        <v>44525</v>
      </c>
      <c r="B7886" s="203">
        <v>12</v>
      </c>
      <c r="C7886" s="208">
        <v>3</v>
      </c>
      <c r="D7886" s="471">
        <v>14.7</v>
      </c>
      <c r="E7886" s="209">
        <v>-20</v>
      </c>
      <c r="F7886" s="472">
        <v>50.3</v>
      </c>
      <c r="I7886" s="114"/>
    </row>
    <row r="7887" spans="1:9">
      <c r="A7887" s="470">
        <v>44525</v>
      </c>
      <c r="B7887" s="203">
        <v>13</v>
      </c>
      <c r="C7887" s="208">
        <v>18</v>
      </c>
      <c r="D7887" s="471">
        <v>14.5</v>
      </c>
      <c r="E7887" s="209">
        <v>-20</v>
      </c>
      <c r="F7887" s="472">
        <v>50.8</v>
      </c>
      <c r="I7887" s="114"/>
    </row>
    <row r="7888" spans="1:9">
      <c r="A7888" s="470">
        <v>44525</v>
      </c>
      <c r="B7888" s="203">
        <v>14</v>
      </c>
      <c r="C7888" s="208">
        <v>33</v>
      </c>
      <c r="D7888" s="471">
        <v>14.3</v>
      </c>
      <c r="E7888" s="209">
        <v>-20</v>
      </c>
      <c r="F7888" s="472">
        <v>51.3</v>
      </c>
      <c r="I7888" s="114"/>
    </row>
    <row r="7889" spans="1:9">
      <c r="A7889" s="470">
        <v>44525</v>
      </c>
      <c r="B7889" s="203">
        <v>15</v>
      </c>
      <c r="C7889" s="208">
        <v>48</v>
      </c>
      <c r="D7889" s="471">
        <v>14.1</v>
      </c>
      <c r="E7889" s="209">
        <v>-20</v>
      </c>
      <c r="F7889" s="472">
        <v>51.8</v>
      </c>
      <c r="I7889" s="114"/>
    </row>
    <row r="7890" spans="1:9">
      <c r="A7890" s="470">
        <v>44525</v>
      </c>
      <c r="B7890" s="203">
        <v>16</v>
      </c>
      <c r="C7890" s="208">
        <v>63</v>
      </c>
      <c r="D7890" s="471">
        <v>13.9</v>
      </c>
      <c r="E7890" s="209">
        <v>-20</v>
      </c>
      <c r="F7890" s="472">
        <v>52.2</v>
      </c>
      <c r="I7890" s="114"/>
    </row>
    <row r="7891" spans="1:9">
      <c r="A7891" s="470">
        <v>44525</v>
      </c>
      <c r="B7891" s="203">
        <v>17</v>
      </c>
      <c r="C7891" s="208">
        <v>78</v>
      </c>
      <c r="D7891" s="471">
        <v>13.7</v>
      </c>
      <c r="E7891" s="209">
        <v>-20</v>
      </c>
      <c r="F7891" s="472">
        <v>52.7</v>
      </c>
      <c r="I7891" s="114"/>
    </row>
    <row r="7892" spans="1:9">
      <c r="A7892" s="470">
        <v>44525</v>
      </c>
      <c r="B7892" s="203">
        <v>18</v>
      </c>
      <c r="C7892" s="208">
        <v>93</v>
      </c>
      <c r="D7892" s="471">
        <v>13.5</v>
      </c>
      <c r="E7892" s="209">
        <v>-20</v>
      </c>
      <c r="F7892" s="472">
        <v>53.2</v>
      </c>
      <c r="I7892" s="114"/>
    </row>
    <row r="7893" spans="1:9">
      <c r="A7893" s="470">
        <v>44525</v>
      </c>
      <c r="B7893" s="203">
        <v>19</v>
      </c>
      <c r="C7893" s="208">
        <v>108</v>
      </c>
      <c r="D7893" s="471">
        <v>13.3</v>
      </c>
      <c r="E7893" s="209">
        <v>-20</v>
      </c>
      <c r="F7893" s="472">
        <v>53.7</v>
      </c>
      <c r="I7893" s="114"/>
    </row>
    <row r="7894" spans="1:9">
      <c r="A7894" s="470">
        <v>44525</v>
      </c>
      <c r="B7894" s="203">
        <v>20</v>
      </c>
      <c r="C7894" s="208">
        <v>123</v>
      </c>
      <c r="D7894" s="471">
        <v>13.1</v>
      </c>
      <c r="E7894" s="209">
        <v>-20</v>
      </c>
      <c r="F7894" s="472">
        <v>54.2</v>
      </c>
      <c r="I7894" s="114"/>
    </row>
    <row r="7895" spans="1:9">
      <c r="A7895" s="470">
        <v>44525</v>
      </c>
      <c r="B7895" s="203">
        <v>21</v>
      </c>
      <c r="C7895" s="208">
        <v>138</v>
      </c>
      <c r="D7895" s="471">
        <v>12.9</v>
      </c>
      <c r="E7895" s="209">
        <v>-20</v>
      </c>
      <c r="F7895" s="472">
        <v>54.6</v>
      </c>
      <c r="I7895" s="114"/>
    </row>
    <row r="7896" spans="1:9">
      <c r="A7896" s="470">
        <v>44525</v>
      </c>
      <c r="B7896" s="203">
        <v>22</v>
      </c>
      <c r="C7896" s="208">
        <v>153</v>
      </c>
      <c r="D7896" s="471">
        <v>12.7</v>
      </c>
      <c r="E7896" s="209">
        <v>-20</v>
      </c>
      <c r="F7896" s="472">
        <v>55.1</v>
      </c>
      <c r="I7896" s="114"/>
    </row>
    <row r="7897" spans="1:9">
      <c r="A7897" s="470">
        <v>44525</v>
      </c>
      <c r="B7897" s="203">
        <v>23</v>
      </c>
      <c r="C7897" s="208">
        <v>168</v>
      </c>
      <c r="D7897" s="471">
        <v>12.5</v>
      </c>
      <c r="E7897" s="209">
        <v>-20</v>
      </c>
      <c r="F7897" s="472">
        <v>55.6</v>
      </c>
      <c r="I7897" s="114"/>
    </row>
    <row r="7898" spans="1:9">
      <c r="A7898" s="470">
        <v>44526</v>
      </c>
      <c r="B7898" s="203">
        <v>0</v>
      </c>
      <c r="C7898" s="208">
        <v>183</v>
      </c>
      <c r="D7898" s="471">
        <v>12.3</v>
      </c>
      <c r="E7898" s="209">
        <v>-20</v>
      </c>
      <c r="F7898" s="472">
        <v>56.1</v>
      </c>
      <c r="I7898" s="114"/>
    </row>
    <row r="7899" spans="1:9">
      <c r="A7899" s="470">
        <v>44526</v>
      </c>
      <c r="B7899" s="203">
        <v>1</v>
      </c>
      <c r="C7899" s="208">
        <v>198</v>
      </c>
      <c r="D7899" s="471">
        <v>12.1</v>
      </c>
      <c r="E7899" s="209">
        <v>-20</v>
      </c>
      <c r="F7899" s="472">
        <v>56.5</v>
      </c>
      <c r="I7899" s="114"/>
    </row>
    <row r="7900" spans="1:9">
      <c r="A7900" s="470">
        <v>44526</v>
      </c>
      <c r="B7900" s="203">
        <v>2</v>
      </c>
      <c r="C7900" s="208">
        <v>213</v>
      </c>
      <c r="D7900" s="471">
        <v>12</v>
      </c>
      <c r="E7900" s="209">
        <v>-20</v>
      </c>
      <c r="F7900" s="472">
        <v>57</v>
      </c>
      <c r="I7900" s="114"/>
    </row>
    <row r="7901" spans="1:9">
      <c r="A7901" s="470">
        <v>44526</v>
      </c>
      <c r="B7901" s="203">
        <v>3</v>
      </c>
      <c r="C7901" s="208">
        <v>228</v>
      </c>
      <c r="D7901" s="471">
        <v>11.8</v>
      </c>
      <c r="E7901" s="209">
        <v>-20</v>
      </c>
      <c r="F7901" s="472">
        <v>57.5</v>
      </c>
      <c r="I7901" s="114"/>
    </row>
    <row r="7902" spans="1:9">
      <c r="A7902" s="470">
        <v>44526</v>
      </c>
      <c r="B7902" s="203">
        <v>4</v>
      </c>
      <c r="C7902" s="208">
        <v>243</v>
      </c>
      <c r="D7902" s="471">
        <v>11.6</v>
      </c>
      <c r="E7902" s="209">
        <v>-20</v>
      </c>
      <c r="F7902" s="472">
        <v>57.9</v>
      </c>
      <c r="I7902" s="114"/>
    </row>
    <row r="7903" spans="1:9">
      <c r="A7903" s="470">
        <v>44526</v>
      </c>
      <c r="B7903" s="203">
        <v>5</v>
      </c>
      <c r="C7903" s="208">
        <v>258</v>
      </c>
      <c r="D7903" s="471">
        <v>11.4</v>
      </c>
      <c r="E7903" s="209">
        <v>-20</v>
      </c>
      <c r="F7903" s="472">
        <v>58.4</v>
      </c>
      <c r="I7903" s="114"/>
    </row>
    <row r="7904" spans="1:9">
      <c r="A7904" s="470">
        <v>44526</v>
      </c>
      <c r="B7904" s="203">
        <v>6</v>
      </c>
      <c r="C7904" s="208">
        <v>273</v>
      </c>
      <c r="D7904" s="471">
        <v>11.2</v>
      </c>
      <c r="E7904" s="209">
        <v>-20</v>
      </c>
      <c r="F7904" s="472">
        <v>58.9</v>
      </c>
      <c r="I7904" s="114"/>
    </row>
    <row r="7905" spans="1:9">
      <c r="A7905" s="470">
        <v>44526</v>
      </c>
      <c r="B7905" s="203">
        <v>7</v>
      </c>
      <c r="C7905" s="208">
        <v>288</v>
      </c>
      <c r="D7905" s="471">
        <v>11</v>
      </c>
      <c r="E7905" s="209">
        <v>-20</v>
      </c>
      <c r="F7905" s="472">
        <v>59.3</v>
      </c>
      <c r="I7905" s="114"/>
    </row>
    <row r="7906" spans="1:9">
      <c r="A7906" s="470">
        <v>44526</v>
      </c>
      <c r="B7906" s="203">
        <v>8</v>
      </c>
      <c r="C7906" s="208">
        <v>303</v>
      </c>
      <c r="D7906" s="471">
        <v>10.8</v>
      </c>
      <c r="E7906" s="209">
        <v>-20</v>
      </c>
      <c r="F7906" s="472">
        <v>59.8</v>
      </c>
      <c r="I7906" s="114"/>
    </row>
    <row r="7907" spans="1:9">
      <c r="A7907" s="470">
        <v>44526</v>
      </c>
      <c r="B7907" s="203">
        <v>9</v>
      </c>
      <c r="C7907" s="208">
        <v>318</v>
      </c>
      <c r="D7907" s="471">
        <v>10.6</v>
      </c>
      <c r="E7907" s="209">
        <v>-21</v>
      </c>
      <c r="F7907" s="472">
        <v>0.3</v>
      </c>
      <c r="I7907" s="114"/>
    </row>
    <row r="7908" spans="1:9">
      <c r="A7908" s="470">
        <v>44526</v>
      </c>
      <c r="B7908" s="203">
        <v>10</v>
      </c>
      <c r="C7908" s="208">
        <v>333</v>
      </c>
      <c r="D7908" s="471">
        <v>10.4</v>
      </c>
      <c r="E7908" s="209">
        <v>-21</v>
      </c>
      <c r="F7908" s="472">
        <v>0.8</v>
      </c>
      <c r="I7908" s="114"/>
    </row>
    <row r="7909" spans="1:9">
      <c r="A7909" s="470">
        <v>44526</v>
      </c>
      <c r="B7909" s="203">
        <v>11</v>
      </c>
      <c r="C7909" s="208">
        <v>348</v>
      </c>
      <c r="D7909" s="471">
        <v>10.199999999999999</v>
      </c>
      <c r="E7909" s="209">
        <v>-21</v>
      </c>
      <c r="F7909" s="472">
        <v>1.2</v>
      </c>
      <c r="I7909" s="114"/>
    </row>
    <row r="7910" spans="1:9">
      <c r="A7910" s="470">
        <v>44526</v>
      </c>
      <c r="B7910" s="203">
        <v>12</v>
      </c>
      <c r="C7910" s="208">
        <v>3</v>
      </c>
      <c r="D7910" s="471">
        <v>10</v>
      </c>
      <c r="E7910" s="209">
        <v>-21</v>
      </c>
      <c r="F7910" s="472">
        <v>1.7</v>
      </c>
      <c r="I7910" s="114"/>
    </row>
    <row r="7911" spans="1:9">
      <c r="A7911" s="470">
        <v>44526</v>
      </c>
      <c r="B7911" s="203">
        <v>13</v>
      </c>
      <c r="C7911" s="208">
        <v>18</v>
      </c>
      <c r="D7911" s="471">
        <v>9.8000000000000007</v>
      </c>
      <c r="E7911" s="209">
        <v>-21</v>
      </c>
      <c r="F7911" s="472">
        <v>2.1</v>
      </c>
      <c r="I7911" s="114"/>
    </row>
    <row r="7912" spans="1:9">
      <c r="A7912" s="470">
        <v>44526</v>
      </c>
      <c r="B7912" s="203">
        <v>14</v>
      </c>
      <c r="C7912" s="208">
        <v>33</v>
      </c>
      <c r="D7912" s="471">
        <v>9.6</v>
      </c>
      <c r="E7912" s="209">
        <v>-21</v>
      </c>
      <c r="F7912" s="472">
        <v>2.6</v>
      </c>
      <c r="I7912" s="114"/>
    </row>
    <row r="7913" spans="1:9">
      <c r="A7913" s="470">
        <v>44526</v>
      </c>
      <c r="B7913" s="203">
        <v>15</v>
      </c>
      <c r="C7913" s="208">
        <v>48</v>
      </c>
      <c r="D7913" s="471">
        <v>9.4</v>
      </c>
      <c r="E7913" s="209">
        <v>-21</v>
      </c>
      <c r="F7913" s="472">
        <v>3.1</v>
      </c>
      <c r="I7913" s="114"/>
    </row>
    <row r="7914" spans="1:9">
      <c r="A7914" s="470">
        <v>44526</v>
      </c>
      <c r="B7914" s="203">
        <v>16</v>
      </c>
      <c r="C7914" s="208">
        <v>63</v>
      </c>
      <c r="D7914" s="471">
        <v>9.1999999999999993</v>
      </c>
      <c r="E7914" s="209">
        <v>-21</v>
      </c>
      <c r="F7914" s="472">
        <v>3.5</v>
      </c>
      <c r="I7914" s="114"/>
    </row>
    <row r="7915" spans="1:9">
      <c r="A7915" s="470">
        <v>44526</v>
      </c>
      <c r="B7915" s="203">
        <v>17</v>
      </c>
      <c r="C7915" s="208">
        <v>78</v>
      </c>
      <c r="D7915" s="471">
        <v>9</v>
      </c>
      <c r="E7915" s="209">
        <v>-21</v>
      </c>
      <c r="F7915" s="472">
        <v>4</v>
      </c>
      <c r="I7915" s="114"/>
    </row>
    <row r="7916" spans="1:9">
      <c r="A7916" s="470">
        <v>44526</v>
      </c>
      <c r="B7916" s="203">
        <v>18</v>
      </c>
      <c r="C7916" s="208">
        <v>93</v>
      </c>
      <c r="D7916" s="471">
        <v>8.8000000000000007</v>
      </c>
      <c r="E7916" s="209">
        <v>-21</v>
      </c>
      <c r="F7916" s="472">
        <v>4.5</v>
      </c>
      <c r="I7916" s="114"/>
    </row>
    <row r="7917" spans="1:9">
      <c r="A7917" s="470">
        <v>44526</v>
      </c>
      <c r="B7917" s="203">
        <v>19</v>
      </c>
      <c r="C7917" s="208">
        <v>108</v>
      </c>
      <c r="D7917" s="471">
        <v>8.6</v>
      </c>
      <c r="E7917" s="209">
        <v>-21</v>
      </c>
      <c r="F7917" s="472">
        <v>4.9000000000000004</v>
      </c>
      <c r="I7917" s="114"/>
    </row>
    <row r="7918" spans="1:9">
      <c r="A7918" s="470">
        <v>44526</v>
      </c>
      <c r="B7918" s="203">
        <v>20</v>
      </c>
      <c r="C7918" s="208">
        <v>123</v>
      </c>
      <c r="D7918" s="471">
        <v>8.4</v>
      </c>
      <c r="E7918" s="209">
        <v>-21</v>
      </c>
      <c r="F7918" s="472">
        <v>5.4</v>
      </c>
      <c r="I7918" s="114"/>
    </row>
    <row r="7919" spans="1:9">
      <c r="A7919" s="470">
        <v>44526</v>
      </c>
      <c r="B7919" s="203">
        <v>21</v>
      </c>
      <c r="C7919" s="208">
        <v>138</v>
      </c>
      <c r="D7919" s="471">
        <v>8.1999999999999993</v>
      </c>
      <c r="E7919" s="209">
        <v>-21</v>
      </c>
      <c r="F7919" s="472">
        <v>5.8</v>
      </c>
      <c r="I7919" s="114"/>
    </row>
    <row r="7920" spans="1:9">
      <c r="A7920" s="470">
        <v>44526</v>
      </c>
      <c r="B7920" s="203">
        <v>22</v>
      </c>
      <c r="C7920" s="208">
        <v>153</v>
      </c>
      <c r="D7920" s="471">
        <v>8</v>
      </c>
      <c r="E7920" s="209">
        <v>-21</v>
      </c>
      <c r="F7920" s="472">
        <v>6.3</v>
      </c>
      <c r="I7920" s="114"/>
    </row>
    <row r="7921" spans="1:9">
      <c r="A7921" s="470">
        <v>44526</v>
      </c>
      <c r="B7921" s="203">
        <v>23</v>
      </c>
      <c r="C7921" s="208">
        <v>168</v>
      </c>
      <c r="D7921" s="471">
        <v>7.8</v>
      </c>
      <c r="E7921" s="209">
        <v>-21</v>
      </c>
      <c r="F7921" s="472">
        <v>6.8</v>
      </c>
      <c r="I7921" s="114"/>
    </row>
    <row r="7922" spans="1:9">
      <c r="A7922" s="470">
        <v>44527</v>
      </c>
      <c r="B7922" s="203">
        <v>0</v>
      </c>
      <c r="C7922" s="208">
        <v>183</v>
      </c>
      <c r="D7922" s="471">
        <v>7.6</v>
      </c>
      <c r="E7922" s="209">
        <v>-21</v>
      </c>
      <c r="F7922" s="472">
        <v>7.2</v>
      </c>
      <c r="I7922" s="114"/>
    </row>
    <row r="7923" spans="1:9">
      <c r="A7923" s="470">
        <v>44527</v>
      </c>
      <c r="B7923" s="203">
        <v>1</v>
      </c>
      <c r="C7923" s="208">
        <v>198</v>
      </c>
      <c r="D7923" s="471">
        <v>7.4</v>
      </c>
      <c r="E7923" s="209">
        <v>-21</v>
      </c>
      <c r="F7923" s="472">
        <v>7.7</v>
      </c>
      <c r="I7923" s="114"/>
    </row>
    <row r="7924" spans="1:9">
      <c r="A7924" s="470">
        <v>44527</v>
      </c>
      <c r="B7924" s="203">
        <v>2</v>
      </c>
      <c r="C7924" s="208">
        <v>213</v>
      </c>
      <c r="D7924" s="471">
        <v>7.1</v>
      </c>
      <c r="E7924" s="209">
        <v>-21</v>
      </c>
      <c r="F7924" s="472">
        <v>8.1</v>
      </c>
      <c r="I7924" s="114"/>
    </row>
    <row r="7925" spans="1:9">
      <c r="A7925" s="470">
        <v>44527</v>
      </c>
      <c r="B7925" s="203">
        <v>3</v>
      </c>
      <c r="C7925" s="208">
        <v>228</v>
      </c>
      <c r="D7925" s="471">
        <v>6.9</v>
      </c>
      <c r="E7925" s="209">
        <v>-21</v>
      </c>
      <c r="F7925" s="472">
        <v>8.6</v>
      </c>
      <c r="I7925" s="114"/>
    </row>
    <row r="7926" spans="1:9">
      <c r="A7926" s="470">
        <v>44527</v>
      </c>
      <c r="B7926" s="203">
        <v>4</v>
      </c>
      <c r="C7926" s="208">
        <v>243</v>
      </c>
      <c r="D7926" s="471">
        <v>6.7</v>
      </c>
      <c r="E7926" s="209">
        <v>-21</v>
      </c>
      <c r="F7926" s="472">
        <v>9</v>
      </c>
      <c r="I7926" s="114"/>
    </row>
    <row r="7927" spans="1:9">
      <c r="A7927" s="470">
        <v>44527</v>
      </c>
      <c r="B7927" s="203">
        <v>5</v>
      </c>
      <c r="C7927" s="208">
        <v>258</v>
      </c>
      <c r="D7927" s="471">
        <v>6.5</v>
      </c>
      <c r="E7927" s="209">
        <v>-21</v>
      </c>
      <c r="F7927" s="472">
        <v>9.5</v>
      </c>
      <c r="I7927" s="114"/>
    </row>
    <row r="7928" spans="1:9">
      <c r="A7928" s="470">
        <v>44527</v>
      </c>
      <c r="B7928" s="203">
        <v>6</v>
      </c>
      <c r="C7928" s="208">
        <v>273</v>
      </c>
      <c r="D7928" s="471">
        <v>6.3</v>
      </c>
      <c r="E7928" s="209">
        <v>-21</v>
      </c>
      <c r="F7928" s="472">
        <v>9.9</v>
      </c>
      <c r="I7928" s="114"/>
    </row>
    <row r="7929" spans="1:9">
      <c r="A7929" s="470">
        <v>44527</v>
      </c>
      <c r="B7929" s="203">
        <v>7</v>
      </c>
      <c r="C7929" s="208">
        <v>288</v>
      </c>
      <c r="D7929" s="471">
        <v>6.1</v>
      </c>
      <c r="E7929" s="209">
        <v>-21</v>
      </c>
      <c r="F7929" s="472">
        <v>10.4</v>
      </c>
      <c r="I7929" s="114"/>
    </row>
    <row r="7930" spans="1:9">
      <c r="A7930" s="470">
        <v>44527</v>
      </c>
      <c r="B7930" s="203">
        <v>8</v>
      </c>
      <c r="C7930" s="208">
        <v>303</v>
      </c>
      <c r="D7930" s="471">
        <v>5.9</v>
      </c>
      <c r="E7930" s="209">
        <v>-21</v>
      </c>
      <c r="F7930" s="472">
        <v>10.8</v>
      </c>
      <c r="I7930" s="114"/>
    </row>
    <row r="7931" spans="1:9">
      <c r="A7931" s="470">
        <v>44527</v>
      </c>
      <c r="B7931" s="203">
        <v>9</v>
      </c>
      <c r="C7931" s="208">
        <v>318</v>
      </c>
      <c r="D7931" s="471">
        <v>5.7</v>
      </c>
      <c r="E7931" s="209">
        <v>-21</v>
      </c>
      <c r="F7931" s="472">
        <v>11.3</v>
      </c>
      <c r="I7931" s="114"/>
    </row>
    <row r="7932" spans="1:9">
      <c r="A7932" s="470">
        <v>44527</v>
      </c>
      <c r="B7932" s="203">
        <v>10</v>
      </c>
      <c r="C7932" s="208">
        <v>333</v>
      </c>
      <c r="D7932" s="471">
        <v>5.5</v>
      </c>
      <c r="E7932" s="209">
        <v>-21</v>
      </c>
      <c r="F7932" s="472">
        <v>11.7</v>
      </c>
      <c r="I7932" s="114"/>
    </row>
    <row r="7933" spans="1:9">
      <c r="A7933" s="470">
        <v>44527</v>
      </c>
      <c r="B7933" s="203">
        <v>11</v>
      </c>
      <c r="C7933" s="208">
        <v>348</v>
      </c>
      <c r="D7933" s="471">
        <v>5.3</v>
      </c>
      <c r="E7933" s="209">
        <v>-21</v>
      </c>
      <c r="F7933" s="472">
        <v>12.2</v>
      </c>
      <c r="I7933" s="114"/>
    </row>
    <row r="7934" spans="1:9">
      <c r="A7934" s="470">
        <v>44527</v>
      </c>
      <c r="B7934" s="203">
        <v>12</v>
      </c>
      <c r="C7934" s="208">
        <v>3</v>
      </c>
      <c r="D7934" s="471">
        <v>5.0999999999999996</v>
      </c>
      <c r="E7934" s="209">
        <v>-21</v>
      </c>
      <c r="F7934" s="472">
        <v>12.6</v>
      </c>
      <c r="I7934" s="114"/>
    </row>
    <row r="7935" spans="1:9">
      <c r="A7935" s="470">
        <v>44527</v>
      </c>
      <c r="B7935" s="203">
        <v>13</v>
      </c>
      <c r="C7935" s="208">
        <v>18</v>
      </c>
      <c r="D7935" s="471">
        <v>4.9000000000000004</v>
      </c>
      <c r="E7935" s="209">
        <v>-21</v>
      </c>
      <c r="F7935" s="472">
        <v>13.1</v>
      </c>
      <c r="I7935" s="114"/>
    </row>
    <row r="7936" spans="1:9">
      <c r="A7936" s="470">
        <v>44527</v>
      </c>
      <c r="B7936" s="203">
        <v>14</v>
      </c>
      <c r="C7936" s="208">
        <v>33</v>
      </c>
      <c r="D7936" s="471">
        <v>4.7</v>
      </c>
      <c r="E7936" s="209">
        <v>-21</v>
      </c>
      <c r="F7936" s="472">
        <v>13.5</v>
      </c>
      <c r="I7936" s="114"/>
    </row>
    <row r="7937" spans="1:9">
      <c r="A7937" s="470">
        <v>44527</v>
      </c>
      <c r="B7937" s="203">
        <v>15</v>
      </c>
      <c r="C7937" s="208">
        <v>48</v>
      </c>
      <c r="D7937" s="471">
        <v>4.5</v>
      </c>
      <c r="E7937" s="209">
        <v>-21</v>
      </c>
      <c r="F7937" s="472">
        <v>14</v>
      </c>
      <c r="I7937" s="114"/>
    </row>
    <row r="7938" spans="1:9">
      <c r="A7938" s="470">
        <v>44527</v>
      </c>
      <c r="B7938" s="203">
        <v>16</v>
      </c>
      <c r="C7938" s="208">
        <v>63</v>
      </c>
      <c r="D7938" s="471">
        <v>4.3</v>
      </c>
      <c r="E7938" s="209">
        <v>-21</v>
      </c>
      <c r="F7938" s="472">
        <v>14.4</v>
      </c>
      <c r="I7938" s="114"/>
    </row>
    <row r="7939" spans="1:9">
      <c r="A7939" s="470">
        <v>44527</v>
      </c>
      <c r="B7939" s="203">
        <v>17</v>
      </c>
      <c r="C7939" s="208">
        <v>78</v>
      </c>
      <c r="D7939" s="471">
        <v>4</v>
      </c>
      <c r="E7939" s="209">
        <v>-21</v>
      </c>
      <c r="F7939" s="472">
        <v>14.9</v>
      </c>
      <c r="I7939" s="114"/>
    </row>
    <row r="7940" spans="1:9">
      <c r="A7940" s="470">
        <v>44527</v>
      </c>
      <c r="B7940" s="203">
        <v>18</v>
      </c>
      <c r="C7940" s="208">
        <v>93</v>
      </c>
      <c r="D7940" s="471">
        <v>3.8</v>
      </c>
      <c r="E7940" s="209">
        <v>-21</v>
      </c>
      <c r="F7940" s="472">
        <v>15.3</v>
      </c>
      <c r="I7940" s="114"/>
    </row>
    <row r="7941" spans="1:9">
      <c r="A7941" s="470">
        <v>44527</v>
      </c>
      <c r="B7941" s="203">
        <v>19</v>
      </c>
      <c r="C7941" s="208">
        <v>108</v>
      </c>
      <c r="D7941" s="471">
        <v>3.6</v>
      </c>
      <c r="E7941" s="209">
        <v>-21</v>
      </c>
      <c r="F7941" s="472">
        <v>15.8</v>
      </c>
      <c r="I7941" s="114"/>
    </row>
    <row r="7942" spans="1:9">
      <c r="A7942" s="470">
        <v>44527</v>
      </c>
      <c r="B7942" s="203">
        <v>20</v>
      </c>
      <c r="C7942" s="208">
        <v>123</v>
      </c>
      <c r="D7942" s="471">
        <v>3.4</v>
      </c>
      <c r="E7942" s="209">
        <v>-21</v>
      </c>
      <c r="F7942" s="472">
        <v>16.2</v>
      </c>
      <c r="I7942" s="114"/>
    </row>
    <row r="7943" spans="1:9">
      <c r="A7943" s="470">
        <v>44527</v>
      </c>
      <c r="B7943" s="203">
        <v>21</v>
      </c>
      <c r="C7943" s="208">
        <v>138</v>
      </c>
      <c r="D7943" s="471">
        <v>3.2</v>
      </c>
      <c r="E7943" s="209">
        <v>-21</v>
      </c>
      <c r="F7943" s="472">
        <v>16.7</v>
      </c>
      <c r="I7943" s="114"/>
    </row>
    <row r="7944" spans="1:9">
      <c r="A7944" s="470">
        <v>44527</v>
      </c>
      <c r="B7944" s="203">
        <v>22</v>
      </c>
      <c r="C7944" s="208">
        <v>153</v>
      </c>
      <c r="D7944" s="471">
        <v>3</v>
      </c>
      <c r="E7944" s="209">
        <v>-21</v>
      </c>
      <c r="F7944" s="472">
        <v>17.100000000000001</v>
      </c>
      <c r="I7944" s="114"/>
    </row>
    <row r="7945" spans="1:9">
      <c r="A7945" s="470">
        <v>44527</v>
      </c>
      <c r="B7945" s="203">
        <v>23</v>
      </c>
      <c r="C7945" s="208">
        <v>168</v>
      </c>
      <c r="D7945" s="471">
        <v>2.8</v>
      </c>
      <c r="E7945" s="209">
        <v>-21</v>
      </c>
      <c r="F7945" s="472">
        <v>17.5</v>
      </c>
      <c r="I7945" s="114"/>
    </row>
    <row r="7946" spans="1:9">
      <c r="A7946" s="470">
        <v>44528</v>
      </c>
      <c r="B7946" s="203">
        <v>0</v>
      </c>
      <c r="C7946" s="208">
        <v>183</v>
      </c>
      <c r="D7946" s="471">
        <v>2.6</v>
      </c>
      <c r="E7946" s="209">
        <v>-21</v>
      </c>
      <c r="F7946" s="472">
        <v>18</v>
      </c>
      <c r="I7946" s="114"/>
    </row>
    <row r="7947" spans="1:9">
      <c r="A7947" s="470">
        <v>44528</v>
      </c>
      <c r="B7947" s="203">
        <v>1</v>
      </c>
      <c r="C7947" s="208">
        <v>198</v>
      </c>
      <c r="D7947" s="471">
        <v>2.4</v>
      </c>
      <c r="E7947" s="209">
        <v>-21</v>
      </c>
      <c r="F7947" s="472">
        <v>18.399999999999999</v>
      </c>
      <c r="I7947" s="114"/>
    </row>
    <row r="7948" spans="1:9">
      <c r="A7948" s="470">
        <v>44528</v>
      </c>
      <c r="B7948" s="203">
        <v>2</v>
      </c>
      <c r="C7948" s="208">
        <v>213</v>
      </c>
      <c r="D7948" s="471">
        <v>2.2000000000000002</v>
      </c>
      <c r="E7948" s="209">
        <v>-21</v>
      </c>
      <c r="F7948" s="472">
        <v>18.899999999999999</v>
      </c>
      <c r="I7948" s="114"/>
    </row>
    <row r="7949" spans="1:9">
      <c r="A7949" s="470">
        <v>44528</v>
      </c>
      <c r="B7949" s="203">
        <v>3</v>
      </c>
      <c r="C7949" s="208">
        <v>228</v>
      </c>
      <c r="D7949" s="471">
        <v>1.9</v>
      </c>
      <c r="E7949" s="209">
        <v>-21</v>
      </c>
      <c r="F7949" s="472">
        <v>19.3</v>
      </c>
      <c r="I7949" s="114"/>
    </row>
    <row r="7950" spans="1:9">
      <c r="A7950" s="470">
        <v>44528</v>
      </c>
      <c r="B7950" s="203">
        <v>4</v>
      </c>
      <c r="C7950" s="208">
        <v>243</v>
      </c>
      <c r="D7950" s="471">
        <v>1.7</v>
      </c>
      <c r="E7950" s="209">
        <v>-21</v>
      </c>
      <c r="F7950" s="472">
        <v>19.7</v>
      </c>
      <c r="I7950" s="114"/>
    </row>
    <row r="7951" spans="1:9">
      <c r="A7951" s="470">
        <v>44528</v>
      </c>
      <c r="B7951" s="203">
        <v>5</v>
      </c>
      <c r="C7951" s="208">
        <v>258</v>
      </c>
      <c r="D7951" s="471">
        <v>1.5</v>
      </c>
      <c r="E7951" s="209">
        <v>-21</v>
      </c>
      <c r="F7951" s="472">
        <v>20.2</v>
      </c>
      <c r="I7951" s="114"/>
    </row>
    <row r="7952" spans="1:9">
      <c r="A7952" s="470">
        <v>44528</v>
      </c>
      <c r="B7952" s="203">
        <v>6</v>
      </c>
      <c r="C7952" s="208">
        <v>273</v>
      </c>
      <c r="D7952" s="471">
        <v>1.3</v>
      </c>
      <c r="E7952" s="209">
        <v>-21</v>
      </c>
      <c r="F7952" s="472">
        <v>20.6</v>
      </c>
      <c r="I7952" s="114"/>
    </row>
    <row r="7953" spans="1:9">
      <c r="A7953" s="470">
        <v>44528</v>
      </c>
      <c r="B7953" s="203">
        <v>7</v>
      </c>
      <c r="C7953" s="208">
        <v>288</v>
      </c>
      <c r="D7953" s="471">
        <v>1.1000000000000001</v>
      </c>
      <c r="E7953" s="209">
        <v>-21</v>
      </c>
      <c r="F7953" s="472">
        <v>21</v>
      </c>
      <c r="I7953" s="114"/>
    </row>
    <row r="7954" spans="1:9">
      <c r="A7954" s="470">
        <v>44528</v>
      </c>
      <c r="B7954" s="203">
        <v>8</v>
      </c>
      <c r="C7954" s="208">
        <v>303</v>
      </c>
      <c r="D7954" s="471">
        <v>0.9</v>
      </c>
      <c r="E7954" s="209">
        <v>-21</v>
      </c>
      <c r="F7954" s="472">
        <v>21.5</v>
      </c>
      <c r="I7954" s="114"/>
    </row>
    <row r="7955" spans="1:9">
      <c r="A7955" s="470">
        <v>44528</v>
      </c>
      <c r="B7955" s="203">
        <v>9</v>
      </c>
      <c r="C7955" s="208">
        <v>318</v>
      </c>
      <c r="D7955" s="471">
        <v>0.7</v>
      </c>
      <c r="E7955" s="209">
        <v>-21</v>
      </c>
      <c r="F7955" s="472">
        <v>21.9</v>
      </c>
      <c r="I7955" s="114"/>
    </row>
    <row r="7956" spans="1:9">
      <c r="A7956" s="470">
        <v>44528</v>
      </c>
      <c r="B7956" s="203">
        <v>10</v>
      </c>
      <c r="C7956" s="208">
        <v>333</v>
      </c>
      <c r="D7956" s="471">
        <v>0.5</v>
      </c>
      <c r="E7956" s="209">
        <v>-21</v>
      </c>
      <c r="F7956" s="472">
        <v>22.3</v>
      </c>
      <c r="I7956" s="114"/>
    </row>
    <row r="7957" spans="1:9">
      <c r="A7957" s="470">
        <v>44528</v>
      </c>
      <c r="B7957" s="203">
        <v>11</v>
      </c>
      <c r="C7957" s="208">
        <v>348</v>
      </c>
      <c r="D7957" s="471">
        <v>0.2</v>
      </c>
      <c r="E7957" s="209">
        <v>-21</v>
      </c>
      <c r="F7957" s="472">
        <v>22.8</v>
      </c>
      <c r="I7957" s="114"/>
    </row>
    <row r="7958" spans="1:9">
      <c r="A7958" s="470">
        <v>44528</v>
      </c>
      <c r="B7958" s="203">
        <v>12</v>
      </c>
      <c r="C7958" s="208">
        <v>3</v>
      </c>
      <c r="D7958" s="471">
        <v>0</v>
      </c>
      <c r="E7958" s="209">
        <v>-21</v>
      </c>
      <c r="F7958" s="472">
        <v>23.2</v>
      </c>
      <c r="I7958" s="114"/>
    </row>
    <row r="7959" spans="1:9">
      <c r="A7959" s="470">
        <v>44528</v>
      </c>
      <c r="B7959" s="203">
        <v>13</v>
      </c>
      <c r="C7959" s="208">
        <v>17</v>
      </c>
      <c r="D7959" s="471">
        <v>59.8</v>
      </c>
      <c r="E7959" s="209">
        <v>-21</v>
      </c>
      <c r="F7959" s="472">
        <v>23.6</v>
      </c>
      <c r="I7959" s="114"/>
    </row>
    <row r="7960" spans="1:9">
      <c r="A7960" s="470">
        <v>44528</v>
      </c>
      <c r="B7960" s="203">
        <v>14</v>
      </c>
      <c r="C7960" s="208">
        <v>32</v>
      </c>
      <c r="D7960" s="471">
        <v>59.6</v>
      </c>
      <c r="E7960" s="209">
        <v>-21</v>
      </c>
      <c r="F7960" s="472">
        <v>24.1</v>
      </c>
      <c r="I7960" s="114"/>
    </row>
    <row r="7961" spans="1:9">
      <c r="A7961" s="470">
        <v>44528</v>
      </c>
      <c r="B7961" s="203">
        <v>15</v>
      </c>
      <c r="C7961" s="208">
        <v>47</v>
      </c>
      <c r="D7961" s="471">
        <v>59.4</v>
      </c>
      <c r="E7961" s="209">
        <v>-21</v>
      </c>
      <c r="F7961" s="472">
        <v>24.5</v>
      </c>
      <c r="I7961" s="114"/>
    </row>
    <row r="7962" spans="1:9">
      <c r="A7962" s="470">
        <v>44528</v>
      </c>
      <c r="B7962" s="203">
        <v>16</v>
      </c>
      <c r="C7962" s="208">
        <v>62</v>
      </c>
      <c r="D7962" s="471">
        <v>59.2</v>
      </c>
      <c r="E7962" s="209">
        <v>-21</v>
      </c>
      <c r="F7962" s="472">
        <v>24.9</v>
      </c>
      <c r="I7962" s="114"/>
    </row>
    <row r="7963" spans="1:9">
      <c r="A7963" s="470">
        <v>44528</v>
      </c>
      <c r="B7963" s="203">
        <v>17</v>
      </c>
      <c r="C7963" s="208">
        <v>77</v>
      </c>
      <c r="D7963" s="471">
        <v>58.9</v>
      </c>
      <c r="E7963" s="209">
        <v>-21</v>
      </c>
      <c r="F7963" s="472">
        <v>25.4</v>
      </c>
      <c r="I7963" s="114"/>
    </row>
    <row r="7964" spans="1:9">
      <c r="A7964" s="470">
        <v>44528</v>
      </c>
      <c r="B7964" s="203">
        <v>18</v>
      </c>
      <c r="C7964" s="208">
        <v>92</v>
      </c>
      <c r="D7964" s="471">
        <v>58.7</v>
      </c>
      <c r="E7964" s="209">
        <v>-21</v>
      </c>
      <c r="F7964" s="472">
        <v>25.8</v>
      </c>
      <c r="I7964" s="114"/>
    </row>
    <row r="7965" spans="1:9">
      <c r="A7965" s="470">
        <v>44528</v>
      </c>
      <c r="B7965" s="203">
        <v>19</v>
      </c>
      <c r="C7965" s="208">
        <v>107</v>
      </c>
      <c r="D7965" s="471">
        <v>58.5</v>
      </c>
      <c r="E7965" s="209">
        <v>-21</v>
      </c>
      <c r="F7965" s="472">
        <v>26.2</v>
      </c>
      <c r="I7965" s="114"/>
    </row>
    <row r="7966" spans="1:9">
      <c r="A7966" s="470">
        <v>44528</v>
      </c>
      <c r="B7966" s="203">
        <v>20</v>
      </c>
      <c r="C7966" s="208">
        <v>122</v>
      </c>
      <c r="D7966" s="471">
        <v>58.3</v>
      </c>
      <c r="E7966" s="209">
        <v>-21</v>
      </c>
      <c r="F7966" s="472">
        <v>26.6</v>
      </c>
      <c r="I7966" s="114"/>
    </row>
    <row r="7967" spans="1:9">
      <c r="A7967" s="470">
        <v>44528</v>
      </c>
      <c r="B7967" s="203">
        <v>21</v>
      </c>
      <c r="C7967" s="208">
        <v>137</v>
      </c>
      <c r="D7967" s="471">
        <v>58.1</v>
      </c>
      <c r="E7967" s="209">
        <v>-21</v>
      </c>
      <c r="F7967" s="472">
        <v>27.1</v>
      </c>
      <c r="I7967" s="114"/>
    </row>
    <row r="7968" spans="1:9">
      <c r="A7968" s="470">
        <v>44528</v>
      </c>
      <c r="B7968" s="203">
        <v>22</v>
      </c>
      <c r="C7968" s="208">
        <v>152</v>
      </c>
      <c r="D7968" s="471">
        <v>57.9</v>
      </c>
      <c r="E7968" s="209">
        <v>-21</v>
      </c>
      <c r="F7968" s="472">
        <v>27.5</v>
      </c>
      <c r="I7968" s="114"/>
    </row>
    <row r="7969" spans="1:9">
      <c r="A7969" s="470">
        <v>44528</v>
      </c>
      <c r="B7969" s="203">
        <v>23</v>
      </c>
      <c r="C7969" s="208">
        <v>167</v>
      </c>
      <c r="D7969" s="471">
        <v>57.6</v>
      </c>
      <c r="E7969" s="209">
        <v>-21</v>
      </c>
      <c r="F7969" s="472">
        <v>27.9</v>
      </c>
      <c r="I7969" s="114"/>
    </row>
    <row r="7970" spans="1:9">
      <c r="A7970" s="470">
        <v>44529</v>
      </c>
      <c r="B7970" s="203">
        <v>0</v>
      </c>
      <c r="C7970" s="208">
        <v>182</v>
      </c>
      <c r="D7970" s="471">
        <v>57.4</v>
      </c>
      <c r="E7970" s="209">
        <v>-21</v>
      </c>
      <c r="F7970" s="472">
        <v>28.3</v>
      </c>
      <c r="I7970" s="114"/>
    </row>
    <row r="7971" spans="1:9">
      <c r="A7971" s="470">
        <v>44529</v>
      </c>
      <c r="B7971" s="203">
        <v>1</v>
      </c>
      <c r="C7971" s="208">
        <v>197</v>
      </c>
      <c r="D7971" s="471">
        <v>57.2</v>
      </c>
      <c r="E7971" s="209">
        <v>-21</v>
      </c>
      <c r="F7971" s="472">
        <v>28.8</v>
      </c>
      <c r="I7971" s="114"/>
    </row>
    <row r="7972" spans="1:9">
      <c r="A7972" s="470">
        <v>44529</v>
      </c>
      <c r="B7972" s="203">
        <v>2</v>
      </c>
      <c r="C7972" s="208">
        <v>212</v>
      </c>
      <c r="D7972" s="471">
        <v>57</v>
      </c>
      <c r="E7972" s="209">
        <v>-21</v>
      </c>
      <c r="F7972" s="472">
        <v>29.2</v>
      </c>
      <c r="I7972" s="114"/>
    </row>
    <row r="7973" spans="1:9">
      <c r="A7973" s="470">
        <v>44529</v>
      </c>
      <c r="B7973" s="203">
        <v>3</v>
      </c>
      <c r="C7973" s="208">
        <v>227</v>
      </c>
      <c r="D7973" s="471">
        <v>56.8</v>
      </c>
      <c r="E7973" s="209">
        <v>-21</v>
      </c>
      <c r="F7973" s="472">
        <v>29.6</v>
      </c>
      <c r="I7973" s="114"/>
    </row>
    <row r="7974" spans="1:9">
      <c r="A7974" s="470">
        <v>44529</v>
      </c>
      <c r="B7974" s="203">
        <v>4</v>
      </c>
      <c r="C7974" s="208">
        <v>242</v>
      </c>
      <c r="D7974" s="471">
        <v>56.5</v>
      </c>
      <c r="E7974" s="209">
        <v>-21</v>
      </c>
      <c r="F7974" s="472">
        <v>30</v>
      </c>
      <c r="I7974" s="114"/>
    </row>
    <row r="7975" spans="1:9">
      <c r="A7975" s="470">
        <v>44529</v>
      </c>
      <c r="B7975" s="203">
        <v>5</v>
      </c>
      <c r="C7975" s="208">
        <v>257</v>
      </c>
      <c r="D7975" s="471">
        <v>56.3</v>
      </c>
      <c r="E7975" s="209">
        <v>-21</v>
      </c>
      <c r="F7975" s="472">
        <v>30.5</v>
      </c>
      <c r="I7975" s="114"/>
    </row>
    <row r="7976" spans="1:9">
      <c r="A7976" s="470">
        <v>44529</v>
      </c>
      <c r="B7976" s="203">
        <v>6</v>
      </c>
      <c r="C7976" s="208">
        <v>272</v>
      </c>
      <c r="D7976" s="471">
        <v>56.1</v>
      </c>
      <c r="E7976" s="209">
        <v>-21</v>
      </c>
      <c r="F7976" s="472">
        <v>30.9</v>
      </c>
      <c r="I7976" s="114"/>
    </row>
    <row r="7977" spans="1:9">
      <c r="A7977" s="470">
        <v>44529</v>
      </c>
      <c r="B7977" s="203">
        <v>7</v>
      </c>
      <c r="C7977" s="208">
        <v>287</v>
      </c>
      <c r="D7977" s="471">
        <v>55.9</v>
      </c>
      <c r="E7977" s="209">
        <v>-21</v>
      </c>
      <c r="F7977" s="472">
        <v>31.3</v>
      </c>
      <c r="I7977" s="114"/>
    </row>
    <row r="7978" spans="1:9">
      <c r="A7978" s="470">
        <v>44529</v>
      </c>
      <c r="B7978" s="203">
        <v>8</v>
      </c>
      <c r="C7978" s="208">
        <v>302</v>
      </c>
      <c r="D7978" s="471">
        <v>55.7</v>
      </c>
      <c r="E7978" s="209">
        <v>-21</v>
      </c>
      <c r="F7978" s="472">
        <v>31.7</v>
      </c>
      <c r="I7978" s="114"/>
    </row>
    <row r="7979" spans="1:9">
      <c r="A7979" s="470">
        <v>44529</v>
      </c>
      <c r="B7979" s="203">
        <v>9</v>
      </c>
      <c r="C7979" s="208">
        <v>317</v>
      </c>
      <c r="D7979" s="471">
        <v>55.4</v>
      </c>
      <c r="E7979" s="209">
        <v>-21</v>
      </c>
      <c r="F7979" s="472">
        <v>32.1</v>
      </c>
      <c r="I7979" s="114"/>
    </row>
    <row r="7980" spans="1:9">
      <c r="A7980" s="470">
        <v>44529</v>
      </c>
      <c r="B7980" s="203">
        <v>10</v>
      </c>
      <c r="C7980" s="208">
        <v>332</v>
      </c>
      <c r="D7980" s="471">
        <v>55.2</v>
      </c>
      <c r="E7980" s="209">
        <v>-21</v>
      </c>
      <c r="F7980" s="472">
        <v>32.5</v>
      </c>
      <c r="I7980" s="114"/>
    </row>
    <row r="7981" spans="1:9">
      <c r="A7981" s="470">
        <v>44529</v>
      </c>
      <c r="B7981" s="203">
        <v>11</v>
      </c>
      <c r="C7981" s="208">
        <v>347</v>
      </c>
      <c r="D7981" s="471">
        <v>55</v>
      </c>
      <c r="E7981" s="209">
        <v>-21</v>
      </c>
      <c r="F7981" s="472">
        <v>33</v>
      </c>
      <c r="I7981" s="114"/>
    </row>
    <row r="7982" spans="1:9">
      <c r="A7982" s="470">
        <v>44529</v>
      </c>
      <c r="B7982" s="203">
        <v>12</v>
      </c>
      <c r="C7982" s="208">
        <v>2</v>
      </c>
      <c r="D7982" s="471">
        <v>54.8</v>
      </c>
      <c r="E7982" s="209">
        <v>-21</v>
      </c>
      <c r="F7982" s="472">
        <v>33.4</v>
      </c>
      <c r="I7982" s="114"/>
    </row>
    <row r="7983" spans="1:9">
      <c r="A7983" s="470">
        <v>44529</v>
      </c>
      <c r="B7983" s="203">
        <v>13</v>
      </c>
      <c r="C7983" s="208">
        <v>17</v>
      </c>
      <c r="D7983" s="471">
        <v>54.6</v>
      </c>
      <c r="E7983" s="209">
        <v>-21</v>
      </c>
      <c r="F7983" s="472">
        <v>33.799999999999997</v>
      </c>
      <c r="I7983" s="114"/>
    </row>
    <row r="7984" spans="1:9">
      <c r="A7984" s="470">
        <v>44529</v>
      </c>
      <c r="B7984" s="203">
        <v>14</v>
      </c>
      <c r="C7984" s="208">
        <v>32</v>
      </c>
      <c r="D7984" s="471">
        <v>54.3</v>
      </c>
      <c r="E7984" s="209">
        <v>-21</v>
      </c>
      <c r="F7984" s="472">
        <v>34.200000000000003</v>
      </c>
      <c r="I7984" s="114"/>
    </row>
    <row r="7985" spans="1:9">
      <c r="A7985" s="470">
        <v>44529</v>
      </c>
      <c r="B7985" s="203">
        <v>15</v>
      </c>
      <c r="C7985" s="208">
        <v>47</v>
      </c>
      <c r="D7985" s="471">
        <v>54.1</v>
      </c>
      <c r="E7985" s="209">
        <v>-21</v>
      </c>
      <c r="F7985" s="472">
        <v>34.6</v>
      </c>
      <c r="I7985" s="114"/>
    </row>
    <row r="7986" spans="1:9">
      <c r="A7986" s="470">
        <v>44529</v>
      </c>
      <c r="B7986" s="203">
        <v>16</v>
      </c>
      <c r="C7986" s="208">
        <v>62</v>
      </c>
      <c r="D7986" s="471">
        <v>53.9</v>
      </c>
      <c r="E7986" s="209">
        <v>-21</v>
      </c>
      <c r="F7986" s="472">
        <v>35</v>
      </c>
      <c r="I7986" s="114"/>
    </row>
    <row r="7987" spans="1:9">
      <c r="A7987" s="470">
        <v>44529</v>
      </c>
      <c r="B7987" s="203">
        <v>17</v>
      </c>
      <c r="C7987" s="208">
        <v>77</v>
      </c>
      <c r="D7987" s="471">
        <v>53.7</v>
      </c>
      <c r="E7987" s="209">
        <v>-21</v>
      </c>
      <c r="F7987" s="472">
        <v>35.4</v>
      </c>
      <c r="I7987" s="114"/>
    </row>
    <row r="7988" spans="1:9">
      <c r="A7988" s="470">
        <v>44529</v>
      </c>
      <c r="B7988" s="203">
        <v>18</v>
      </c>
      <c r="C7988" s="208">
        <v>92</v>
      </c>
      <c r="D7988" s="471">
        <v>53.4</v>
      </c>
      <c r="E7988" s="209">
        <v>-21</v>
      </c>
      <c r="F7988" s="472">
        <v>35.9</v>
      </c>
      <c r="I7988" s="114"/>
    </row>
    <row r="7989" spans="1:9">
      <c r="A7989" s="470">
        <v>44529</v>
      </c>
      <c r="B7989" s="203">
        <v>19</v>
      </c>
      <c r="C7989" s="208">
        <v>107</v>
      </c>
      <c r="D7989" s="471">
        <v>53.2</v>
      </c>
      <c r="E7989" s="209">
        <v>-21</v>
      </c>
      <c r="F7989" s="472">
        <v>36.299999999999997</v>
      </c>
      <c r="I7989" s="114"/>
    </row>
    <row r="7990" spans="1:9">
      <c r="A7990" s="470">
        <v>44529</v>
      </c>
      <c r="B7990" s="203">
        <v>20</v>
      </c>
      <c r="C7990" s="208">
        <v>122</v>
      </c>
      <c r="D7990" s="471">
        <v>53</v>
      </c>
      <c r="E7990" s="209">
        <v>-21</v>
      </c>
      <c r="F7990" s="472">
        <v>36.700000000000003</v>
      </c>
      <c r="I7990" s="114"/>
    </row>
    <row r="7991" spans="1:9">
      <c r="A7991" s="470">
        <v>44529</v>
      </c>
      <c r="B7991" s="203">
        <v>21</v>
      </c>
      <c r="C7991" s="208">
        <v>137</v>
      </c>
      <c r="D7991" s="471">
        <v>52.8</v>
      </c>
      <c r="E7991" s="209">
        <v>-21</v>
      </c>
      <c r="F7991" s="472">
        <v>37.1</v>
      </c>
      <c r="I7991" s="114"/>
    </row>
    <row r="7992" spans="1:9">
      <c r="A7992" s="470">
        <v>44529</v>
      </c>
      <c r="B7992" s="203">
        <v>22</v>
      </c>
      <c r="C7992" s="208">
        <v>152</v>
      </c>
      <c r="D7992" s="471">
        <v>52.5</v>
      </c>
      <c r="E7992" s="209">
        <v>-21</v>
      </c>
      <c r="F7992" s="472">
        <v>37.5</v>
      </c>
      <c r="I7992" s="114"/>
    </row>
    <row r="7993" spans="1:9">
      <c r="A7993" s="470">
        <v>44529</v>
      </c>
      <c r="B7993" s="203">
        <v>23</v>
      </c>
      <c r="C7993" s="208">
        <v>167</v>
      </c>
      <c r="D7993" s="471">
        <v>52.3</v>
      </c>
      <c r="E7993" s="209">
        <v>-21</v>
      </c>
      <c r="F7993" s="472">
        <v>37.9</v>
      </c>
      <c r="I7993" s="114"/>
    </row>
    <row r="7994" spans="1:9">
      <c r="A7994" s="470">
        <v>44530</v>
      </c>
      <c r="B7994" s="203">
        <v>0</v>
      </c>
      <c r="C7994" s="208">
        <v>182</v>
      </c>
      <c r="D7994" s="471">
        <v>52.1</v>
      </c>
      <c r="E7994" s="209">
        <v>-21</v>
      </c>
      <c r="F7994" s="472">
        <v>38.299999999999997</v>
      </c>
      <c r="I7994" s="114"/>
    </row>
    <row r="7995" spans="1:9">
      <c r="A7995" s="470">
        <v>44530</v>
      </c>
      <c r="B7995" s="203">
        <v>1</v>
      </c>
      <c r="C7995" s="208">
        <v>197</v>
      </c>
      <c r="D7995" s="471">
        <v>51.9</v>
      </c>
      <c r="E7995" s="209">
        <v>-21</v>
      </c>
      <c r="F7995" s="472">
        <v>38.700000000000003</v>
      </c>
      <c r="I7995" s="114"/>
    </row>
    <row r="7996" spans="1:9">
      <c r="A7996" s="470">
        <v>44530</v>
      </c>
      <c r="B7996" s="203">
        <v>2</v>
      </c>
      <c r="C7996" s="208">
        <v>212</v>
      </c>
      <c r="D7996" s="471">
        <v>51.6</v>
      </c>
      <c r="E7996" s="209">
        <v>-21</v>
      </c>
      <c r="F7996" s="472">
        <v>39.1</v>
      </c>
      <c r="I7996" s="114"/>
    </row>
    <row r="7997" spans="1:9">
      <c r="A7997" s="470">
        <v>44530</v>
      </c>
      <c r="B7997" s="203">
        <v>3</v>
      </c>
      <c r="C7997" s="208">
        <v>227</v>
      </c>
      <c r="D7997" s="471">
        <v>51.4</v>
      </c>
      <c r="E7997" s="209">
        <v>-21</v>
      </c>
      <c r="F7997" s="472">
        <v>39.5</v>
      </c>
      <c r="I7997" s="114"/>
    </row>
    <row r="7998" spans="1:9">
      <c r="A7998" s="470">
        <v>44530</v>
      </c>
      <c r="B7998" s="203">
        <v>4</v>
      </c>
      <c r="C7998" s="208">
        <v>242</v>
      </c>
      <c r="D7998" s="471">
        <v>51.2</v>
      </c>
      <c r="E7998" s="209">
        <v>-21</v>
      </c>
      <c r="F7998" s="472">
        <v>39.9</v>
      </c>
      <c r="I7998" s="114"/>
    </row>
    <row r="7999" spans="1:9">
      <c r="A7999" s="470">
        <v>44530</v>
      </c>
      <c r="B7999" s="203">
        <v>5</v>
      </c>
      <c r="C7999" s="208">
        <v>257</v>
      </c>
      <c r="D7999" s="471">
        <v>51</v>
      </c>
      <c r="E7999" s="209">
        <v>-21</v>
      </c>
      <c r="F7999" s="472">
        <v>40.299999999999997</v>
      </c>
      <c r="I7999" s="114"/>
    </row>
    <row r="8000" spans="1:9">
      <c r="A8000" s="470">
        <v>44530</v>
      </c>
      <c r="B8000" s="203">
        <v>6</v>
      </c>
      <c r="C8000" s="208">
        <v>272</v>
      </c>
      <c r="D8000" s="471">
        <v>50.7</v>
      </c>
      <c r="E8000" s="209">
        <v>-21</v>
      </c>
      <c r="F8000" s="472">
        <v>40.700000000000003</v>
      </c>
      <c r="I8000" s="114"/>
    </row>
    <row r="8001" spans="1:9">
      <c r="A8001" s="470">
        <v>44530</v>
      </c>
      <c r="B8001" s="203">
        <v>7</v>
      </c>
      <c r="C8001" s="208">
        <v>287</v>
      </c>
      <c r="D8001" s="471">
        <v>50.5</v>
      </c>
      <c r="E8001" s="209">
        <v>-21</v>
      </c>
      <c r="F8001" s="472">
        <v>41.1</v>
      </c>
      <c r="I8001" s="114"/>
    </row>
    <row r="8002" spans="1:9">
      <c r="A8002" s="470">
        <v>44530</v>
      </c>
      <c r="B8002" s="203">
        <v>8</v>
      </c>
      <c r="C8002" s="208">
        <v>302</v>
      </c>
      <c r="D8002" s="471">
        <v>50.3</v>
      </c>
      <c r="E8002" s="209">
        <v>-21</v>
      </c>
      <c r="F8002" s="472">
        <v>41.5</v>
      </c>
      <c r="I8002" s="114"/>
    </row>
    <row r="8003" spans="1:9">
      <c r="A8003" s="470">
        <v>44530</v>
      </c>
      <c r="B8003" s="203">
        <v>9</v>
      </c>
      <c r="C8003" s="208">
        <v>317</v>
      </c>
      <c r="D8003" s="471">
        <v>50</v>
      </c>
      <c r="E8003" s="209">
        <v>-21</v>
      </c>
      <c r="F8003" s="472">
        <v>41.9</v>
      </c>
      <c r="I8003" s="114"/>
    </row>
    <row r="8004" spans="1:9">
      <c r="A8004" s="470">
        <v>44530</v>
      </c>
      <c r="B8004" s="203">
        <v>10</v>
      </c>
      <c r="C8004" s="208">
        <v>332</v>
      </c>
      <c r="D8004" s="471">
        <v>49.8</v>
      </c>
      <c r="E8004" s="209">
        <v>-21</v>
      </c>
      <c r="F8004" s="472">
        <v>42.3</v>
      </c>
      <c r="I8004" s="114"/>
    </row>
    <row r="8005" spans="1:9">
      <c r="A8005" s="470">
        <v>44530</v>
      </c>
      <c r="B8005" s="203">
        <v>11</v>
      </c>
      <c r="C8005" s="208">
        <v>347</v>
      </c>
      <c r="D8005" s="471">
        <v>49.6</v>
      </c>
      <c r="E8005" s="209">
        <v>-21</v>
      </c>
      <c r="F8005" s="472">
        <v>42.7</v>
      </c>
      <c r="I8005" s="114"/>
    </row>
    <row r="8006" spans="1:9">
      <c r="A8006" s="470">
        <v>44530</v>
      </c>
      <c r="B8006" s="203">
        <v>12</v>
      </c>
      <c r="C8006" s="208">
        <v>2</v>
      </c>
      <c r="D8006" s="471">
        <v>49.4</v>
      </c>
      <c r="E8006" s="209">
        <v>-21</v>
      </c>
      <c r="F8006" s="472">
        <v>43.1</v>
      </c>
      <c r="I8006" s="114"/>
    </row>
    <row r="8007" spans="1:9">
      <c r="A8007" s="470">
        <v>44530</v>
      </c>
      <c r="B8007" s="203">
        <v>13</v>
      </c>
      <c r="C8007" s="208">
        <v>17</v>
      </c>
      <c r="D8007" s="471">
        <v>49.1</v>
      </c>
      <c r="E8007" s="209">
        <v>-21</v>
      </c>
      <c r="F8007" s="472">
        <v>43.5</v>
      </c>
      <c r="I8007" s="114"/>
    </row>
    <row r="8008" spans="1:9">
      <c r="A8008" s="470">
        <v>44530</v>
      </c>
      <c r="B8008" s="203">
        <v>14</v>
      </c>
      <c r="C8008" s="208">
        <v>32</v>
      </c>
      <c r="D8008" s="471">
        <v>48.9</v>
      </c>
      <c r="E8008" s="209">
        <v>-21</v>
      </c>
      <c r="F8008" s="472">
        <v>43.9</v>
      </c>
      <c r="I8008" s="114"/>
    </row>
    <row r="8009" spans="1:9">
      <c r="A8009" s="470">
        <v>44530</v>
      </c>
      <c r="B8009" s="203">
        <v>15</v>
      </c>
      <c r="C8009" s="208">
        <v>47</v>
      </c>
      <c r="D8009" s="471">
        <v>48.7</v>
      </c>
      <c r="E8009" s="209">
        <v>-21</v>
      </c>
      <c r="F8009" s="472">
        <v>44.3</v>
      </c>
      <c r="I8009" s="114"/>
    </row>
    <row r="8010" spans="1:9">
      <c r="A8010" s="470">
        <v>44530</v>
      </c>
      <c r="B8010" s="203">
        <v>16</v>
      </c>
      <c r="C8010" s="208">
        <v>62</v>
      </c>
      <c r="D8010" s="471">
        <v>48.4</v>
      </c>
      <c r="E8010" s="209">
        <v>-21</v>
      </c>
      <c r="F8010" s="472">
        <v>44.7</v>
      </c>
      <c r="I8010" s="114"/>
    </row>
    <row r="8011" spans="1:9">
      <c r="A8011" s="470">
        <v>44530</v>
      </c>
      <c r="B8011" s="203">
        <v>17</v>
      </c>
      <c r="C8011" s="208">
        <v>77</v>
      </c>
      <c r="D8011" s="471">
        <v>48.2</v>
      </c>
      <c r="E8011" s="209">
        <v>-21</v>
      </c>
      <c r="F8011" s="472">
        <v>45.1</v>
      </c>
      <c r="I8011" s="114"/>
    </row>
    <row r="8012" spans="1:9">
      <c r="A8012" s="470">
        <v>44530</v>
      </c>
      <c r="B8012" s="203">
        <v>18</v>
      </c>
      <c r="C8012" s="208">
        <v>92</v>
      </c>
      <c r="D8012" s="471">
        <v>48</v>
      </c>
      <c r="E8012" s="209">
        <v>-21</v>
      </c>
      <c r="F8012" s="472">
        <v>45.5</v>
      </c>
      <c r="I8012" s="114"/>
    </row>
    <row r="8013" spans="1:9">
      <c r="A8013" s="470">
        <v>44530</v>
      </c>
      <c r="B8013" s="203">
        <v>19</v>
      </c>
      <c r="C8013" s="208">
        <v>107</v>
      </c>
      <c r="D8013" s="471">
        <v>47.7</v>
      </c>
      <c r="E8013" s="209">
        <v>-21</v>
      </c>
      <c r="F8013" s="472">
        <v>45.9</v>
      </c>
      <c r="I8013" s="114"/>
    </row>
    <row r="8014" spans="1:9">
      <c r="A8014" s="470">
        <v>44530</v>
      </c>
      <c r="B8014" s="203">
        <v>20</v>
      </c>
      <c r="C8014" s="208">
        <v>122</v>
      </c>
      <c r="D8014" s="471">
        <v>47.5</v>
      </c>
      <c r="E8014" s="209">
        <v>-21</v>
      </c>
      <c r="F8014" s="472">
        <v>46.3</v>
      </c>
      <c r="I8014" s="114"/>
    </row>
    <row r="8015" spans="1:9">
      <c r="A8015" s="470">
        <v>44530</v>
      </c>
      <c r="B8015" s="203">
        <v>21</v>
      </c>
      <c r="C8015" s="208">
        <v>137</v>
      </c>
      <c r="D8015" s="471">
        <v>47.3</v>
      </c>
      <c r="E8015" s="209">
        <v>-21</v>
      </c>
      <c r="F8015" s="472">
        <v>46.7</v>
      </c>
      <c r="I8015" s="114"/>
    </row>
    <row r="8016" spans="1:9">
      <c r="A8016" s="470">
        <v>44530</v>
      </c>
      <c r="B8016" s="203">
        <v>22</v>
      </c>
      <c r="C8016" s="208">
        <v>152</v>
      </c>
      <c r="D8016" s="471">
        <v>47</v>
      </c>
      <c r="E8016" s="209">
        <v>-21</v>
      </c>
      <c r="F8016" s="472">
        <v>47.1</v>
      </c>
      <c r="I8016" s="114"/>
    </row>
    <row r="8017" spans="1:9">
      <c r="A8017" s="470">
        <v>44530</v>
      </c>
      <c r="B8017" s="203">
        <v>23</v>
      </c>
      <c r="C8017" s="208">
        <v>167</v>
      </c>
      <c r="D8017" s="471">
        <v>46.8</v>
      </c>
      <c r="E8017" s="209">
        <v>-21</v>
      </c>
      <c r="F8017" s="472">
        <v>47.5</v>
      </c>
      <c r="I8017" s="114"/>
    </row>
    <row r="8018" spans="1:9">
      <c r="A8018" s="470">
        <v>44531</v>
      </c>
      <c r="B8018" s="203">
        <v>0</v>
      </c>
      <c r="C8018" s="208">
        <v>182</v>
      </c>
      <c r="D8018" s="471">
        <v>46.6</v>
      </c>
      <c r="E8018" s="209">
        <v>-21</v>
      </c>
      <c r="F8018" s="472">
        <v>47.8</v>
      </c>
      <c r="I8018" s="114"/>
    </row>
    <row r="8019" spans="1:9">
      <c r="A8019" s="470">
        <v>44531</v>
      </c>
      <c r="B8019" s="203">
        <v>1</v>
      </c>
      <c r="C8019" s="208">
        <v>197</v>
      </c>
      <c r="D8019" s="471">
        <v>46.3</v>
      </c>
      <c r="E8019" s="209">
        <v>-21</v>
      </c>
      <c r="F8019" s="472">
        <v>48.2</v>
      </c>
      <c r="I8019" s="114"/>
    </row>
    <row r="8020" spans="1:9">
      <c r="A8020" s="470">
        <v>44531</v>
      </c>
      <c r="B8020" s="203">
        <v>2</v>
      </c>
      <c r="C8020" s="208">
        <v>212</v>
      </c>
      <c r="D8020" s="471">
        <v>46.1</v>
      </c>
      <c r="E8020" s="209">
        <v>-21</v>
      </c>
      <c r="F8020" s="472">
        <v>48.6</v>
      </c>
      <c r="I8020" s="114"/>
    </row>
    <row r="8021" spans="1:9">
      <c r="A8021" s="470">
        <v>44531</v>
      </c>
      <c r="B8021" s="203">
        <v>3</v>
      </c>
      <c r="C8021" s="208">
        <v>227</v>
      </c>
      <c r="D8021" s="471">
        <v>45.9</v>
      </c>
      <c r="E8021" s="209">
        <v>-21</v>
      </c>
      <c r="F8021" s="472">
        <v>49</v>
      </c>
      <c r="I8021" s="114"/>
    </row>
    <row r="8022" spans="1:9">
      <c r="A8022" s="470">
        <v>44531</v>
      </c>
      <c r="B8022" s="203">
        <v>4</v>
      </c>
      <c r="C8022" s="208">
        <v>242</v>
      </c>
      <c r="D8022" s="471">
        <v>45.6</v>
      </c>
      <c r="E8022" s="209">
        <v>-21</v>
      </c>
      <c r="F8022" s="472">
        <v>49.4</v>
      </c>
      <c r="I8022" s="114"/>
    </row>
    <row r="8023" spans="1:9">
      <c r="A8023" s="470">
        <v>44531</v>
      </c>
      <c r="B8023" s="203">
        <v>5</v>
      </c>
      <c r="C8023" s="208">
        <v>257</v>
      </c>
      <c r="D8023" s="471">
        <v>45.4</v>
      </c>
      <c r="E8023" s="209">
        <v>-21</v>
      </c>
      <c r="F8023" s="472">
        <v>49.8</v>
      </c>
      <c r="I8023" s="114"/>
    </row>
    <row r="8024" spans="1:9">
      <c r="A8024" s="470">
        <v>44531</v>
      </c>
      <c r="B8024" s="203">
        <v>6</v>
      </c>
      <c r="C8024" s="208">
        <v>272</v>
      </c>
      <c r="D8024" s="471">
        <v>45.2</v>
      </c>
      <c r="E8024" s="209">
        <v>-21</v>
      </c>
      <c r="F8024" s="472">
        <v>50.2</v>
      </c>
      <c r="I8024" s="114"/>
    </row>
    <row r="8025" spans="1:9">
      <c r="A8025" s="470">
        <v>44531</v>
      </c>
      <c r="B8025" s="203">
        <v>7</v>
      </c>
      <c r="C8025" s="208">
        <v>287</v>
      </c>
      <c r="D8025" s="471">
        <v>44.9</v>
      </c>
      <c r="E8025" s="209">
        <v>-21</v>
      </c>
      <c r="F8025" s="472">
        <v>50.6</v>
      </c>
      <c r="I8025" s="114"/>
    </row>
    <row r="8026" spans="1:9">
      <c r="A8026" s="470">
        <v>44531</v>
      </c>
      <c r="B8026" s="203">
        <v>8</v>
      </c>
      <c r="C8026" s="208">
        <v>302</v>
      </c>
      <c r="D8026" s="471">
        <v>44.7</v>
      </c>
      <c r="E8026" s="209">
        <v>-21</v>
      </c>
      <c r="F8026" s="472">
        <v>50.9</v>
      </c>
      <c r="I8026" s="114"/>
    </row>
    <row r="8027" spans="1:9">
      <c r="A8027" s="470">
        <v>44531</v>
      </c>
      <c r="B8027" s="203">
        <v>9</v>
      </c>
      <c r="C8027" s="208">
        <v>317</v>
      </c>
      <c r="D8027" s="471">
        <v>44.5</v>
      </c>
      <c r="E8027" s="209">
        <v>-21</v>
      </c>
      <c r="F8027" s="472">
        <v>51.3</v>
      </c>
      <c r="I8027" s="114"/>
    </row>
    <row r="8028" spans="1:9">
      <c r="A8028" s="470">
        <v>44531</v>
      </c>
      <c r="B8028" s="203">
        <v>10</v>
      </c>
      <c r="C8028" s="208">
        <v>332</v>
      </c>
      <c r="D8028" s="471">
        <v>44.2</v>
      </c>
      <c r="E8028" s="209">
        <v>-21</v>
      </c>
      <c r="F8028" s="472">
        <v>51.7</v>
      </c>
      <c r="I8028" s="114"/>
    </row>
    <row r="8029" spans="1:9">
      <c r="A8029" s="470">
        <v>44531</v>
      </c>
      <c r="B8029" s="203">
        <v>11</v>
      </c>
      <c r="C8029" s="208">
        <v>347</v>
      </c>
      <c r="D8029" s="471">
        <v>44</v>
      </c>
      <c r="E8029" s="209">
        <v>-21</v>
      </c>
      <c r="F8029" s="472">
        <v>52.1</v>
      </c>
      <c r="I8029" s="114"/>
    </row>
    <row r="8030" spans="1:9">
      <c r="A8030" s="470">
        <v>44531</v>
      </c>
      <c r="B8030" s="203">
        <v>12</v>
      </c>
      <c r="C8030" s="208">
        <v>2</v>
      </c>
      <c r="D8030" s="471">
        <v>43.8</v>
      </c>
      <c r="E8030" s="209">
        <v>-21</v>
      </c>
      <c r="F8030" s="472">
        <v>52.5</v>
      </c>
      <c r="I8030" s="114"/>
    </row>
    <row r="8031" spans="1:9">
      <c r="A8031" s="470">
        <v>44531</v>
      </c>
      <c r="B8031" s="203">
        <v>13</v>
      </c>
      <c r="C8031" s="208">
        <v>17</v>
      </c>
      <c r="D8031" s="471">
        <v>43.5</v>
      </c>
      <c r="E8031" s="209">
        <v>-21</v>
      </c>
      <c r="F8031" s="472">
        <v>52.8</v>
      </c>
      <c r="I8031" s="114"/>
    </row>
    <row r="8032" spans="1:9">
      <c r="A8032" s="470">
        <v>44531</v>
      </c>
      <c r="B8032" s="203">
        <v>14</v>
      </c>
      <c r="C8032" s="208">
        <v>32</v>
      </c>
      <c r="D8032" s="471">
        <v>43.3</v>
      </c>
      <c r="E8032" s="209">
        <v>-21</v>
      </c>
      <c r="F8032" s="472">
        <v>53.2</v>
      </c>
      <c r="I8032" s="114"/>
    </row>
    <row r="8033" spans="1:9">
      <c r="A8033" s="470">
        <v>44531</v>
      </c>
      <c r="B8033" s="203">
        <v>15</v>
      </c>
      <c r="C8033" s="208">
        <v>47</v>
      </c>
      <c r="D8033" s="471">
        <v>43.1</v>
      </c>
      <c r="E8033" s="209">
        <v>-21</v>
      </c>
      <c r="F8033" s="472">
        <v>53.6</v>
      </c>
      <c r="I8033" s="114"/>
    </row>
    <row r="8034" spans="1:9">
      <c r="A8034" s="470">
        <v>44531</v>
      </c>
      <c r="B8034" s="203">
        <v>16</v>
      </c>
      <c r="C8034" s="208">
        <v>62</v>
      </c>
      <c r="D8034" s="471">
        <v>42.8</v>
      </c>
      <c r="E8034" s="209">
        <v>-21</v>
      </c>
      <c r="F8034" s="472">
        <v>54</v>
      </c>
      <c r="I8034" s="114"/>
    </row>
    <row r="8035" spans="1:9">
      <c r="A8035" s="470">
        <v>44531</v>
      </c>
      <c r="B8035" s="203">
        <v>17</v>
      </c>
      <c r="C8035" s="208">
        <v>77</v>
      </c>
      <c r="D8035" s="471">
        <v>42.6</v>
      </c>
      <c r="E8035" s="209">
        <v>-21</v>
      </c>
      <c r="F8035" s="472">
        <v>54.4</v>
      </c>
      <c r="I8035" s="114"/>
    </row>
    <row r="8036" spans="1:9">
      <c r="A8036" s="470">
        <v>44531</v>
      </c>
      <c r="B8036" s="203">
        <v>18</v>
      </c>
      <c r="C8036" s="208">
        <v>92</v>
      </c>
      <c r="D8036" s="471">
        <v>42.3</v>
      </c>
      <c r="E8036" s="209">
        <v>-21</v>
      </c>
      <c r="F8036" s="472">
        <v>54.7</v>
      </c>
      <c r="I8036" s="114"/>
    </row>
    <row r="8037" spans="1:9">
      <c r="A8037" s="470">
        <v>44531</v>
      </c>
      <c r="B8037" s="203">
        <v>19</v>
      </c>
      <c r="C8037" s="208">
        <v>107</v>
      </c>
      <c r="D8037" s="471">
        <v>42.1</v>
      </c>
      <c r="E8037" s="209">
        <v>-21</v>
      </c>
      <c r="F8037" s="472">
        <v>55.1</v>
      </c>
      <c r="I8037" s="114"/>
    </row>
    <row r="8038" spans="1:9">
      <c r="A8038" s="470">
        <v>44531</v>
      </c>
      <c r="B8038" s="203">
        <v>20</v>
      </c>
      <c r="C8038" s="208">
        <v>122</v>
      </c>
      <c r="D8038" s="471">
        <v>41.9</v>
      </c>
      <c r="E8038" s="209">
        <v>-21</v>
      </c>
      <c r="F8038" s="472">
        <v>55.5</v>
      </c>
      <c r="I8038" s="114"/>
    </row>
    <row r="8039" spans="1:9">
      <c r="A8039" s="470">
        <v>44531</v>
      </c>
      <c r="B8039" s="203">
        <v>21</v>
      </c>
      <c r="C8039" s="208">
        <v>137</v>
      </c>
      <c r="D8039" s="471">
        <v>41.6</v>
      </c>
      <c r="E8039" s="209">
        <v>-21</v>
      </c>
      <c r="F8039" s="472">
        <v>55.9</v>
      </c>
      <c r="I8039" s="114"/>
    </row>
    <row r="8040" spans="1:9">
      <c r="A8040" s="470">
        <v>44531</v>
      </c>
      <c r="B8040" s="203">
        <v>22</v>
      </c>
      <c r="C8040" s="208">
        <v>152</v>
      </c>
      <c r="D8040" s="471">
        <v>41.4</v>
      </c>
      <c r="E8040" s="209">
        <v>-21</v>
      </c>
      <c r="F8040" s="472">
        <v>56.2</v>
      </c>
      <c r="I8040" s="114"/>
    </row>
    <row r="8041" spans="1:9">
      <c r="A8041" s="470">
        <v>44531</v>
      </c>
      <c r="B8041" s="203">
        <v>23</v>
      </c>
      <c r="C8041" s="208">
        <v>167</v>
      </c>
      <c r="D8041" s="471">
        <v>41.1</v>
      </c>
      <c r="E8041" s="209">
        <v>-21</v>
      </c>
      <c r="F8041" s="472">
        <v>56.6</v>
      </c>
      <c r="I8041" s="114"/>
    </row>
    <row r="8042" spans="1:9">
      <c r="A8042" s="470">
        <v>44532</v>
      </c>
      <c r="B8042" s="203">
        <v>0</v>
      </c>
      <c r="C8042" s="208">
        <v>182</v>
      </c>
      <c r="D8042" s="471">
        <v>40.9</v>
      </c>
      <c r="E8042" s="209">
        <v>-21</v>
      </c>
      <c r="F8042" s="472">
        <v>57</v>
      </c>
      <c r="I8042" s="114"/>
    </row>
    <row r="8043" spans="1:9">
      <c r="A8043" s="470">
        <v>44532</v>
      </c>
      <c r="B8043" s="203">
        <v>1</v>
      </c>
      <c r="C8043" s="208">
        <v>197</v>
      </c>
      <c r="D8043" s="471">
        <v>40.700000000000003</v>
      </c>
      <c r="E8043" s="209">
        <v>-21</v>
      </c>
      <c r="F8043" s="472">
        <v>57.4</v>
      </c>
      <c r="I8043" s="114"/>
    </row>
    <row r="8044" spans="1:9">
      <c r="A8044" s="470">
        <v>44532</v>
      </c>
      <c r="B8044" s="203">
        <v>2</v>
      </c>
      <c r="C8044" s="208">
        <v>212</v>
      </c>
      <c r="D8044" s="471">
        <v>40.4</v>
      </c>
      <c r="E8044" s="209">
        <v>-21</v>
      </c>
      <c r="F8044" s="472">
        <v>57.7</v>
      </c>
      <c r="I8044" s="114"/>
    </row>
    <row r="8045" spans="1:9">
      <c r="A8045" s="470">
        <v>44532</v>
      </c>
      <c r="B8045" s="203">
        <v>3</v>
      </c>
      <c r="C8045" s="208">
        <v>227</v>
      </c>
      <c r="D8045" s="471">
        <v>40.200000000000003</v>
      </c>
      <c r="E8045" s="209">
        <v>-21</v>
      </c>
      <c r="F8045" s="472">
        <v>58.1</v>
      </c>
      <c r="I8045" s="114"/>
    </row>
    <row r="8046" spans="1:9">
      <c r="A8046" s="470">
        <v>44532</v>
      </c>
      <c r="B8046" s="203">
        <v>4</v>
      </c>
      <c r="C8046" s="208">
        <v>242</v>
      </c>
      <c r="D8046" s="471">
        <v>39.9</v>
      </c>
      <c r="E8046" s="209">
        <v>-21</v>
      </c>
      <c r="F8046" s="472">
        <v>58.5</v>
      </c>
      <c r="I8046" s="114"/>
    </row>
    <row r="8047" spans="1:9">
      <c r="A8047" s="470">
        <v>44532</v>
      </c>
      <c r="B8047" s="203">
        <v>5</v>
      </c>
      <c r="C8047" s="208">
        <v>257</v>
      </c>
      <c r="D8047" s="471">
        <v>39.700000000000003</v>
      </c>
      <c r="E8047" s="209">
        <v>-21</v>
      </c>
      <c r="F8047" s="472">
        <v>58.8</v>
      </c>
      <c r="I8047" s="114"/>
    </row>
    <row r="8048" spans="1:9">
      <c r="A8048" s="470">
        <v>44532</v>
      </c>
      <c r="B8048" s="203">
        <v>6</v>
      </c>
      <c r="C8048" s="208">
        <v>272</v>
      </c>
      <c r="D8048" s="471">
        <v>39.5</v>
      </c>
      <c r="E8048" s="209">
        <v>-21</v>
      </c>
      <c r="F8048" s="472">
        <v>59.2</v>
      </c>
      <c r="I8048" s="114"/>
    </row>
    <row r="8049" spans="1:9">
      <c r="A8049" s="470">
        <v>44532</v>
      </c>
      <c r="B8049" s="203">
        <v>7</v>
      </c>
      <c r="C8049" s="208">
        <v>287</v>
      </c>
      <c r="D8049" s="471">
        <v>39.200000000000003</v>
      </c>
      <c r="E8049" s="209">
        <v>-21</v>
      </c>
      <c r="F8049" s="472">
        <v>59.6</v>
      </c>
      <c r="I8049" s="114"/>
    </row>
    <row r="8050" spans="1:9">
      <c r="A8050" s="470">
        <v>44532</v>
      </c>
      <c r="B8050" s="203">
        <v>8</v>
      </c>
      <c r="C8050" s="208">
        <v>302</v>
      </c>
      <c r="D8050" s="471">
        <v>39</v>
      </c>
      <c r="E8050" s="209">
        <v>-21</v>
      </c>
      <c r="F8050" s="472">
        <v>59.9</v>
      </c>
      <c r="I8050" s="114"/>
    </row>
    <row r="8051" spans="1:9">
      <c r="A8051" s="470">
        <v>44532</v>
      </c>
      <c r="B8051" s="203">
        <v>9</v>
      </c>
      <c r="C8051" s="208">
        <v>317</v>
      </c>
      <c r="D8051" s="471">
        <v>38.700000000000003</v>
      </c>
      <c r="E8051" s="209">
        <v>-22</v>
      </c>
      <c r="F8051" s="472">
        <v>0.3</v>
      </c>
      <c r="I8051" s="114"/>
    </row>
    <row r="8052" spans="1:9">
      <c r="A8052" s="470">
        <v>44532</v>
      </c>
      <c r="B8052" s="203">
        <v>10</v>
      </c>
      <c r="C8052" s="208">
        <v>332</v>
      </c>
      <c r="D8052" s="471">
        <v>38.5</v>
      </c>
      <c r="E8052" s="209">
        <v>-22</v>
      </c>
      <c r="F8052" s="472">
        <v>0.7</v>
      </c>
      <c r="I8052" s="114"/>
    </row>
    <row r="8053" spans="1:9">
      <c r="A8053" s="470">
        <v>44532</v>
      </c>
      <c r="B8053" s="203">
        <v>11</v>
      </c>
      <c r="C8053" s="208">
        <v>347</v>
      </c>
      <c r="D8053" s="471">
        <v>38.299999999999997</v>
      </c>
      <c r="E8053" s="209">
        <v>-22</v>
      </c>
      <c r="F8053" s="472">
        <v>1</v>
      </c>
      <c r="I8053" s="114"/>
    </row>
    <row r="8054" spans="1:9">
      <c r="A8054" s="470">
        <v>44532</v>
      </c>
      <c r="B8054" s="203">
        <v>12</v>
      </c>
      <c r="C8054" s="208">
        <v>2</v>
      </c>
      <c r="D8054" s="471">
        <v>38</v>
      </c>
      <c r="E8054" s="209">
        <v>-22</v>
      </c>
      <c r="F8054" s="472">
        <v>1.4</v>
      </c>
      <c r="I8054" s="114"/>
    </row>
    <row r="8055" spans="1:9">
      <c r="A8055" s="470">
        <v>44532</v>
      </c>
      <c r="B8055" s="203">
        <v>13</v>
      </c>
      <c r="C8055" s="208">
        <v>17</v>
      </c>
      <c r="D8055" s="471">
        <v>37.799999999999997</v>
      </c>
      <c r="E8055" s="209">
        <v>-22</v>
      </c>
      <c r="F8055" s="472">
        <v>1.7</v>
      </c>
      <c r="I8055" s="114"/>
    </row>
    <row r="8056" spans="1:9">
      <c r="A8056" s="470">
        <v>44532</v>
      </c>
      <c r="B8056" s="203">
        <v>14</v>
      </c>
      <c r="C8056" s="208">
        <v>32</v>
      </c>
      <c r="D8056" s="471">
        <v>37.5</v>
      </c>
      <c r="E8056" s="209">
        <v>-22</v>
      </c>
      <c r="F8056" s="472">
        <v>2.1</v>
      </c>
      <c r="I8056" s="114"/>
    </row>
    <row r="8057" spans="1:9">
      <c r="A8057" s="470">
        <v>44532</v>
      </c>
      <c r="B8057" s="203">
        <v>15</v>
      </c>
      <c r="C8057" s="208">
        <v>47</v>
      </c>
      <c r="D8057" s="471">
        <v>37.299999999999997</v>
      </c>
      <c r="E8057" s="209">
        <v>-22</v>
      </c>
      <c r="F8057" s="472">
        <v>2.5</v>
      </c>
      <c r="I8057" s="114"/>
    </row>
    <row r="8058" spans="1:9">
      <c r="A8058" s="470">
        <v>44532</v>
      </c>
      <c r="B8058" s="203">
        <v>16</v>
      </c>
      <c r="C8058" s="208">
        <v>62</v>
      </c>
      <c r="D8058" s="471">
        <v>37</v>
      </c>
      <c r="E8058" s="209">
        <v>-22</v>
      </c>
      <c r="F8058" s="472">
        <v>2.8</v>
      </c>
      <c r="I8058" s="114"/>
    </row>
    <row r="8059" spans="1:9">
      <c r="A8059" s="470">
        <v>44532</v>
      </c>
      <c r="B8059" s="203">
        <v>17</v>
      </c>
      <c r="C8059" s="208">
        <v>77</v>
      </c>
      <c r="D8059" s="471">
        <v>36.799999999999997</v>
      </c>
      <c r="E8059" s="209">
        <v>-22</v>
      </c>
      <c r="F8059" s="472">
        <v>3.2</v>
      </c>
      <c r="I8059" s="114"/>
    </row>
    <row r="8060" spans="1:9">
      <c r="A8060" s="470">
        <v>44532</v>
      </c>
      <c r="B8060" s="203">
        <v>18</v>
      </c>
      <c r="C8060" s="208">
        <v>92</v>
      </c>
      <c r="D8060" s="471">
        <v>36.6</v>
      </c>
      <c r="E8060" s="209">
        <v>-22</v>
      </c>
      <c r="F8060" s="472">
        <v>3.6</v>
      </c>
      <c r="I8060" s="114"/>
    </row>
    <row r="8061" spans="1:9">
      <c r="A8061" s="470">
        <v>44532</v>
      </c>
      <c r="B8061" s="203">
        <v>19</v>
      </c>
      <c r="C8061" s="208">
        <v>107</v>
      </c>
      <c r="D8061" s="471">
        <v>36.299999999999997</v>
      </c>
      <c r="E8061" s="209">
        <v>-22</v>
      </c>
      <c r="F8061" s="472">
        <v>3.9</v>
      </c>
      <c r="I8061" s="114"/>
    </row>
    <row r="8062" spans="1:9">
      <c r="A8062" s="470">
        <v>44532</v>
      </c>
      <c r="B8062" s="203">
        <v>20</v>
      </c>
      <c r="C8062" s="208">
        <v>122</v>
      </c>
      <c r="D8062" s="471">
        <v>36.1</v>
      </c>
      <c r="E8062" s="209">
        <v>-22</v>
      </c>
      <c r="F8062" s="472">
        <v>4.3</v>
      </c>
      <c r="I8062" s="114"/>
    </row>
    <row r="8063" spans="1:9">
      <c r="A8063" s="470">
        <v>44532</v>
      </c>
      <c r="B8063" s="203">
        <v>21</v>
      </c>
      <c r="C8063" s="208">
        <v>137</v>
      </c>
      <c r="D8063" s="471">
        <v>35.799999999999997</v>
      </c>
      <c r="E8063" s="209">
        <v>-22</v>
      </c>
      <c r="F8063" s="472">
        <v>4.5999999999999996</v>
      </c>
      <c r="I8063" s="114"/>
    </row>
    <row r="8064" spans="1:9">
      <c r="A8064" s="470">
        <v>44532</v>
      </c>
      <c r="B8064" s="203">
        <v>22</v>
      </c>
      <c r="C8064" s="208">
        <v>152</v>
      </c>
      <c r="D8064" s="471">
        <v>35.6</v>
      </c>
      <c r="E8064" s="209">
        <v>-22</v>
      </c>
      <c r="F8064" s="472">
        <v>5</v>
      </c>
      <c r="I8064" s="114"/>
    </row>
    <row r="8065" spans="1:9">
      <c r="A8065" s="470">
        <v>44532</v>
      </c>
      <c r="B8065" s="203">
        <v>23</v>
      </c>
      <c r="C8065" s="208">
        <v>167</v>
      </c>
      <c r="D8065" s="471">
        <v>35.299999999999997</v>
      </c>
      <c r="E8065" s="209">
        <v>-22</v>
      </c>
      <c r="F8065" s="472">
        <v>5.3</v>
      </c>
      <c r="I8065" s="114"/>
    </row>
    <row r="8066" spans="1:9">
      <c r="A8066" s="470">
        <v>44533</v>
      </c>
      <c r="B8066" s="203">
        <v>0</v>
      </c>
      <c r="C8066" s="208">
        <v>182</v>
      </c>
      <c r="D8066" s="471">
        <v>35.1</v>
      </c>
      <c r="E8066" s="209">
        <v>-22</v>
      </c>
      <c r="F8066" s="472">
        <v>5.7</v>
      </c>
      <c r="I8066" s="114"/>
    </row>
    <row r="8067" spans="1:9">
      <c r="A8067" s="470">
        <v>44533</v>
      </c>
      <c r="B8067" s="203">
        <v>1</v>
      </c>
      <c r="C8067" s="208">
        <v>197</v>
      </c>
      <c r="D8067" s="471">
        <v>34.799999999999997</v>
      </c>
      <c r="E8067" s="209">
        <v>-22</v>
      </c>
      <c r="F8067" s="472">
        <v>6</v>
      </c>
      <c r="I8067" s="114"/>
    </row>
    <row r="8068" spans="1:9">
      <c r="A8068" s="470">
        <v>44533</v>
      </c>
      <c r="B8068" s="203">
        <v>2</v>
      </c>
      <c r="C8068" s="208">
        <v>212</v>
      </c>
      <c r="D8068" s="471">
        <v>34.6</v>
      </c>
      <c r="E8068" s="209">
        <v>-22</v>
      </c>
      <c r="F8068" s="472">
        <v>6.4</v>
      </c>
      <c r="I8068" s="114"/>
    </row>
    <row r="8069" spans="1:9">
      <c r="A8069" s="470">
        <v>44533</v>
      </c>
      <c r="B8069" s="203">
        <v>3</v>
      </c>
      <c r="C8069" s="208">
        <v>227</v>
      </c>
      <c r="D8069" s="471">
        <v>34.299999999999997</v>
      </c>
      <c r="E8069" s="209">
        <v>-22</v>
      </c>
      <c r="F8069" s="472">
        <v>6.7</v>
      </c>
      <c r="I8069" s="114"/>
    </row>
    <row r="8070" spans="1:9">
      <c r="A8070" s="470">
        <v>44533</v>
      </c>
      <c r="B8070" s="203">
        <v>4</v>
      </c>
      <c r="C8070" s="208">
        <v>242</v>
      </c>
      <c r="D8070" s="471">
        <v>34.1</v>
      </c>
      <c r="E8070" s="209">
        <v>-22</v>
      </c>
      <c r="F8070" s="472">
        <v>7.1</v>
      </c>
      <c r="I8070" s="114"/>
    </row>
    <row r="8071" spans="1:9">
      <c r="A8071" s="470">
        <v>44533</v>
      </c>
      <c r="B8071" s="203">
        <v>5</v>
      </c>
      <c r="C8071" s="208">
        <v>257</v>
      </c>
      <c r="D8071" s="471">
        <v>33.799999999999997</v>
      </c>
      <c r="E8071" s="209">
        <v>-22</v>
      </c>
      <c r="F8071" s="472">
        <v>7.4</v>
      </c>
      <c r="I8071" s="114"/>
    </row>
    <row r="8072" spans="1:9">
      <c r="A8072" s="470">
        <v>44533</v>
      </c>
      <c r="B8072" s="203">
        <v>6</v>
      </c>
      <c r="C8072" s="208">
        <v>272</v>
      </c>
      <c r="D8072" s="471">
        <v>33.6</v>
      </c>
      <c r="E8072" s="209">
        <v>-22</v>
      </c>
      <c r="F8072" s="472">
        <v>7.8</v>
      </c>
      <c r="I8072" s="114"/>
    </row>
    <row r="8073" spans="1:9">
      <c r="A8073" s="470">
        <v>44533</v>
      </c>
      <c r="B8073" s="203">
        <v>7</v>
      </c>
      <c r="C8073" s="208">
        <v>287</v>
      </c>
      <c r="D8073" s="471">
        <v>33.299999999999997</v>
      </c>
      <c r="E8073" s="209">
        <v>-22</v>
      </c>
      <c r="F8073" s="472">
        <v>8.1</v>
      </c>
      <c r="I8073" s="114"/>
    </row>
    <row r="8074" spans="1:9">
      <c r="A8074" s="470">
        <v>44533</v>
      </c>
      <c r="B8074" s="203">
        <v>8</v>
      </c>
      <c r="C8074" s="208">
        <v>302</v>
      </c>
      <c r="D8074" s="471">
        <v>33.1</v>
      </c>
      <c r="E8074" s="209">
        <v>-22</v>
      </c>
      <c r="F8074" s="472">
        <v>8.5</v>
      </c>
      <c r="I8074" s="114"/>
    </row>
    <row r="8075" spans="1:9">
      <c r="A8075" s="470">
        <v>44533</v>
      </c>
      <c r="B8075" s="203">
        <v>9</v>
      </c>
      <c r="C8075" s="208">
        <v>317</v>
      </c>
      <c r="D8075" s="471">
        <v>32.9</v>
      </c>
      <c r="E8075" s="209">
        <v>-22</v>
      </c>
      <c r="F8075" s="472">
        <v>8.8000000000000007</v>
      </c>
      <c r="I8075" s="114"/>
    </row>
    <row r="8076" spans="1:9">
      <c r="A8076" s="470">
        <v>44533</v>
      </c>
      <c r="B8076" s="203">
        <v>10</v>
      </c>
      <c r="C8076" s="208">
        <v>332</v>
      </c>
      <c r="D8076" s="471">
        <v>32.6</v>
      </c>
      <c r="E8076" s="209">
        <v>-22</v>
      </c>
      <c r="F8076" s="472">
        <v>9.1999999999999993</v>
      </c>
      <c r="I8076" s="114"/>
    </row>
    <row r="8077" spans="1:9">
      <c r="A8077" s="470">
        <v>44533</v>
      </c>
      <c r="B8077" s="203">
        <v>11</v>
      </c>
      <c r="C8077" s="208">
        <v>347</v>
      </c>
      <c r="D8077" s="471">
        <v>32.4</v>
      </c>
      <c r="E8077" s="209">
        <v>-22</v>
      </c>
      <c r="F8077" s="472">
        <v>9.5</v>
      </c>
      <c r="I8077" s="114"/>
    </row>
    <row r="8078" spans="1:9">
      <c r="A8078" s="470">
        <v>44533</v>
      </c>
      <c r="B8078" s="203">
        <v>12</v>
      </c>
      <c r="C8078" s="208">
        <v>2</v>
      </c>
      <c r="D8078" s="471">
        <v>32.1</v>
      </c>
      <c r="E8078" s="209">
        <v>-22</v>
      </c>
      <c r="F8078" s="472">
        <v>9.9</v>
      </c>
      <c r="I8078" s="114"/>
    </row>
    <row r="8079" spans="1:9">
      <c r="A8079" s="470">
        <v>44533</v>
      </c>
      <c r="B8079" s="203">
        <v>13</v>
      </c>
      <c r="C8079" s="208">
        <v>17</v>
      </c>
      <c r="D8079" s="471">
        <v>31.9</v>
      </c>
      <c r="E8079" s="209">
        <v>-22</v>
      </c>
      <c r="F8079" s="472">
        <v>10.199999999999999</v>
      </c>
      <c r="I8079" s="114"/>
    </row>
    <row r="8080" spans="1:9">
      <c r="A8080" s="470">
        <v>44533</v>
      </c>
      <c r="B8080" s="203">
        <v>14</v>
      </c>
      <c r="C8080" s="208">
        <v>32</v>
      </c>
      <c r="D8080" s="471">
        <v>31.6</v>
      </c>
      <c r="E8080" s="209">
        <v>-22</v>
      </c>
      <c r="F8080" s="472">
        <v>10.6</v>
      </c>
      <c r="I8080" s="114"/>
    </row>
    <row r="8081" spans="1:9">
      <c r="A8081" s="470">
        <v>44533</v>
      </c>
      <c r="B8081" s="203">
        <v>15</v>
      </c>
      <c r="C8081" s="208">
        <v>47</v>
      </c>
      <c r="D8081" s="471">
        <v>31.4</v>
      </c>
      <c r="E8081" s="209">
        <v>-22</v>
      </c>
      <c r="F8081" s="472">
        <v>10.9</v>
      </c>
      <c r="I8081" s="114"/>
    </row>
    <row r="8082" spans="1:9">
      <c r="A8082" s="470">
        <v>44533</v>
      </c>
      <c r="B8082" s="203">
        <v>16</v>
      </c>
      <c r="C8082" s="208">
        <v>62</v>
      </c>
      <c r="D8082" s="471">
        <v>31.1</v>
      </c>
      <c r="E8082" s="209">
        <v>-22</v>
      </c>
      <c r="F8082" s="472">
        <v>11.3</v>
      </c>
      <c r="I8082" s="114"/>
    </row>
    <row r="8083" spans="1:9">
      <c r="A8083" s="470">
        <v>44533</v>
      </c>
      <c r="B8083" s="203">
        <v>17</v>
      </c>
      <c r="C8083" s="208">
        <v>77</v>
      </c>
      <c r="D8083" s="471">
        <v>30.9</v>
      </c>
      <c r="E8083" s="209">
        <v>-22</v>
      </c>
      <c r="F8083" s="472">
        <v>11.6</v>
      </c>
      <c r="I8083" s="114"/>
    </row>
    <row r="8084" spans="1:9">
      <c r="A8084" s="470">
        <v>44533</v>
      </c>
      <c r="B8084" s="203">
        <v>18</v>
      </c>
      <c r="C8084" s="208">
        <v>92</v>
      </c>
      <c r="D8084" s="471">
        <v>30.6</v>
      </c>
      <c r="E8084" s="209">
        <v>-22</v>
      </c>
      <c r="F8084" s="472">
        <v>11.9</v>
      </c>
      <c r="I8084" s="114"/>
    </row>
    <row r="8085" spans="1:9">
      <c r="A8085" s="470">
        <v>44533</v>
      </c>
      <c r="B8085" s="203">
        <v>19</v>
      </c>
      <c r="C8085" s="208">
        <v>107</v>
      </c>
      <c r="D8085" s="471">
        <v>30.4</v>
      </c>
      <c r="E8085" s="209">
        <v>-22</v>
      </c>
      <c r="F8085" s="472">
        <v>12.3</v>
      </c>
      <c r="I8085" s="114"/>
    </row>
    <row r="8086" spans="1:9">
      <c r="A8086" s="470">
        <v>44533</v>
      </c>
      <c r="B8086" s="203">
        <v>20</v>
      </c>
      <c r="C8086" s="208">
        <v>122</v>
      </c>
      <c r="D8086" s="471">
        <v>30.1</v>
      </c>
      <c r="E8086" s="209">
        <v>-22</v>
      </c>
      <c r="F8086" s="472">
        <v>12.6</v>
      </c>
      <c r="I8086" s="114"/>
    </row>
    <row r="8087" spans="1:9">
      <c r="A8087" s="470">
        <v>44533</v>
      </c>
      <c r="B8087" s="203">
        <v>21</v>
      </c>
      <c r="C8087" s="208">
        <v>137</v>
      </c>
      <c r="D8087" s="471">
        <v>29.8</v>
      </c>
      <c r="E8087" s="209">
        <v>-22</v>
      </c>
      <c r="F8087" s="472">
        <v>13</v>
      </c>
      <c r="I8087" s="114"/>
    </row>
    <row r="8088" spans="1:9">
      <c r="A8088" s="470">
        <v>44533</v>
      </c>
      <c r="B8088" s="203">
        <v>22</v>
      </c>
      <c r="C8088" s="208">
        <v>152</v>
      </c>
      <c r="D8088" s="471">
        <v>29.6</v>
      </c>
      <c r="E8088" s="209">
        <v>-22</v>
      </c>
      <c r="F8088" s="472">
        <v>13.3</v>
      </c>
      <c r="I8088" s="114"/>
    </row>
    <row r="8089" spans="1:9">
      <c r="A8089" s="470">
        <v>44533</v>
      </c>
      <c r="B8089" s="203">
        <v>23</v>
      </c>
      <c r="C8089" s="208">
        <v>167</v>
      </c>
      <c r="D8089" s="471">
        <v>29.3</v>
      </c>
      <c r="E8089" s="209">
        <v>-22</v>
      </c>
      <c r="F8089" s="472">
        <v>13.6</v>
      </c>
      <c r="I8089" s="114"/>
    </row>
    <row r="8090" spans="1:9">
      <c r="A8090" s="470">
        <v>44534</v>
      </c>
      <c r="B8090" s="203">
        <v>0</v>
      </c>
      <c r="C8090" s="208">
        <v>182</v>
      </c>
      <c r="D8090" s="471">
        <v>29.1</v>
      </c>
      <c r="E8090" s="209">
        <v>-22</v>
      </c>
      <c r="F8090" s="472">
        <v>14</v>
      </c>
      <c r="I8090" s="114"/>
    </row>
    <row r="8091" spans="1:9">
      <c r="A8091" s="470">
        <v>44534</v>
      </c>
      <c r="B8091" s="203">
        <v>1</v>
      </c>
      <c r="C8091" s="208">
        <v>197</v>
      </c>
      <c r="D8091" s="471">
        <v>28.8</v>
      </c>
      <c r="E8091" s="209">
        <v>-22</v>
      </c>
      <c r="F8091" s="472">
        <v>14.3</v>
      </c>
      <c r="I8091" s="114"/>
    </row>
    <row r="8092" spans="1:9">
      <c r="A8092" s="470">
        <v>44534</v>
      </c>
      <c r="B8092" s="203">
        <v>2</v>
      </c>
      <c r="C8092" s="208">
        <v>212</v>
      </c>
      <c r="D8092" s="471">
        <v>28.6</v>
      </c>
      <c r="E8092" s="209">
        <v>-22</v>
      </c>
      <c r="F8092" s="472">
        <v>14.6</v>
      </c>
      <c r="I8092" s="114"/>
    </row>
    <row r="8093" spans="1:9">
      <c r="A8093" s="470">
        <v>44534</v>
      </c>
      <c r="B8093" s="203">
        <v>3</v>
      </c>
      <c r="C8093" s="208">
        <v>227</v>
      </c>
      <c r="D8093" s="471">
        <v>28.3</v>
      </c>
      <c r="E8093" s="209">
        <v>-22</v>
      </c>
      <c r="F8093" s="472">
        <v>15</v>
      </c>
      <c r="I8093" s="114"/>
    </row>
    <row r="8094" spans="1:9">
      <c r="A8094" s="470">
        <v>44534</v>
      </c>
      <c r="B8094" s="203">
        <v>4</v>
      </c>
      <c r="C8094" s="208">
        <v>242</v>
      </c>
      <c r="D8094" s="471">
        <v>28.1</v>
      </c>
      <c r="E8094" s="209">
        <v>-22</v>
      </c>
      <c r="F8094" s="472">
        <v>15.3</v>
      </c>
      <c r="I8094" s="114"/>
    </row>
    <row r="8095" spans="1:9">
      <c r="A8095" s="470">
        <v>44534</v>
      </c>
      <c r="B8095" s="203">
        <v>5</v>
      </c>
      <c r="C8095" s="208">
        <v>257</v>
      </c>
      <c r="D8095" s="471">
        <v>27.8</v>
      </c>
      <c r="E8095" s="209">
        <v>-22</v>
      </c>
      <c r="F8095" s="472">
        <v>15.6</v>
      </c>
      <c r="I8095" s="114"/>
    </row>
    <row r="8096" spans="1:9">
      <c r="A8096" s="470">
        <v>44534</v>
      </c>
      <c r="B8096" s="203">
        <v>6</v>
      </c>
      <c r="C8096" s="208">
        <v>272</v>
      </c>
      <c r="D8096" s="471">
        <v>27.6</v>
      </c>
      <c r="E8096" s="209">
        <v>-22</v>
      </c>
      <c r="F8096" s="472">
        <v>16</v>
      </c>
      <c r="I8096" s="114"/>
    </row>
    <row r="8097" spans="1:9">
      <c r="A8097" s="470">
        <v>44534</v>
      </c>
      <c r="B8097" s="203">
        <v>7</v>
      </c>
      <c r="C8097" s="208">
        <v>287</v>
      </c>
      <c r="D8097" s="471">
        <v>27.3</v>
      </c>
      <c r="E8097" s="209">
        <v>-22</v>
      </c>
      <c r="F8097" s="472">
        <v>16.3</v>
      </c>
      <c r="I8097" s="114"/>
    </row>
    <row r="8098" spans="1:9">
      <c r="A8098" s="470">
        <v>44534</v>
      </c>
      <c r="B8098" s="203">
        <v>8</v>
      </c>
      <c r="C8098" s="208">
        <v>302</v>
      </c>
      <c r="D8098" s="471">
        <v>27.1</v>
      </c>
      <c r="E8098" s="209">
        <v>-22</v>
      </c>
      <c r="F8098" s="472">
        <v>16.600000000000001</v>
      </c>
      <c r="I8098" s="114"/>
    </row>
    <row r="8099" spans="1:9">
      <c r="A8099" s="470">
        <v>44534</v>
      </c>
      <c r="B8099" s="203">
        <v>9</v>
      </c>
      <c r="C8099" s="208">
        <v>317</v>
      </c>
      <c r="D8099" s="471">
        <v>26.8</v>
      </c>
      <c r="E8099" s="209">
        <v>-22</v>
      </c>
      <c r="F8099" s="472">
        <v>17</v>
      </c>
      <c r="I8099" s="114"/>
    </row>
    <row r="8100" spans="1:9">
      <c r="A8100" s="470">
        <v>44534</v>
      </c>
      <c r="B8100" s="203">
        <v>10</v>
      </c>
      <c r="C8100" s="208">
        <v>332</v>
      </c>
      <c r="D8100" s="471">
        <v>26.6</v>
      </c>
      <c r="E8100" s="209">
        <v>-22</v>
      </c>
      <c r="F8100" s="472">
        <v>17.3</v>
      </c>
      <c r="I8100" s="114"/>
    </row>
    <row r="8101" spans="1:9">
      <c r="A8101" s="470">
        <v>44534</v>
      </c>
      <c r="B8101" s="203">
        <v>11</v>
      </c>
      <c r="C8101" s="208">
        <v>347</v>
      </c>
      <c r="D8101" s="471">
        <v>26.3</v>
      </c>
      <c r="E8101" s="209">
        <v>-22</v>
      </c>
      <c r="F8101" s="472">
        <v>17.600000000000001</v>
      </c>
      <c r="I8101" s="114"/>
    </row>
    <row r="8102" spans="1:9">
      <c r="A8102" s="470">
        <v>44534</v>
      </c>
      <c r="B8102" s="203">
        <v>12</v>
      </c>
      <c r="C8102" s="208">
        <v>2</v>
      </c>
      <c r="D8102" s="471">
        <v>26</v>
      </c>
      <c r="E8102" s="209">
        <v>-22</v>
      </c>
      <c r="F8102" s="472">
        <v>18</v>
      </c>
      <c r="I8102" s="114"/>
    </row>
    <row r="8103" spans="1:9">
      <c r="A8103" s="470">
        <v>44534</v>
      </c>
      <c r="B8103" s="203">
        <v>13</v>
      </c>
      <c r="C8103" s="208">
        <v>17</v>
      </c>
      <c r="D8103" s="471">
        <v>25.8</v>
      </c>
      <c r="E8103" s="209">
        <v>-22</v>
      </c>
      <c r="F8103" s="472">
        <v>18.3</v>
      </c>
      <c r="I8103" s="114"/>
    </row>
    <row r="8104" spans="1:9">
      <c r="A8104" s="470">
        <v>44534</v>
      </c>
      <c r="B8104" s="203">
        <v>14</v>
      </c>
      <c r="C8104" s="208">
        <v>32</v>
      </c>
      <c r="D8104" s="471">
        <v>25.5</v>
      </c>
      <c r="E8104" s="209">
        <v>-22</v>
      </c>
      <c r="F8104" s="472">
        <v>18.600000000000001</v>
      </c>
      <c r="I8104" s="114"/>
    </row>
    <row r="8105" spans="1:9">
      <c r="A8105" s="470">
        <v>44534</v>
      </c>
      <c r="B8105" s="203">
        <v>15</v>
      </c>
      <c r="C8105" s="208">
        <v>47</v>
      </c>
      <c r="D8105" s="471">
        <v>25.3</v>
      </c>
      <c r="E8105" s="209">
        <v>-22</v>
      </c>
      <c r="F8105" s="472">
        <v>18.899999999999999</v>
      </c>
      <c r="I8105" s="114"/>
    </row>
    <row r="8106" spans="1:9">
      <c r="A8106" s="470">
        <v>44534</v>
      </c>
      <c r="B8106" s="203">
        <v>16</v>
      </c>
      <c r="C8106" s="208">
        <v>62</v>
      </c>
      <c r="D8106" s="471">
        <v>25</v>
      </c>
      <c r="E8106" s="209">
        <v>-22</v>
      </c>
      <c r="F8106" s="472">
        <v>19.3</v>
      </c>
      <c r="I8106" s="114"/>
    </row>
    <row r="8107" spans="1:9">
      <c r="A8107" s="470">
        <v>44534</v>
      </c>
      <c r="B8107" s="203">
        <v>17</v>
      </c>
      <c r="C8107" s="208">
        <v>77</v>
      </c>
      <c r="D8107" s="471">
        <v>24.8</v>
      </c>
      <c r="E8107" s="209">
        <v>-22</v>
      </c>
      <c r="F8107" s="472">
        <v>19.600000000000001</v>
      </c>
      <c r="I8107" s="114"/>
    </row>
    <row r="8108" spans="1:9">
      <c r="A8108" s="470">
        <v>44534</v>
      </c>
      <c r="B8108" s="203">
        <v>18</v>
      </c>
      <c r="C8108" s="208">
        <v>92</v>
      </c>
      <c r="D8108" s="471">
        <v>24.5</v>
      </c>
      <c r="E8108" s="209">
        <v>-22</v>
      </c>
      <c r="F8108" s="472">
        <v>19.899999999999999</v>
      </c>
      <c r="I8108" s="114"/>
    </row>
    <row r="8109" spans="1:9">
      <c r="A8109" s="470">
        <v>44534</v>
      </c>
      <c r="B8109" s="203">
        <v>19</v>
      </c>
      <c r="C8109" s="208">
        <v>107</v>
      </c>
      <c r="D8109" s="471">
        <v>24.3</v>
      </c>
      <c r="E8109" s="209">
        <v>-22</v>
      </c>
      <c r="F8109" s="472">
        <v>20.2</v>
      </c>
      <c r="I8109" s="114"/>
    </row>
    <row r="8110" spans="1:9">
      <c r="A8110" s="470">
        <v>44534</v>
      </c>
      <c r="B8110" s="203">
        <v>20</v>
      </c>
      <c r="C8110" s="208">
        <v>122</v>
      </c>
      <c r="D8110" s="471">
        <v>24</v>
      </c>
      <c r="E8110" s="209">
        <v>-22</v>
      </c>
      <c r="F8110" s="472">
        <v>20.5</v>
      </c>
      <c r="I8110" s="114"/>
    </row>
    <row r="8111" spans="1:9">
      <c r="A8111" s="470">
        <v>44534</v>
      </c>
      <c r="B8111" s="203">
        <v>21</v>
      </c>
      <c r="C8111" s="208">
        <v>137</v>
      </c>
      <c r="D8111" s="471">
        <v>23.7</v>
      </c>
      <c r="E8111" s="209">
        <v>-22</v>
      </c>
      <c r="F8111" s="472">
        <v>20.9</v>
      </c>
      <c r="I8111" s="114"/>
    </row>
    <row r="8112" spans="1:9">
      <c r="A8112" s="470">
        <v>44534</v>
      </c>
      <c r="B8112" s="203">
        <v>22</v>
      </c>
      <c r="C8112" s="208">
        <v>152</v>
      </c>
      <c r="D8112" s="471">
        <v>23.5</v>
      </c>
      <c r="E8112" s="209">
        <v>-22</v>
      </c>
      <c r="F8112" s="472">
        <v>21.2</v>
      </c>
      <c r="I8112" s="114"/>
    </row>
    <row r="8113" spans="1:9">
      <c r="A8113" s="470">
        <v>44534</v>
      </c>
      <c r="B8113" s="203">
        <v>23</v>
      </c>
      <c r="C8113" s="208">
        <v>167</v>
      </c>
      <c r="D8113" s="471">
        <v>23.2</v>
      </c>
      <c r="E8113" s="209">
        <v>-22</v>
      </c>
      <c r="F8113" s="472">
        <v>21.5</v>
      </c>
      <c r="I8113" s="114"/>
    </row>
    <row r="8114" spans="1:9">
      <c r="A8114" s="470">
        <v>44535</v>
      </c>
      <c r="B8114" s="203">
        <v>0</v>
      </c>
      <c r="C8114" s="208">
        <v>182</v>
      </c>
      <c r="D8114" s="471">
        <v>23</v>
      </c>
      <c r="E8114" s="209">
        <v>-22</v>
      </c>
      <c r="F8114" s="472">
        <v>21.8</v>
      </c>
      <c r="I8114" s="114"/>
    </row>
    <row r="8115" spans="1:9">
      <c r="A8115" s="470">
        <v>44535</v>
      </c>
      <c r="B8115" s="203">
        <v>1</v>
      </c>
      <c r="C8115" s="208">
        <v>197</v>
      </c>
      <c r="D8115" s="471">
        <v>22.7</v>
      </c>
      <c r="E8115" s="209">
        <v>-22</v>
      </c>
      <c r="F8115" s="472">
        <v>22.1</v>
      </c>
      <c r="I8115" s="114"/>
    </row>
    <row r="8116" spans="1:9">
      <c r="A8116" s="470">
        <v>44535</v>
      </c>
      <c r="B8116" s="203">
        <v>2</v>
      </c>
      <c r="C8116" s="208">
        <v>212</v>
      </c>
      <c r="D8116" s="471">
        <v>22.4</v>
      </c>
      <c r="E8116" s="209">
        <v>-22</v>
      </c>
      <c r="F8116" s="472">
        <v>22.5</v>
      </c>
      <c r="I8116" s="114"/>
    </row>
    <row r="8117" spans="1:9">
      <c r="A8117" s="470">
        <v>44535</v>
      </c>
      <c r="B8117" s="203">
        <v>3</v>
      </c>
      <c r="C8117" s="208">
        <v>227</v>
      </c>
      <c r="D8117" s="471">
        <v>22.2</v>
      </c>
      <c r="E8117" s="209">
        <v>-22</v>
      </c>
      <c r="F8117" s="472">
        <v>22.8</v>
      </c>
      <c r="I8117" s="114"/>
    </row>
    <row r="8118" spans="1:9">
      <c r="A8118" s="470">
        <v>44535</v>
      </c>
      <c r="B8118" s="203">
        <v>4</v>
      </c>
      <c r="C8118" s="208">
        <v>242</v>
      </c>
      <c r="D8118" s="471">
        <v>21.9</v>
      </c>
      <c r="E8118" s="209">
        <v>-22</v>
      </c>
      <c r="F8118" s="472">
        <v>23.1</v>
      </c>
      <c r="I8118" s="114"/>
    </row>
    <row r="8119" spans="1:9">
      <c r="A8119" s="470">
        <v>44535</v>
      </c>
      <c r="B8119" s="203">
        <v>5</v>
      </c>
      <c r="C8119" s="208">
        <v>257</v>
      </c>
      <c r="D8119" s="471">
        <v>21.7</v>
      </c>
      <c r="E8119" s="209">
        <v>-22</v>
      </c>
      <c r="F8119" s="472">
        <v>23.4</v>
      </c>
      <c r="I8119" s="114"/>
    </row>
    <row r="8120" spans="1:9">
      <c r="A8120" s="470">
        <v>44535</v>
      </c>
      <c r="B8120" s="203">
        <v>6</v>
      </c>
      <c r="C8120" s="208">
        <v>272</v>
      </c>
      <c r="D8120" s="471">
        <v>21.4</v>
      </c>
      <c r="E8120" s="209">
        <v>-22</v>
      </c>
      <c r="F8120" s="472">
        <v>23.7</v>
      </c>
      <c r="I8120" s="114"/>
    </row>
    <row r="8121" spans="1:9">
      <c r="A8121" s="470">
        <v>44535</v>
      </c>
      <c r="B8121" s="203">
        <v>7</v>
      </c>
      <c r="C8121" s="208">
        <v>287</v>
      </c>
      <c r="D8121" s="471">
        <v>21.1</v>
      </c>
      <c r="E8121" s="209">
        <v>-22</v>
      </c>
      <c r="F8121" s="472">
        <v>24</v>
      </c>
      <c r="I8121" s="114"/>
    </row>
    <row r="8122" spans="1:9">
      <c r="A8122" s="470">
        <v>44535</v>
      </c>
      <c r="B8122" s="203">
        <v>8</v>
      </c>
      <c r="C8122" s="208">
        <v>302</v>
      </c>
      <c r="D8122" s="471">
        <v>20.9</v>
      </c>
      <c r="E8122" s="209">
        <v>-22</v>
      </c>
      <c r="F8122" s="472">
        <v>24.3</v>
      </c>
      <c r="I8122" s="114"/>
    </row>
    <row r="8123" spans="1:9">
      <c r="A8123" s="470">
        <v>44535</v>
      </c>
      <c r="B8123" s="203">
        <v>9</v>
      </c>
      <c r="C8123" s="208">
        <v>317</v>
      </c>
      <c r="D8123" s="471">
        <v>20.6</v>
      </c>
      <c r="E8123" s="209">
        <v>-22</v>
      </c>
      <c r="F8123" s="472">
        <v>24.7</v>
      </c>
      <c r="I8123" s="114"/>
    </row>
    <row r="8124" spans="1:9">
      <c r="A8124" s="470">
        <v>44535</v>
      </c>
      <c r="B8124" s="203">
        <v>10</v>
      </c>
      <c r="C8124" s="208">
        <v>332</v>
      </c>
      <c r="D8124" s="471">
        <v>20.399999999999999</v>
      </c>
      <c r="E8124" s="209">
        <v>-22</v>
      </c>
      <c r="F8124" s="472">
        <v>25</v>
      </c>
      <c r="I8124" s="114"/>
    </row>
    <row r="8125" spans="1:9">
      <c r="A8125" s="470">
        <v>44535</v>
      </c>
      <c r="B8125" s="203">
        <v>11</v>
      </c>
      <c r="C8125" s="208">
        <v>347</v>
      </c>
      <c r="D8125" s="471">
        <v>20.100000000000001</v>
      </c>
      <c r="E8125" s="209">
        <v>-22</v>
      </c>
      <c r="F8125" s="472">
        <v>25.3</v>
      </c>
      <c r="I8125" s="114"/>
    </row>
    <row r="8126" spans="1:9">
      <c r="A8126" s="470">
        <v>44535</v>
      </c>
      <c r="B8126" s="203">
        <v>12</v>
      </c>
      <c r="C8126" s="208">
        <v>2</v>
      </c>
      <c r="D8126" s="471">
        <v>19.8</v>
      </c>
      <c r="E8126" s="209">
        <v>-22</v>
      </c>
      <c r="F8126" s="472">
        <v>25.6</v>
      </c>
      <c r="I8126" s="114"/>
    </row>
    <row r="8127" spans="1:9">
      <c r="A8127" s="470">
        <v>44535</v>
      </c>
      <c r="B8127" s="203">
        <v>13</v>
      </c>
      <c r="C8127" s="208">
        <v>17</v>
      </c>
      <c r="D8127" s="471">
        <v>19.600000000000001</v>
      </c>
      <c r="E8127" s="209">
        <v>-22</v>
      </c>
      <c r="F8127" s="472">
        <v>25.9</v>
      </c>
      <c r="I8127" s="114"/>
    </row>
    <row r="8128" spans="1:9">
      <c r="A8128" s="470">
        <v>44535</v>
      </c>
      <c r="B8128" s="203">
        <v>14</v>
      </c>
      <c r="C8128" s="208">
        <v>32</v>
      </c>
      <c r="D8128" s="471">
        <v>19.3</v>
      </c>
      <c r="E8128" s="209">
        <v>-22</v>
      </c>
      <c r="F8128" s="472">
        <v>26.2</v>
      </c>
      <c r="I8128" s="114"/>
    </row>
    <row r="8129" spans="1:9">
      <c r="A8129" s="470">
        <v>44535</v>
      </c>
      <c r="B8129" s="203">
        <v>15</v>
      </c>
      <c r="C8129" s="208">
        <v>47</v>
      </c>
      <c r="D8129" s="471">
        <v>19.100000000000001</v>
      </c>
      <c r="E8129" s="209">
        <v>-22</v>
      </c>
      <c r="F8129" s="472">
        <v>26.5</v>
      </c>
      <c r="I8129" s="114"/>
    </row>
    <row r="8130" spans="1:9">
      <c r="A8130" s="470">
        <v>44535</v>
      </c>
      <c r="B8130" s="203">
        <v>16</v>
      </c>
      <c r="C8130" s="208">
        <v>62</v>
      </c>
      <c r="D8130" s="471">
        <v>18.8</v>
      </c>
      <c r="E8130" s="209">
        <v>-22</v>
      </c>
      <c r="F8130" s="472">
        <v>26.8</v>
      </c>
      <c r="I8130" s="114"/>
    </row>
    <row r="8131" spans="1:9">
      <c r="A8131" s="470">
        <v>44535</v>
      </c>
      <c r="B8131" s="203">
        <v>17</v>
      </c>
      <c r="C8131" s="208">
        <v>77</v>
      </c>
      <c r="D8131" s="471">
        <v>18.5</v>
      </c>
      <c r="E8131" s="209">
        <v>-22</v>
      </c>
      <c r="F8131" s="472">
        <v>27.1</v>
      </c>
      <c r="I8131" s="114"/>
    </row>
    <row r="8132" spans="1:9">
      <c r="A8132" s="470">
        <v>44535</v>
      </c>
      <c r="B8132" s="203">
        <v>18</v>
      </c>
      <c r="C8132" s="208">
        <v>92</v>
      </c>
      <c r="D8132" s="471">
        <v>18.3</v>
      </c>
      <c r="E8132" s="209">
        <v>-22</v>
      </c>
      <c r="F8132" s="472">
        <v>27.4</v>
      </c>
      <c r="I8132" s="114"/>
    </row>
    <row r="8133" spans="1:9">
      <c r="A8133" s="470">
        <v>44535</v>
      </c>
      <c r="B8133" s="203">
        <v>19</v>
      </c>
      <c r="C8133" s="208">
        <v>107</v>
      </c>
      <c r="D8133" s="471">
        <v>18</v>
      </c>
      <c r="E8133" s="209">
        <v>-22</v>
      </c>
      <c r="F8133" s="472">
        <v>27.7</v>
      </c>
      <c r="I8133" s="114"/>
    </row>
    <row r="8134" spans="1:9">
      <c r="A8134" s="470">
        <v>44535</v>
      </c>
      <c r="B8134" s="203">
        <v>20</v>
      </c>
      <c r="C8134" s="208">
        <v>122</v>
      </c>
      <c r="D8134" s="471">
        <v>17.7</v>
      </c>
      <c r="E8134" s="209">
        <v>-22</v>
      </c>
      <c r="F8134" s="472">
        <v>28</v>
      </c>
      <c r="I8134" s="114"/>
    </row>
    <row r="8135" spans="1:9">
      <c r="A8135" s="470">
        <v>44535</v>
      </c>
      <c r="B8135" s="203">
        <v>21</v>
      </c>
      <c r="C8135" s="208">
        <v>137</v>
      </c>
      <c r="D8135" s="471">
        <v>17.5</v>
      </c>
      <c r="E8135" s="209">
        <v>-22</v>
      </c>
      <c r="F8135" s="472">
        <v>28.3</v>
      </c>
      <c r="I8135" s="114"/>
    </row>
    <row r="8136" spans="1:9">
      <c r="A8136" s="470">
        <v>44535</v>
      </c>
      <c r="B8136" s="203">
        <v>22</v>
      </c>
      <c r="C8136" s="208">
        <v>152</v>
      </c>
      <c r="D8136" s="471">
        <v>17.2</v>
      </c>
      <c r="E8136" s="209">
        <v>-22</v>
      </c>
      <c r="F8136" s="472">
        <v>28.6</v>
      </c>
      <c r="I8136" s="114"/>
    </row>
    <row r="8137" spans="1:9">
      <c r="A8137" s="470">
        <v>44535</v>
      </c>
      <c r="B8137" s="203">
        <v>23</v>
      </c>
      <c r="C8137" s="208">
        <v>167</v>
      </c>
      <c r="D8137" s="471">
        <v>17</v>
      </c>
      <c r="E8137" s="209">
        <v>-22</v>
      </c>
      <c r="F8137" s="472">
        <v>28.9</v>
      </c>
      <c r="I8137" s="114"/>
    </row>
    <row r="8138" spans="1:9">
      <c r="A8138" s="470">
        <v>44536</v>
      </c>
      <c r="B8138" s="203">
        <v>0</v>
      </c>
      <c r="C8138" s="208">
        <v>182</v>
      </c>
      <c r="D8138" s="471">
        <v>16.7</v>
      </c>
      <c r="E8138" s="209">
        <v>-22</v>
      </c>
      <c r="F8138" s="472">
        <v>29.2</v>
      </c>
      <c r="I8138" s="114"/>
    </row>
    <row r="8139" spans="1:9">
      <c r="A8139" s="470">
        <v>44536</v>
      </c>
      <c r="B8139" s="203">
        <v>1</v>
      </c>
      <c r="C8139" s="208">
        <v>197</v>
      </c>
      <c r="D8139" s="471">
        <v>16.399999999999999</v>
      </c>
      <c r="E8139" s="209">
        <v>-22</v>
      </c>
      <c r="F8139" s="472">
        <v>29.5</v>
      </c>
      <c r="I8139" s="114"/>
    </row>
    <row r="8140" spans="1:9">
      <c r="A8140" s="470">
        <v>44536</v>
      </c>
      <c r="B8140" s="203">
        <v>2</v>
      </c>
      <c r="C8140" s="208">
        <v>212</v>
      </c>
      <c r="D8140" s="471">
        <v>16.2</v>
      </c>
      <c r="E8140" s="209">
        <v>-22</v>
      </c>
      <c r="F8140" s="472">
        <v>29.8</v>
      </c>
      <c r="I8140" s="114"/>
    </row>
    <row r="8141" spans="1:9">
      <c r="A8141" s="470">
        <v>44536</v>
      </c>
      <c r="B8141" s="203">
        <v>3</v>
      </c>
      <c r="C8141" s="208">
        <v>227</v>
      </c>
      <c r="D8141" s="471">
        <v>15.9</v>
      </c>
      <c r="E8141" s="209">
        <v>-22</v>
      </c>
      <c r="F8141" s="472">
        <v>30.1</v>
      </c>
      <c r="I8141" s="114"/>
    </row>
    <row r="8142" spans="1:9">
      <c r="A8142" s="470">
        <v>44536</v>
      </c>
      <c r="B8142" s="203">
        <v>4</v>
      </c>
      <c r="C8142" s="208">
        <v>242</v>
      </c>
      <c r="D8142" s="471">
        <v>15.6</v>
      </c>
      <c r="E8142" s="209">
        <v>-22</v>
      </c>
      <c r="F8142" s="472">
        <v>30.4</v>
      </c>
      <c r="I8142" s="114"/>
    </row>
    <row r="8143" spans="1:9">
      <c r="A8143" s="470">
        <v>44536</v>
      </c>
      <c r="B8143" s="203">
        <v>5</v>
      </c>
      <c r="C8143" s="208">
        <v>257</v>
      </c>
      <c r="D8143" s="471">
        <v>15.4</v>
      </c>
      <c r="E8143" s="209">
        <v>-22</v>
      </c>
      <c r="F8143" s="472">
        <v>30.7</v>
      </c>
      <c r="I8143" s="114"/>
    </row>
    <row r="8144" spans="1:9">
      <c r="A8144" s="470">
        <v>44536</v>
      </c>
      <c r="B8144" s="203">
        <v>6</v>
      </c>
      <c r="C8144" s="208">
        <v>272</v>
      </c>
      <c r="D8144" s="471">
        <v>15.1</v>
      </c>
      <c r="E8144" s="209">
        <v>-22</v>
      </c>
      <c r="F8144" s="472">
        <v>31</v>
      </c>
      <c r="I8144" s="114"/>
    </row>
    <row r="8145" spans="1:9">
      <c r="A8145" s="470">
        <v>44536</v>
      </c>
      <c r="B8145" s="203">
        <v>7</v>
      </c>
      <c r="C8145" s="208">
        <v>287</v>
      </c>
      <c r="D8145" s="471">
        <v>14.8</v>
      </c>
      <c r="E8145" s="209">
        <v>-22</v>
      </c>
      <c r="F8145" s="472">
        <v>31.3</v>
      </c>
      <c r="I8145" s="114"/>
    </row>
    <row r="8146" spans="1:9">
      <c r="A8146" s="470">
        <v>44536</v>
      </c>
      <c r="B8146" s="203">
        <v>8</v>
      </c>
      <c r="C8146" s="208">
        <v>302</v>
      </c>
      <c r="D8146" s="471">
        <v>14.6</v>
      </c>
      <c r="E8146" s="209">
        <v>-22</v>
      </c>
      <c r="F8146" s="472">
        <v>31.6</v>
      </c>
      <c r="I8146" s="114"/>
    </row>
    <row r="8147" spans="1:9">
      <c r="A8147" s="470">
        <v>44536</v>
      </c>
      <c r="B8147" s="203">
        <v>9</v>
      </c>
      <c r="C8147" s="208">
        <v>317</v>
      </c>
      <c r="D8147" s="471">
        <v>14.3</v>
      </c>
      <c r="E8147" s="209">
        <v>-22</v>
      </c>
      <c r="F8147" s="472">
        <v>31.9</v>
      </c>
      <c r="I8147" s="114"/>
    </row>
    <row r="8148" spans="1:9">
      <c r="A8148" s="470">
        <v>44536</v>
      </c>
      <c r="B8148" s="203">
        <v>10</v>
      </c>
      <c r="C8148" s="208">
        <v>332</v>
      </c>
      <c r="D8148" s="471">
        <v>14</v>
      </c>
      <c r="E8148" s="209">
        <v>-22</v>
      </c>
      <c r="F8148" s="472">
        <v>32.200000000000003</v>
      </c>
      <c r="I8148" s="114"/>
    </row>
    <row r="8149" spans="1:9">
      <c r="A8149" s="470">
        <v>44536</v>
      </c>
      <c r="B8149" s="203">
        <v>11</v>
      </c>
      <c r="C8149" s="208">
        <v>347</v>
      </c>
      <c r="D8149" s="471">
        <v>13.8</v>
      </c>
      <c r="E8149" s="209">
        <v>-22</v>
      </c>
      <c r="F8149" s="472">
        <v>32.5</v>
      </c>
      <c r="I8149" s="114"/>
    </row>
    <row r="8150" spans="1:9">
      <c r="A8150" s="470">
        <v>44536</v>
      </c>
      <c r="B8150" s="203">
        <v>12</v>
      </c>
      <c r="C8150" s="208">
        <v>2</v>
      </c>
      <c r="D8150" s="471">
        <v>13.5</v>
      </c>
      <c r="E8150" s="209">
        <v>-22</v>
      </c>
      <c r="F8150" s="472">
        <v>32.799999999999997</v>
      </c>
      <c r="I8150" s="114"/>
    </row>
    <row r="8151" spans="1:9">
      <c r="A8151" s="470">
        <v>44536</v>
      </c>
      <c r="B8151" s="203">
        <v>13</v>
      </c>
      <c r="C8151" s="208">
        <v>17</v>
      </c>
      <c r="D8151" s="471">
        <v>13.2</v>
      </c>
      <c r="E8151" s="209">
        <v>-22</v>
      </c>
      <c r="F8151" s="472">
        <v>33.1</v>
      </c>
      <c r="I8151" s="114"/>
    </row>
    <row r="8152" spans="1:9">
      <c r="A8152" s="470">
        <v>44536</v>
      </c>
      <c r="B8152" s="203">
        <v>14</v>
      </c>
      <c r="C8152" s="208">
        <v>32</v>
      </c>
      <c r="D8152" s="471">
        <v>13</v>
      </c>
      <c r="E8152" s="209">
        <v>-22</v>
      </c>
      <c r="F8152" s="472">
        <v>33.4</v>
      </c>
      <c r="I8152" s="114"/>
    </row>
    <row r="8153" spans="1:9">
      <c r="A8153" s="470">
        <v>44536</v>
      </c>
      <c r="B8153" s="203">
        <v>15</v>
      </c>
      <c r="C8153" s="208">
        <v>47</v>
      </c>
      <c r="D8153" s="471">
        <v>12.7</v>
      </c>
      <c r="E8153" s="209">
        <v>-22</v>
      </c>
      <c r="F8153" s="472">
        <v>33.700000000000003</v>
      </c>
      <c r="I8153" s="114"/>
    </row>
    <row r="8154" spans="1:9">
      <c r="A8154" s="470">
        <v>44536</v>
      </c>
      <c r="B8154" s="203">
        <v>16</v>
      </c>
      <c r="C8154" s="208">
        <v>62</v>
      </c>
      <c r="D8154" s="471">
        <v>12.4</v>
      </c>
      <c r="E8154" s="209">
        <v>-22</v>
      </c>
      <c r="F8154" s="472">
        <v>33.9</v>
      </c>
      <c r="I8154" s="114"/>
    </row>
    <row r="8155" spans="1:9">
      <c r="A8155" s="470">
        <v>44536</v>
      </c>
      <c r="B8155" s="203">
        <v>17</v>
      </c>
      <c r="C8155" s="208">
        <v>77</v>
      </c>
      <c r="D8155" s="471">
        <v>12.2</v>
      </c>
      <c r="E8155" s="209">
        <v>-22</v>
      </c>
      <c r="F8155" s="472">
        <v>34.200000000000003</v>
      </c>
      <c r="I8155" s="114"/>
    </row>
    <row r="8156" spans="1:9">
      <c r="A8156" s="470">
        <v>44536</v>
      </c>
      <c r="B8156" s="203">
        <v>18</v>
      </c>
      <c r="C8156" s="208">
        <v>92</v>
      </c>
      <c r="D8156" s="471">
        <v>11.9</v>
      </c>
      <c r="E8156" s="209">
        <v>-22</v>
      </c>
      <c r="F8156" s="472">
        <v>34.5</v>
      </c>
      <c r="I8156" s="114"/>
    </row>
    <row r="8157" spans="1:9">
      <c r="A8157" s="470">
        <v>44536</v>
      </c>
      <c r="B8157" s="203">
        <v>19</v>
      </c>
      <c r="C8157" s="208">
        <v>107</v>
      </c>
      <c r="D8157" s="471">
        <v>11.6</v>
      </c>
      <c r="E8157" s="209">
        <v>-22</v>
      </c>
      <c r="F8157" s="472">
        <v>34.799999999999997</v>
      </c>
      <c r="I8157" s="114"/>
    </row>
    <row r="8158" spans="1:9">
      <c r="A8158" s="470">
        <v>44536</v>
      </c>
      <c r="B8158" s="203">
        <v>20</v>
      </c>
      <c r="C8158" s="208">
        <v>122</v>
      </c>
      <c r="D8158" s="471">
        <v>11.4</v>
      </c>
      <c r="E8158" s="209">
        <v>-22</v>
      </c>
      <c r="F8158" s="472">
        <v>35.1</v>
      </c>
      <c r="I8158" s="114"/>
    </row>
    <row r="8159" spans="1:9">
      <c r="A8159" s="470">
        <v>44536</v>
      </c>
      <c r="B8159" s="203">
        <v>21</v>
      </c>
      <c r="C8159" s="208">
        <v>137</v>
      </c>
      <c r="D8159" s="471">
        <v>11.1</v>
      </c>
      <c r="E8159" s="209">
        <v>-22</v>
      </c>
      <c r="F8159" s="472">
        <v>35.4</v>
      </c>
      <c r="I8159" s="114"/>
    </row>
    <row r="8160" spans="1:9">
      <c r="A8160" s="470">
        <v>44536</v>
      </c>
      <c r="B8160" s="203">
        <v>22</v>
      </c>
      <c r="C8160" s="208">
        <v>152</v>
      </c>
      <c r="D8160" s="471">
        <v>10.8</v>
      </c>
      <c r="E8160" s="209">
        <v>-22</v>
      </c>
      <c r="F8160" s="472">
        <v>35.700000000000003</v>
      </c>
      <c r="I8160" s="114"/>
    </row>
    <row r="8161" spans="1:9">
      <c r="A8161" s="470">
        <v>44536</v>
      </c>
      <c r="B8161" s="203">
        <v>23</v>
      </c>
      <c r="C8161" s="208">
        <v>167</v>
      </c>
      <c r="D8161" s="471">
        <v>10.6</v>
      </c>
      <c r="E8161" s="209">
        <v>-22</v>
      </c>
      <c r="F8161" s="472">
        <v>35.9</v>
      </c>
      <c r="I8161" s="114"/>
    </row>
    <row r="8162" spans="1:9">
      <c r="A8162" s="470">
        <v>44537</v>
      </c>
      <c r="B8162" s="203">
        <v>0</v>
      </c>
      <c r="C8162" s="208">
        <v>182</v>
      </c>
      <c r="D8162" s="471">
        <v>10.3</v>
      </c>
      <c r="E8162" s="209">
        <v>-22</v>
      </c>
      <c r="F8162" s="472">
        <v>36.200000000000003</v>
      </c>
      <c r="I8162" s="114"/>
    </row>
    <row r="8163" spans="1:9">
      <c r="A8163" s="470">
        <v>44537</v>
      </c>
      <c r="B8163" s="203">
        <v>1</v>
      </c>
      <c r="C8163" s="208">
        <v>197</v>
      </c>
      <c r="D8163" s="471">
        <v>10</v>
      </c>
      <c r="E8163" s="209">
        <v>-22</v>
      </c>
      <c r="F8163" s="472">
        <v>36.5</v>
      </c>
      <c r="I8163" s="114"/>
    </row>
    <row r="8164" spans="1:9">
      <c r="A8164" s="470">
        <v>44537</v>
      </c>
      <c r="B8164" s="203">
        <v>2</v>
      </c>
      <c r="C8164" s="208">
        <v>212</v>
      </c>
      <c r="D8164" s="471">
        <v>9.8000000000000007</v>
      </c>
      <c r="E8164" s="209">
        <v>-22</v>
      </c>
      <c r="F8164" s="472">
        <v>36.799999999999997</v>
      </c>
      <c r="I8164" s="114"/>
    </row>
    <row r="8165" spans="1:9">
      <c r="A8165" s="470">
        <v>44537</v>
      </c>
      <c r="B8165" s="203">
        <v>3</v>
      </c>
      <c r="C8165" s="208">
        <v>227</v>
      </c>
      <c r="D8165" s="471">
        <v>9.5</v>
      </c>
      <c r="E8165" s="209">
        <v>-22</v>
      </c>
      <c r="F8165" s="472">
        <v>37.1</v>
      </c>
      <c r="I8165" s="114"/>
    </row>
    <row r="8166" spans="1:9">
      <c r="A8166" s="470">
        <v>44537</v>
      </c>
      <c r="B8166" s="203">
        <v>4</v>
      </c>
      <c r="C8166" s="208">
        <v>242</v>
      </c>
      <c r="D8166" s="471">
        <v>9.1999999999999993</v>
      </c>
      <c r="E8166" s="209">
        <v>-22</v>
      </c>
      <c r="F8166" s="472">
        <v>37.299999999999997</v>
      </c>
      <c r="I8166" s="114"/>
    </row>
    <row r="8167" spans="1:9">
      <c r="A8167" s="470">
        <v>44537</v>
      </c>
      <c r="B8167" s="203">
        <v>5</v>
      </c>
      <c r="C8167" s="208">
        <v>257</v>
      </c>
      <c r="D8167" s="471">
        <v>8.9</v>
      </c>
      <c r="E8167" s="209">
        <v>-22</v>
      </c>
      <c r="F8167" s="472">
        <v>37.6</v>
      </c>
      <c r="I8167" s="114"/>
    </row>
    <row r="8168" spans="1:9">
      <c r="A8168" s="470">
        <v>44537</v>
      </c>
      <c r="B8168" s="203">
        <v>6</v>
      </c>
      <c r="C8168" s="208">
        <v>272</v>
      </c>
      <c r="D8168" s="471">
        <v>8.6999999999999993</v>
      </c>
      <c r="E8168" s="209">
        <v>-22</v>
      </c>
      <c r="F8168" s="472">
        <v>37.9</v>
      </c>
      <c r="I8168" s="114"/>
    </row>
    <row r="8169" spans="1:9">
      <c r="A8169" s="470">
        <v>44537</v>
      </c>
      <c r="B8169" s="203">
        <v>7</v>
      </c>
      <c r="C8169" s="208">
        <v>287</v>
      </c>
      <c r="D8169" s="471">
        <v>8.4</v>
      </c>
      <c r="E8169" s="209">
        <v>-22</v>
      </c>
      <c r="F8169" s="472">
        <v>38.200000000000003</v>
      </c>
      <c r="I8169" s="114"/>
    </row>
    <row r="8170" spans="1:9">
      <c r="A8170" s="470">
        <v>44537</v>
      </c>
      <c r="B8170" s="203">
        <v>8</v>
      </c>
      <c r="C8170" s="208">
        <v>302</v>
      </c>
      <c r="D8170" s="471">
        <v>8.1</v>
      </c>
      <c r="E8170" s="209">
        <v>-22</v>
      </c>
      <c r="F8170" s="472">
        <v>38.5</v>
      </c>
      <c r="I8170" s="114"/>
    </row>
    <row r="8171" spans="1:9">
      <c r="A8171" s="470">
        <v>44537</v>
      </c>
      <c r="B8171" s="203">
        <v>9</v>
      </c>
      <c r="C8171" s="208">
        <v>317</v>
      </c>
      <c r="D8171" s="471">
        <v>7.9</v>
      </c>
      <c r="E8171" s="209">
        <v>-22</v>
      </c>
      <c r="F8171" s="472">
        <v>38.700000000000003</v>
      </c>
      <c r="I8171" s="114"/>
    </row>
    <row r="8172" spans="1:9">
      <c r="A8172" s="470">
        <v>44537</v>
      </c>
      <c r="B8172" s="203">
        <v>10</v>
      </c>
      <c r="C8172" s="208">
        <v>332</v>
      </c>
      <c r="D8172" s="471">
        <v>7.6</v>
      </c>
      <c r="E8172" s="209">
        <v>-22</v>
      </c>
      <c r="F8172" s="472">
        <v>39</v>
      </c>
      <c r="I8172" s="114"/>
    </row>
    <row r="8173" spans="1:9">
      <c r="A8173" s="470">
        <v>44537</v>
      </c>
      <c r="B8173" s="203">
        <v>11</v>
      </c>
      <c r="C8173" s="208">
        <v>347</v>
      </c>
      <c r="D8173" s="471">
        <v>7.3</v>
      </c>
      <c r="E8173" s="209">
        <v>-22</v>
      </c>
      <c r="F8173" s="472">
        <v>39.299999999999997</v>
      </c>
      <c r="I8173" s="114"/>
    </row>
    <row r="8174" spans="1:9">
      <c r="A8174" s="470">
        <v>44537</v>
      </c>
      <c r="B8174" s="203">
        <v>12</v>
      </c>
      <c r="C8174" s="208">
        <v>2</v>
      </c>
      <c r="D8174" s="471">
        <v>7.1</v>
      </c>
      <c r="E8174" s="209">
        <v>-22</v>
      </c>
      <c r="F8174" s="472">
        <v>39.5</v>
      </c>
      <c r="I8174" s="114"/>
    </row>
    <row r="8175" spans="1:9">
      <c r="A8175" s="470">
        <v>44537</v>
      </c>
      <c r="B8175" s="203">
        <v>13</v>
      </c>
      <c r="C8175" s="208">
        <v>17</v>
      </c>
      <c r="D8175" s="471">
        <v>6.8</v>
      </c>
      <c r="E8175" s="209">
        <v>-22</v>
      </c>
      <c r="F8175" s="472">
        <v>39.799999999999997</v>
      </c>
      <c r="I8175" s="114"/>
    </row>
    <row r="8176" spans="1:9">
      <c r="A8176" s="470">
        <v>44537</v>
      </c>
      <c r="B8176" s="203">
        <v>14</v>
      </c>
      <c r="C8176" s="208">
        <v>32</v>
      </c>
      <c r="D8176" s="471">
        <v>6.5</v>
      </c>
      <c r="E8176" s="209">
        <v>-22</v>
      </c>
      <c r="F8176" s="472">
        <v>40.1</v>
      </c>
      <c r="I8176" s="114"/>
    </row>
    <row r="8177" spans="1:9">
      <c r="A8177" s="470">
        <v>44537</v>
      </c>
      <c r="B8177" s="203">
        <v>15</v>
      </c>
      <c r="C8177" s="208">
        <v>47</v>
      </c>
      <c r="D8177" s="471">
        <v>6.2</v>
      </c>
      <c r="E8177" s="209">
        <v>-22</v>
      </c>
      <c r="F8177" s="472">
        <v>40.4</v>
      </c>
      <c r="I8177" s="114"/>
    </row>
    <row r="8178" spans="1:9">
      <c r="A8178" s="470">
        <v>44537</v>
      </c>
      <c r="B8178" s="203">
        <v>16</v>
      </c>
      <c r="C8178" s="208">
        <v>62</v>
      </c>
      <c r="D8178" s="471">
        <v>6</v>
      </c>
      <c r="E8178" s="209">
        <v>-22</v>
      </c>
      <c r="F8178" s="472">
        <v>40.6</v>
      </c>
      <c r="I8178" s="114"/>
    </row>
    <row r="8179" spans="1:9">
      <c r="A8179" s="470">
        <v>44537</v>
      </c>
      <c r="B8179" s="203">
        <v>17</v>
      </c>
      <c r="C8179" s="208">
        <v>77</v>
      </c>
      <c r="D8179" s="471">
        <v>5.7</v>
      </c>
      <c r="E8179" s="209">
        <v>-22</v>
      </c>
      <c r="F8179" s="472">
        <v>40.9</v>
      </c>
      <c r="I8179" s="114"/>
    </row>
    <row r="8180" spans="1:9">
      <c r="A8180" s="470">
        <v>44537</v>
      </c>
      <c r="B8180" s="203">
        <v>18</v>
      </c>
      <c r="C8180" s="208">
        <v>92</v>
      </c>
      <c r="D8180" s="471">
        <v>5.4</v>
      </c>
      <c r="E8180" s="209">
        <v>-22</v>
      </c>
      <c r="F8180" s="472">
        <v>41.2</v>
      </c>
      <c r="I8180" s="114"/>
    </row>
    <row r="8181" spans="1:9">
      <c r="A8181" s="470">
        <v>44537</v>
      </c>
      <c r="B8181" s="203">
        <v>19</v>
      </c>
      <c r="C8181" s="208">
        <v>107</v>
      </c>
      <c r="D8181" s="471">
        <v>5.0999999999999996</v>
      </c>
      <c r="E8181" s="209">
        <v>-22</v>
      </c>
      <c r="F8181" s="472">
        <v>41.4</v>
      </c>
      <c r="I8181" s="114"/>
    </row>
    <row r="8182" spans="1:9">
      <c r="A8182" s="470">
        <v>44537</v>
      </c>
      <c r="B8182" s="203">
        <v>20</v>
      </c>
      <c r="C8182" s="208">
        <v>122</v>
      </c>
      <c r="D8182" s="471">
        <v>4.9000000000000004</v>
      </c>
      <c r="E8182" s="209">
        <v>-22</v>
      </c>
      <c r="F8182" s="472">
        <v>41.7</v>
      </c>
      <c r="I8182" s="114"/>
    </row>
    <row r="8183" spans="1:9">
      <c r="A8183" s="470">
        <v>44537</v>
      </c>
      <c r="B8183" s="203">
        <v>21</v>
      </c>
      <c r="C8183" s="208">
        <v>137</v>
      </c>
      <c r="D8183" s="471">
        <v>4.5999999999999996</v>
      </c>
      <c r="E8183" s="209">
        <v>-22</v>
      </c>
      <c r="F8183" s="472">
        <v>42</v>
      </c>
      <c r="I8183" s="114"/>
    </row>
    <row r="8184" spans="1:9">
      <c r="A8184" s="470">
        <v>44537</v>
      </c>
      <c r="B8184" s="203">
        <v>22</v>
      </c>
      <c r="C8184" s="208">
        <v>152</v>
      </c>
      <c r="D8184" s="471">
        <v>4.3</v>
      </c>
      <c r="E8184" s="209">
        <v>-22</v>
      </c>
      <c r="F8184" s="472">
        <v>42.2</v>
      </c>
      <c r="I8184" s="114"/>
    </row>
    <row r="8185" spans="1:9">
      <c r="A8185" s="470">
        <v>44537</v>
      </c>
      <c r="B8185" s="203">
        <v>23</v>
      </c>
      <c r="C8185" s="208">
        <v>167</v>
      </c>
      <c r="D8185" s="471">
        <v>4.0999999999999996</v>
      </c>
      <c r="E8185" s="209">
        <v>-22</v>
      </c>
      <c r="F8185" s="472">
        <v>42.5</v>
      </c>
      <c r="I8185" s="114"/>
    </row>
    <row r="8186" spans="1:9">
      <c r="A8186" s="470">
        <v>44538</v>
      </c>
      <c r="B8186" s="203">
        <v>0</v>
      </c>
      <c r="C8186" s="208">
        <v>182</v>
      </c>
      <c r="D8186" s="471">
        <v>3.8</v>
      </c>
      <c r="E8186" s="209">
        <v>-22</v>
      </c>
      <c r="F8186" s="472">
        <v>42.8</v>
      </c>
      <c r="I8186" s="114"/>
    </row>
    <row r="8187" spans="1:9">
      <c r="A8187" s="470">
        <v>44538</v>
      </c>
      <c r="B8187" s="203">
        <v>1</v>
      </c>
      <c r="C8187" s="208">
        <v>197</v>
      </c>
      <c r="D8187" s="471">
        <v>3.5</v>
      </c>
      <c r="E8187" s="209">
        <v>-22</v>
      </c>
      <c r="F8187" s="472">
        <v>43</v>
      </c>
      <c r="I8187" s="114"/>
    </row>
    <row r="8188" spans="1:9">
      <c r="A8188" s="470">
        <v>44538</v>
      </c>
      <c r="B8188" s="203">
        <v>2</v>
      </c>
      <c r="C8188" s="208">
        <v>212</v>
      </c>
      <c r="D8188" s="471">
        <v>3.2</v>
      </c>
      <c r="E8188" s="209">
        <v>-22</v>
      </c>
      <c r="F8188" s="472">
        <v>43.3</v>
      </c>
      <c r="I8188" s="114"/>
    </row>
    <row r="8189" spans="1:9">
      <c r="A8189" s="470">
        <v>44538</v>
      </c>
      <c r="B8189" s="203">
        <v>3</v>
      </c>
      <c r="C8189" s="208">
        <v>227</v>
      </c>
      <c r="D8189" s="471">
        <v>3</v>
      </c>
      <c r="E8189" s="209">
        <v>-22</v>
      </c>
      <c r="F8189" s="472">
        <v>43.5</v>
      </c>
      <c r="I8189" s="114"/>
    </row>
    <row r="8190" spans="1:9">
      <c r="A8190" s="470">
        <v>44538</v>
      </c>
      <c r="B8190" s="203">
        <v>4</v>
      </c>
      <c r="C8190" s="208">
        <v>242</v>
      </c>
      <c r="D8190" s="471">
        <v>2.7</v>
      </c>
      <c r="E8190" s="209">
        <v>-22</v>
      </c>
      <c r="F8190" s="472">
        <v>43.8</v>
      </c>
      <c r="I8190" s="114"/>
    </row>
    <row r="8191" spans="1:9">
      <c r="A8191" s="470">
        <v>44538</v>
      </c>
      <c r="B8191" s="203">
        <v>5</v>
      </c>
      <c r="C8191" s="208">
        <v>257</v>
      </c>
      <c r="D8191" s="471">
        <v>2.4</v>
      </c>
      <c r="E8191" s="209">
        <v>-22</v>
      </c>
      <c r="F8191" s="472">
        <v>44.1</v>
      </c>
      <c r="I8191" s="114"/>
    </row>
    <row r="8192" spans="1:9">
      <c r="A8192" s="470">
        <v>44538</v>
      </c>
      <c r="B8192" s="203">
        <v>6</v>
      </c>
      <c r="C8192" s="208">
        <v>272</v>
      </c>
      <c r="D8192" s="471">
        <v>2.1</v>
      </c>
      <c r="E8192" s="209">
        <v>-22</v>
      </c>
      <c r="F8192" s="472">
        <v>44.3</v>
      </c>
      <c r="I8192" s="114"/>
    </row>
    <row r="8193" spans="1:9">
      <c r="A8193" s="470">
        <v>44538</v>
      </c>
      <c r="B8193" s="203">
        <v>7</v>
      </c>
      <c r="C8193" s="208">
        <v>287</v>
      </c>
      <c r="D8193" s="471">
        <v>1.9</v>
      </c>
      <c r="E8193" s="209">
        <v>-22</v>
      </c>
      <c r="F8193" s="472">
        <v>44.6</v>
      </c>
      <c r="I8193" s="114"/>
    </row>
    <row r="8194" spans="1:9">
      <c r="A8194" s="470">
        <v>44538</v>
      </c>
      <c r="B8194" s="203">
        <v>8</v>
      </c>
      <c r="C8194" s="208">
        <v>302</v>
      </c>
      <c r="D8194" s="471">
        <v>1.6</v>
      </c>
      <c r="E8194" s="209">
        <v>-22</v>
      </c>
      <c r="F8194" s="472">
        <v>44.8</v>
      </c>
      <c r="I8194" s="114"/>
    </row>
    <row r="8195" spans="1:9">
      <c r="A8195" s="470">
        <v>44538</v>
      </c>
      <c r="B8195" s="203">
        <v>9</v>
      </c>
      <c r="C8195" s="208">
        <v>317</v>
      </c>
      <c r="D8195" s="471">
        <v>1.3</v>
      </c>
      <c r="E8195" s="209">
        <v>-22</v>
      </c>
      <c r="F8195" s="472">
        <v>45.1</v>
      </c>
      <c r="I8195" s="114"/>
    </row>
    <row r="8196" spans="1:9">
      <c r="A8196" s="470">
        <v>44538</v>
      </c>
      <c r="B8196" s="203">
        <v>10</v>
      </c>
      <c r="C8196" s="208">
        <v>332</v>
      </c>
      <c r="D8196" s="471">
        <v>1</v>
      </c>
      <c r="E8196" s="209">
        <v>-22</v>
      </c>
      <c r="F8196" s="472">
        <v>45.4</v>
      </c>
      <c r="I8196" s="114"/>
    </row>
    <row r="8197" spans="1:9">
      <c r="A8197" s="470">
        <v>44538</v>
      </c>
      <c r="B8197" s="203">
        <v>11</v>
      </c>
      <c r="C8197" s="208">
        <v>347</v>
      </c>
      <c r="D8197" s="471">
        <v>0.8</v>
      </c>
      <c r="E8197" s="209">
        <v>-22</v>
      </c>
      <c r="F8197" s="472">
        <v>45.6</v>
      </c>
      <c r="I8197" s="114"/>
    </row>
    <row r="8198" spans="1:9">
      <c r="A8198" s="470">
        <v>44538</v>
      </c>
      <c r="B8198" s="203">
        <v>12</v>
      </c>
      <c r="C8198" s="208">
        <v>2</v>
      </c>
      <c r="D8198" s="471">
        <v>0.5</v>
      </c>
      <c r="E8198" s="209">
        <v>-22</v>
      </c>
      <c r="F8198" s="472">
        <v>45.9</v>
      </c>
      <c r="I8198" s="114"/>
    </row>
    <row r="8199" spans="1:9">
      <c r="A8199" s="470">
        <v>44538</v>
      </c>
      <c r="B8199" s="203">
        <v>13</v>
      </c>
      <c r="C8199" s="208">
        <v>17</v>
      </c>
      <c r="D8199" s="471">
        <v>0.2</v>
      </c>
      <c r="E8199" s="209">
        <v>-22</v>
      </c>
      <c r="F8199" s="472">
        <v>46.1</v>
      </c>
      <c r="I8199" s="114"/>
    </row>
    <row r="8200" spans="1:9">
      <c r="A8200" s="470">
        <v>44538</v>
      </c>
      <c r="B8200" s="203">
        <v>14</v>
      </c>
      <c r="C8200" s="208">
        <v>31</v>
      </c>
      <c r="D8200" s="471">
        <v>59.9</v>
      </c>
      <c r="E8200" s="209">
        <v>-22</v>
      </c>
      <c r="F8200" s="472">
        <v>46.4</v>
      </c>
      <c r="I8200" s="114"/>
    </row>
    <row r="8201" spans="1:9">
      <c r="A8201" s="470">
        <v>44538</v>
      </c>
      <c r="B8201" s="203">
        <v>15</v>
      </c>
      <c r="C8201" s="208">
        <v>46</v>
      </c>
      <c r="D8201" s="471">
        <v>59.6</v>
      </c>
      <c r="E8201" s="209">
        <v>-22</v>
      </c>
      <c r="F8201" s="472">
        <v>46.6</v>
      </c>
      <c r="I8201" s="114"/>
    </row>
    <row r="8202" spans="1:9">
      <c r="A8202" s="470">
        <v>44538</v>
      </c>
      <c r="B8202" s="203">
        <v>16</v>
      </c>
      <c r="C8202" s="208">
        <v>61</v>
      </c>
      <c r="D8202" s="471">
        <v>59.4</v>
      </c>
      <c r="E8202" s="209">
        <v>-22</v>
      </c>
      <c r="F8202" s="472">
        <v>46.9</v>
      </c>
      <c r="I8202" s="114"/>
    </row>
    <row r="8203" spans="1:9">
      <c r="A8203" s="470">
        <v>44538</v>
      </c>
      <c r="B8203" s="203">
        <v>17</v>
      </c>
      <c r="C8203" s="208">
        <v>76</v>
      </c>
      <c r="D8203" s="471">
        <v>59.1</v>
      </c>
      <c r="E8203" s="209">
        <v>-22</v>
      </c>
      <c r="F8203" s="472">
        <v>47.1</v>
      </c>
      <c r="I8203" s="114"/>
    </row>
    <row r="8204" spans="1:9">
      <c r="A8204" s="470">
        <v>44538</v>
      </c>
      <c r="B8204" s="203">
        <v>18</v>
      </c>
      <c r="C8204" s="208">
        <v>91</v>
      </c>
      <c r="D8204" s="471">
        <v>58.8</v>
      </c>
      <c r="E8204" s="209">
        <v>-22</v>
      </c>
      <c r="F8204" s="472">
        <v>47.4</v>
      </c>
      <c r="I8204" s="114"/>
    </row>
    <row r="8205" spans="1:9">
      <c r="A8205" s="470">
        <v>44538</v>
      </c>
      <c r="B8205" s="203">
        <v>19</v>
      </c>
      <c r="C8205" s="208">
        <v>106</v>
      </c>
      <c r="D8205" s="471">
        <v>58.5</v>
      </c>
      <c r="E8205" s="209">
        <v>-22</v>
      </c>
      <c r="F8205" s="472">
        <v>47.6</v>
      </c>
      <c r="I8205" s="114"/>
    </row>
    <row r="8206" spans="1:9">
      <c r="A8206" s="470">
        <v>44538</v>
      </c>
      <c r="B8206" s="203">
        <v>20</v>
      </c>
      <c r="C8206" s="208">
        <v>121</v>
      </c>
      <c r="D8206" s="471">
        <v>58.3</v>
      </c>
      <c r="E8206" s="209">
        <v>-22</v>
      </c>
      <c r="F8206" s="472">
        <v>47.9</v>
      </c>
      <c r="I8206" s="114"/>
    </row>
    <row r="8207" spans="1:9">
      <c r="A8207" s="470">
        <v>44538</v>
      </c>
      <c r="B8207" s="203">
        <v>21</v>
      </c>
      <c r="C8207" s="208">
        <v>136</v>
      </c>
      <c r="D8207" s="471">
        <v>58</v>
      </c>
      <c r="E8207" s="209">
        <v>-22</v>
      </c>
      <c r="F8207" s="472">
        <v>48.1</v>
      </c>
      <c r="I8207" s="114"/>
    </row>
    <row r="8208" spans="1:9">
      <c r="A8208" s="470">
        <v>44538</v>
      </c>
      <c r="B8208" s="203">
        <v>22</v>
      </c>
      <c r="C8208" s="208">
        <v>151</v>
      </c>
      <c r="D8208" s="471">
        <v>57.7</v>
      </c>
      <c r="E8208" s="209">
        <v>-22</v>
      </c>
      <c r="F8208" s="472">
        <v>48.4</v>
      </c>
      <c r="I8208" s="114"/>
    </row>
    <row r="8209" spans="1:9">
      <c r="A8209" s="470">
        <v>44538</v>
      </c>
      <c r="B8209" s="203">
        <v>23</v>
      </c>
      <c r="C8209" s="208">
        <v>166</v>
      </c>
      <c r="D8209" s="471">
        <v>57.4</v>
      </c>
      <c r="E8209" s="209">
        <v>-22</v>
      </c>
      <c r="F8209" s="472">
        <v>48.6</v>
      </c>
      <c r="I8209" s="114"/>
    </row>
    <row r="8210" spans="1:9">
      <c r="A8210" s="470">
        <v>44539</v>
      </c>
      <c r="B8210" s="203">
        <v>0</v>
      </c>
      <c r="C8210" s="208">
        <v>181</v>
      </c>
      <c r="D8210" s="471">
        <v>57.1</v>
      </c>
      <c r="E8210" s="209">
        <v>-22</v>
      </c>
      <c r="F8210" s="472">
        <v>48.8</v>
      </c>
      <c r="I8210" s="114"/>
    </row>
    <row r="8211" spans="1:9">
      <c r="A8211" s="470">
        <v>44539</v>
      </c>
      <c r="B8211" s="203">
        <v>1</v>
      </c>
      <c r="C8211" s="208">
        <v>196</v>
      </c>
      <c r="D8211" s="471">
        <v>56.9</v>
      </c>
      <c r="E8211" s="209">
        <v>-22</v>
      </c>
      <c r="F8211" s="472">
        <v>49.1</v>
      </c>
      <c r="I8211" s="114"/>
    </row>
    <row r="8212" spans="1:9">
      <c r="A8212" s="470">
        <v>44539</v>
      </c>
      <c r="B8212" s="203">
        <v>2</v>
      </c>
      <c r="C8212" s="208">
        <v>211</v>
      </c>
      <c r="D8212" s="471">
        <v>56.6</v>
      </c>
      <c r="E8212" s="209">
        <v>-22</v>
      </c>
      <c r="F8212" s="472">
        <v>49.3</v>
      </c>
      <c r="I8212" s="114"/>
    </row>
    <row r="8213" spans="1:9">
      <c r="A8213" s="470">
        <v>44539</v>
      </c>
      <c r="B8213" s="203">
        <v>3</v>
      </c>
      <c r="C8213" s="208">
        <v>226</v>
      </c>
      <c r="D8213" s="471">
        <v>56.3</v>
      </c>
      <c r="E8213" s="209">
        <v>-22</v>
      </c>
      <c r="F8213" s="472">
        <v>49.6</v>
      </c>
      <c r="I8213" s="114"/>
    </row>
    <row r="8214" spans="1:9">
      <c r="A8214" s="470">
        <v>44539</v>
      </c>
      <c r="B8214" s="203">
        <v>4</v>
      </c>
      <c r="C8214" s="208">
        <v>241</v>
      </c>
      <c r="D8214" s="471">
        <v>56</v>
      </c>
      <c r="E8214" s="209">
        <v>-22</v>
      </c>
      <c r="F8214" s="472">
        <v>49.8</v>
      </c>
      <c r="I8214" s="114"/>
    </row>
    <row r="8215" spans="1:9">
      <c r="A8215" s="470">
        <v>44539</v>
      </c>
      <c r="B8215" s="203">
        <v>5</v>
      </c>
      <c r="C8215" s="208">
        <v>256</v>
      </c>
      <c r="D8215" s="471">
        <v>55.7</v>
      </c>
      <c r="E8215" s="209">
        <v>-22</v>
      </c>
      <c r="F8215" s="472">
        <v>50.1</v>
      </c>
      <c r="I8215" s="114"/>
    </row>
    <row r="8216" spans="1:9">
      <c r="A8216" s="470">
        <v>44539</v>
      </c>
      <c r="B8216" s="203">
        <v>6</v>
      </c>
      <c r="C8216" s="208">
        <v>271</v>
      </c>
      <c r="D8216" s="471">
        <v>55.5</v>
      </c>
      <c r="E8216" s="209">
        <v>-22</v>
      </c>
      <c r="F8216" s="472">
        <v>50.3</v>
      </c>
      <c r="I8216" s="114"/>
    </row>
    <row r="8217" spans="1:9">
      <c r="A8217" s="470">
        <v>44539</v>
      </c>
      <c r="B8217" s="203">
        <v>7</v>
      </c>
      <c r="C8217" s="208">
        <v>286</v>
      </c>
      <c r="D8217" s="471">
        <v>55.2</v>
      </c>
      <c r="E8217" s="209">
        <v>-22</v>
      </c>
      <c r="F8217" s="472">
        <v>50.5</v>
      </c>
      <c r="I8217" s="114"/>
    </row>
    <row r="8218" spans="1:9">
      <c r="A8218" s="470">
        <v>44539</v>
      </c>
      <c r="B8218" s="203">
        <v>8</v>
      </c>
      <c r="C8218" s="208">
        <v>301</v>
      </c>
      <c r="D8218" s="471">
        <v>54.9</v>
      </c>
      <c r="E8218" s="209">
        <v>-22</v>
      </c>
      <c r="F8218" s="472">
        <v>50.8</v>
      </c>
      <c r="I8218" s="114"/>
    </row>
    <row r="8219" spans="1:9">
      <c r="A8219" s="470">
        <v>44539</v>
      </c>
      <c r="B8219" s="203">
        <v>9</v>
      </c>
      <c r="C8219" s="208">
        <v>316</v>
      </c>
      <c r="D8219" s="471">
        <v>54.6</v>
      </c>
      <c r="E8219" s="209">
        <v>-22</v>
      </c>
      <c r="F8219" s="472">
        <v>51</v>
      </c>
      <c r="I8219" s="114"/>
    </row>
    <row r="8220" spans="1:9">
      <c r="A8220" s="470">
        <v>44539</v>
      </c>
      <c r="B8220" s="203">
        <v>10</v>
      </c>
      <c r="C8220" s="208">
        <v>331</v>
      </c>
      <c r="D8220" s="471">
        <v>54.3</v>
      </c>
      <c r="E8220" s="209">
        <v>-22</v>
      </c>
      <c r="F8220" s="472">
        <v>51.3</v>
      </c>
      <c r="I8220" s="114"/>
    </row>
    <row r="8221" spans="1:9">
      <c r="A8221" s="470">
        <v>44539</v>
      </c>
      <c r="B8221" s="203">
        <v>11</v>
      </c>
      <c r="C8221" s="208">
        <v>346</v>
      </c>
      <c r="D8221" s="471">
        <v>54.1</v>
      </c>
      <c r="E8221" s="209">
        <v>-22</v>
      </c>
      <c r="F8221" s="472">
        <v>51.5</v>
      </c>
      <c r="I8221" s="114"/>
    </row>
    <row r="8222" spans="1:9">
      <c r="A8222" s="470">
        <v>44539</v>
      </c>
      <c r="B8222" s="203">
        <v>12</v>
      </c>
      <c r="C8222" s="208">
        <v>1</v>
      </c>
      <c r="D8222" s="471">
        <v>53.8</v>
      </c>
      <c r="E8222" s="209">
        <v>-22</v>
      </c>
      <c r="F8222" s="472">
        <v>51.7</v>
      </c>
      <c r="I8222" s="114"/>
    </row>
    <row r="8223" spans="1:9">
      <c r="A8223" s="470">
        <v>44539</v>
      </c>
      <c r="B8223" s="203">
        <v>13</v>
      </c>
      <c r="C8223" s="208">
        <v>16</v>
      </c>
      <c r="D8223" s="471">
        <v>53.5</v>
      </c>
      <c r="E8223" s="209">
        <v>-22</v>
      </c>
      <c r="F8223" s="472">
        <v>52</v>
      </c>
      <c r="I8223" s="114"/>
    </row>
    <row r="8224" spans="1:9">
      <c r="A8224" s="470">
        <v>44539</v>
      </c>
      <c r="B8224" s="203">
        <v>14</v>
      </c>
      <c r="C8224" s="208">
        <v>31</v>
      </c>
      <c r="D8224" s="471">
        <v>53.2</v>
      </c>
      <c r="E8224" s="209">
        <v>-22</v>
      </c>
      <c r="F8224" s="472">
        <v>52.2</v>
      </c>
      <c r="I8224" s="114"/>
    </row>
    <row r="8225" spans="1:9">
      <c r="A8225" s="470">
        <v>44539</v>
      </c>
      <c r="B8225" s="203">
        <v>15</v>
      </c>
      <c r="C8225" s="208">
        <v>46</v>
      </c>
      <c r="D8225" s="471">
        <v>52.9</v>
      </c>
      <c r="E8225" s="209">
        <v>-22</v>
      </c>
      <c r="F8225" s="472">
        <v>52.4</v>
      </c>
      <c r="I8225" s="114"/>
    </row>
    <row r="8226" spans="1:9">
      <c r="A8226" s="470">
        <v>44539</v>
      </c>
      <c r="B8226" s="203">
        <v>16</v>
      </c>
      <c r="C8226" s="208">
        <v>61</v>
      </c>
      <c r="D8226" s="471">
        <v>52.7</v>
      </c>
      <c r="E8226" s="209">
        <v>-22</v>
      </c>
      <c r="F8226" s="472">
        <v>52.7</v>
      </c>
      <c r="I8226" s="114"/>
    </row>
    <row r="8227" spans="1:9">
      <c r="A8227" s="470">
        <v>44539</v>
      </c>
      <c r="B8227" s="203">
        <v>17</v>
      </c>
      <c r="C8227" s="208">
        <v>76</v>
      </c>
      <c r="D8227" s="471">
        <v>52.4</v>
      </c>
      <c r="E8227" s="209">
        <v>-22</v>
      </c>
      <c r="F8227" s="472">
        <v>52.9</v>
      </c>
      <c r="I8227" s="114"/>
    </row>
    <row r="8228" spans="1:9">
      <c r="A8228" s="470">
        <v>44539</v>
      </c>
      <c r="B8228" s="203">
        <v>18</v>
      </c>
      <c r="C8228" s="208">
        <v>91</v>
      </c>
      <c r="D8228" s="471">
        <v>52.1</v>
      </c>
      <c r="E8228" s="209">
        <v>-22</v>
      </c>
      <c r="F8228" s="472">
        <v>53.1</v>
      </c>
      <c r="I8228" s="114"/>
    </row>
    <row r="8229" spans="1:9">
      <c r="A8229" s="470">
        <v>44539</v>
      </c>
      <c r="B8229" s="203">
        <v>19</v>
      </c>
      <c r="C8229" s="208">
        <v>106</v>
      </c>
      <c r="D8229" s="471">
        <v>51.8</v>
      </c>
      <c r="E8229" s="209">
        <v>-22</v>
      </c>
      <c r="F8229" s="472">
        <v>53.4</v>
      </c>
      <c r="I8229" s="114"/>
    </row>
    <row r="8230" spans="1:9">
      <c r="A8230" s="470">
        <v>44539</v>
      </c>
      <c r="B8230" s="203">
        <v>20</v>
      </c>
      <c r="C8230" s="208">
        <v>121</v>
      </c>
      <c r="D8230" s="471">
        <v>51.5</v>
      </c>
      <c r="E8230" s="209">
        <v>-22</v>
      </c>
      <c r="F8230" s="472">
        <v>53.6</v>
      </c>
      <c r="I8230" s="114"/>
    </row>
    <row r="8231" spans="1:9">
      <c r="A8231" s="470">
        <v>44539</v>
      </c>
      <c r="B8231" s="203">
        <v>21</v>
      </c>
      <c r="C8231" s="208">
        <v>136</v>
      </c>
      <c r="D8231" s="471">
        <v>51.3</v>
      </c>
      <c r="E8231" s="209">
        <v>-22</v>
      </c>
      <c r="F8231" s="472">
        <v>53.8</v>
      </c>
      <c r="I8231" s="114"/>
    </row>
    <row r="8232" spans="1:9">
      <c r="A8232" s="470">
        <v>44539</v>
      </c>
      <c r="B8232" s="203">
        <v>22</v>
      </c>
      <c r="C8232" s="208">
        <v>151</v>
      </c>
      <c r="D8232" s="471">
        <v>51</v>
      </c>
      <c r="E8232" s="209">
        <v>-22</v>
      </c>
      <c r="F8232" s="472">
        <v>54</v>
      </c>
      <c r="I8232" s="114"/>
    </row>
    <row r="8233" spans="1:9">
      <c r="A8233" s="470">
        <v>44539</v>
      </c>
      <c r="B8233" s="203">
        <v>23</v>
      </c>
      <c r="C8233" s="208">
        <v>166</v>
      </c>
      <c r="D8233" s="471">
        <v>50.7</v>
      </c>
      <c r="E8233" s="209">
        <v>-22</v>
      </c>
      <c r="F8233" s="472">
        <v>54.3</v>
      </c>
      <c r="I8233" s="114"/>
    </row>
    <row r="8234" spans="1:9">
      <c r="A8234" s="470">
        <v>44540</v>
      </c>
      <c r="B8234" s="203">
        <v>0</v>
      </c>
      <c r="C8234" s="208">
        <v>181</v>
      </c>
      <c r="D8234" s="471">
        <v>50.4</v>
      </c>
      <c r="E8234" s="209">
        <v>-22</v>
      </c>
      <c r="F8234" s="472">
        <v>54.5</v>
      </c>
      <c r="I8234" s="114"/>
    </row>
    <row r="8235" spans="1:9">
      <c r="A8235" s="470">
        <v>44540</v>
      </c>
      <c r="B8235" s="203">
        <v>1</v>
      </c>
      <c r="C8235" s="208">
        <v>196</v>
      </c>
      <c r="D8235" s="471">
        <v>50.1</v>
      </c>
      <c r="E8235" s="209">
        <v>-22</v>
      </c>
      <c r="F8235" s="472">
        <v>54.7</v>
      </c>
      <c r="I8235" s="114"/>
    </row>
    <row r="8236" spans="1:9">
      <c r="A8236" s="470">
        <v>44540</v>
      </c>
      <c r="B8236" s="203">
        <v>2</v>
      </c>
      <c r="C8236" s="208">
        <v>211</v>
      </c>
      <c r="D8236" s="471">
        <v>49.8</v>
      </c>
      <c r="E8236" s="209">
        <v>-22</v>
      </c>
      <c r="F8236" s="472">
        <v>54.9</v>
      </c>
      <c r="I8236" s="114"/>
    </row>
    <row r="8237" spans="1:9">
      <c r="A8237" s="470">
        <v>44540</v>
      </c>
      <c r="B8237" s="203">
        <v>3</v>
      </c>
      <c r="C8237" s="208">
        <v>226</v>
      </c>
      <c r="D8237" s="471">
        <v>49.6</v>
      </c>
      <c r="E8237" s="209">
        <v>-22</v>
      </c>
      <c r="F8237" s="472">
        <v>55.2</v>
      </c>
      <c r="I8237" s="114"/>
    </row>
    <row r="8238" spans="1:9">
      <c r="A8238" s="470">
        <v>44540</v>
      </c>
      <c r="B8238" s="203">
        <v>4</v>
      </c>
      <c r="C8238" s="208">
        <v>241</v>
      </c>
      <c r="D8238" s="471">
        <v>49.3</v>
      </c>
      <c r="E8238" s="209">
        <v>-22</v>
      </c>
      <c r="F8238" s="472">
        <v>55.4</v>
      </c>
      <c r="I8238" s="114"/>
    </row>
    <row r="8239" spans="1:9">
      <c r="A8239" s="470">
        <v>44540</v>
      </c>
      <c r="B8239" s="203">
        <v>5</v>
      </c>
      <c r="C8239" s="208">
        <v>256</v>
      </c>
      <c r="D8239" s="471">
        <v>49</v>
      </c>
      <c r="E8239" s="209">
        <v>-22</v>
      </c>
      <c r="F8239" s="472">
        <v>55.6</v>
      </c>
      <c r="I8239" s="114"/>
    </row>
    <row r="8240" spans="1:9">
      <c r="A8240" s="470">
        <v>44540</v>
      </c>
      <c r="B8240" s="203">
        <v>6</v>
      </c>
      <c r="C8240" s="208">
        <v>271</v>
      </c>
      <c r="D8240" s="471">
        <v>48.7</v>
      </c>
      <c r="E8240" s="209">
        <v>-22</v>
      </c>
      <c r="F8240" s="472">
        <v>55.8</v>
      </c>
      <c r="I8240" s="114"/>
    </row>
    <row r="8241" spans="1:9">
      <c r="A8241" s="470">
        <v>44540</v>
      </c>
      <c r="B8241" s="203">
        <v>7</v>
      </c>
      <c r="C8241" s="208">
        <v>286</v>
      </c>
      <c r="D8241" s="471">
        <v>48.4</v>
      </c>
      <c r="E8241" s="209">
        <v>-22</v>
      </c>
      <c r="F8241" s="472">
        <v>56</v>
      </c>
      <c r="I8241" s="114"/>
    </row>
    <row r="8242" spans="1:9">
      <c r="A8242" s="470">
        <v>44540</v>
      </c>
      <c r="B8242" s="203">
        <v>8</v>
      </c>
      <c r="C8242" s="208">
        <v>301</v>
      </c>
      <c r="D8242" s="471">
        <v>48.1</v>
      </c>
      <c r="E8242" s="209">
        <v>-22</v>
      </c>
      <c r="F8242" s="472">
        <v>56.3</v>
      </c>
      <c r="I8242" s="114"/>
    </row>
    <row r="8243" spans="1:9">
      <c r="A8243" s="470">
        <v>44540</v>
      </c>
      <c r="B8243" s="203">
        <v>9</v>
      </c>
      <c r="C8243" s="208">
        <v>316</v>
      </c>
      <c r="D8243" s="471">
        <v>47.9</v>
      </c>
      <c r="E8243" s="209">
        <v>-22</v>
      </c>
      <c r="F8243" s="472">
        <v>56.5</v>
      </c>
      <c r="I8243" s="114"/>
    </row>
    <row r="8244" spans="1:9">
      <c r="A8244" s="470">
        <v>44540</v>
      </c>
      <c r="B8244" s="203">
        <v>10</v>
      </c>
      <c r="C8244" s="208">
        <v>331</v>
      </c>
      <c r="D8244" s="471">
        <v>47.6</v>
      </c>
      <c r="E8244" s="209">
        <v>-22</v>
      </c>
      <c r="F8244" s="472">
        <v>56.7</v>
      </c>
      <c r="I8244" s="114"/>
    </row>
    <row r="8245" spans="1:9">
      <c r="A8245" s="470">
        <v>44540</v>
      </c>
      <c r="B8245" s="203">
        <v>11</v>
      </c>
      <c r="C8245" s="208">
        <v>346</v>
      </c>
      <c r="D8245" s="471">
        <v>47.3</v>
      </c>
      <c r="E8245" s="209">
        <v>-22</v>
      </c>
      <c r="F8245" s="472">
        <v>56.9</v>
      </c>
      <c r="I8245" s="114"/>
    </row>
    <row r="8246" spans="1:9">
      <c r="A8246" s="470">
        <v>44540</v>
      </c>
      <c r="B8246" s="203">
        <v>12</v>
      </c>
      <c r="C8246" s="208">
        <v>1</v>
      </c>
      <c r="D8246" s="471">
        <v>47</v>
      </c>
      <c r="E8246" s="209">
        <v>-22</v>
      </c>
      <c r="F8246" s="472">
        <v>57.1</v>
      </c>
      <c r="I8246" s="114"/>
    </row>
    <row r="8247" spans="1:9">
      <c r="A8247" s="470">
        <v>44540</v>
      </c>
      <c r="B8247" s="203">
        <v>13</v>
      </c>
      <c r="C8247" s="208">
        <v>16</v>
      </c>
      <c r="D8247" s="471">
        <v>46.7</v>
      </c>
      <c r="E8247" s="209">
        <v>-22</v>
      </c>
      <c r="F8247" s="472">
        <v>57.4</v>
      </c>
      <c r="I8247" s="114"/>
    </row>
    <row r="8248" spans="1:9">
      <c r="A8248" s="470">
        <v>44540</v>
      </c>
      <c r="B8248" s="203">
        <v>14</v>
      </c>
      <c r="C8248" s="208">
        <v>31</v>
      </c>
      <c r="D8248" s="471">
        <v>46.4</v>
      </c>
      <c r="E8248" s="209">
        <v>-22</v>
      </c>
      <c r="F8248" s="472">
        <v>57.6</v>
      </c>
      <c r="I8248" s="114"/>
    </row>
    <row r="8249" spans="1:9">
      <c r="A8249" s="470">
        <v>44540</v>
      </c>
      <c r="B8249" s="203">
        <v>15</v>
      </c>
      <c r="C8249" s="208">
        <v>46</v>
      </c>
      <c r="D8249" s="471">
        <v>46.1</v>
      </c>
      <c r="E8249" s="209">
        <v>-22</v>
      </c>
      <c r="F8249" s="472">
        <v>57.8</v>
      </c>
      <c r="I8249" s="114"/>
    </row>
    <row r="8250" spans="1:9">
      <c r="A8250" s="470">
        <v>44540</v>
      </c>
      <c r="B8250" s="203">
        <v>16</v>
      </c>
      <c r="C8250" s="208">
        <v>61</v>
      </c>
      <c r="D8250" s="471">
        <v>45.9</v>
      </c>
      <c r="E8250" s="209">
        <v>-22</v>
      </c>
      <c r="F8250" s="472">
        <v>58</v>
      </c>
      <c r="I8250" s="114"/>
    </row>
    <row r="8251" spans="1:9">
      <c r="A8251" s="470">
        <v>44540</v>
      </c>
      <c r="B8251" s="203">
        <v>17</v>
      </c>
      <c r="C8251" s="208">
        <v>76</v>
      </c>
      <c r="D8251" s="471">
        <v>45.6</v>
      </c>
      <c r="E8251" s="209">
        <v>-22</v>
      </c>
      <c r="F8251" s="472">
        <v>58.2</v>
      </c>
      <c r="I8251" s="114"/>
    </row>
    <row r="8252" spans="1:9">
      <c r="A8252" s="470">
        <v>44540</v>
      </c>
      <c r="B8252" s="203">
        <v>18</v>
      </c>
      <c r="C8252" s="208">
        <v>91</v>
      </c>
      <c r="D8252" s="471">
        <v>45.3</v>
      </c>
      <c r="E8252" s="209">
        <v>-22</v>
      </c>
      <c r="F8252" s="472">
        <v>58.4</v>
      </c>
      <c r="I8252" s="114"/>
    </row>
    <row r="8253" spans="1:9">
      <c r="A8253" s="470">
        <v>44540</v>
      </c>
      <c r="B8253" s="203">
        <v>19</v>
      </c>
      <c r="C8253" s="208">
        <v>106</v>
      </c>
      <c r="D8253" s="471">
        <v>45</v>
      </c>
      <c r="E8253" s="209">
        <v>-22</v>
      </c>
      <c r="F8253" s="472">
        <v>58.6</v>
      </c>
      <c r="I8253" s="114"/>
    </row>
    <row r="8254" spans="1:9">
      <c r="A8254" s="470">
        <v>44540</v>
      </c>
      <c r="B8254" s="203">
        <v>20</v>
      </c>
      <c r="C8254" s="208">
        <v>121</v>
      </c>
      <c r="D8254" s="471">
        <v>44.7</v>
      </c>
      <c r="E8254" s="209">
        <v>-22</v>
      </c>
      <c r="F8254" s="472">
        <v>58.8</v>
      </c>
      <c r="I8254" s="114"/>
    </row>
    <row r="8255" spans="1:9">
      <c r="A8255" s="470">
        <v>44540</v>
      </c>
      <c r="B8255" s="203">
        <v>21</v>
      </c>
      <c r="C8255" s="208">
        <v>136</v>
      </c>
      <c r="D8255" s="471">
        <v>44.4</v>
      </c>
      <c r="E8255" s="209">
        <v>-22</v>
      </c>
      <c r="F8255" s="472">
        <v>59.1</v>
      </c>
      <c r="I8255" s="114"/>
    </row>
    <row r="8256" spans="1:9">
      <c r="A8256" s="470">
        <v>44540</v>
      </c>
      <c r="B8256" s="203">
        <v>22</v>
      </c>
      <c r="C8256" s="208">
        <v>151</v>
      </c>
      <c r="D8256" s="471">
        <v>44.1</v>
      </c>
      <c r="E8256" s="209">
        <v>-22</v>
      </c>
      <c r="F8256" s="472">
        <v>59.3</v>
      </c>
      <c r="I8256" s="114"/>
    </row>
    <row r="8257" spans="1:9">
      <c r="A8257" s="470">
        <v>44540</v>
      </c>
      <c r="B8257" s="203">
        <v>23</v>
      </c>
      <c r="C8257" s="208">
        <v>166</v>
      </c>
      <c r="D8257" s="471">
        <v>43.9</v>
      </c>
      <c r="E8257" s="209">
        <v>-22</v>
      </c>
      <c r="F8257" s="472">
        <v>59.5</v>
      </c>
      <c r="I8257" s="114"/>
    </row>
    <row r="8258" spans="1:9">
      <c r="A8258" s="470">
        <v>44541</v>
      </c>
      <c r="B8258" s="203">
        <v>0</v>
      </c>
      <c r="C8258" s="208">
        <v>181</v>
      </c>
      <c r="D8258" s="471">
        <v>43.6</v>
      </c>
      <c r="E8258" s="209">
        <v>-22</v>
      </c>
      <c r="F8258" s="472">
        <v>59.7</v>
      </c>
      <c r="I8258" s="114"/>
    </row>
    <row r="8259" spans="1:9">
      <c r="A8259" s="470">
        <v>44541</v>
      </c>
      <c r="B8259" s="203">
        <v>1</v>
      </c>
      <c r="C8259" s="208">
        <v>196</v>
      </c>
      <c r="D8259" s="471">
        <v>43.3</v>
      </c>
      <c r="E8259" s="209">
        <v>-22</v>
      </c>
      <c r="F8259" s="472">
        <v>59.9</v>
      </c>
      <c r="I8259" s="114"/>
    </row>
    <row r="8260" spans="1:9">
      <c r="A8260" s="470">
        <v>44541</v>
      </c>
      <c r="B8260" s="203">
        <v>2</v>
      </c>
      <c r="C8260" s="208">
        <v>211</v>
      </c>
      <c r="D8260" s="471">
        <v>43</v>
      </c>
      <c r="E8260" s="209">
        <v>-23</v>
      </c>
      <c r="F8260" s="472">
        <v>0.1</v>
      </c>
      <c r="I8260" s="114"/>
    </row>
    <row r="8261" spans="1:9">
      <c r="A8261" s="470">
        <v>44541</v>
      </c>
      <c r="B8261" s="203">
        <v>3</v>
      </c>
      <c r="C8261" s="208">
        <v>226</v>
      </c>
      <c r="D8261" s="471">
        <v>42.7</v>
      </c>
      <c r="E8261" s="209">
        <v>-23</v>
      </c>
      <c r="F8261" s="472">
        <v>0.3</v>
      </c>
      <c r="I8261" s="114"/>
    </row>
    <row r="8262" spans="1:9">
      <c r="A8262" s="470">
        <v>44541</v>
      </c>
      <c r="B8262" s="203">
        <v>4</v>
      </c>
      <c r="C8262" s="208">
        <v>241</v>
      </c>
      <c r="D8262" s="471">
        <v>42.4</v>
      </c>
      <c r="E8262" s="209">
        <v>-23</v>
      </c>
      <c r="F8262" s="472">
        <v>0.5</v>
      </c>
      <c r="I8262" s="114"/>
    </row>
    <row r="8263" spans="1:9">
      <c r="A8263" s="470">
        <v>44541</v>
      </c>
      <c r="B8263" s="203">
        <v>5</v>
      </c>
      <c r="C8263" s="208">
        <v>256</v>
      </c>
      <c r="D8263" s="471">
        <v>42.1</v>
      </c>
      <c r="E8263" s="209">
        <v>-23</v>
      </c>
      <c r="F8263" s="472">
        <v>0.7</v>
      </c>
      <c r="I8263" s="114"/>
    </row>
    <row r="8264" spans="1:9">
      <c r="A8264" s="470">
        <v>44541</v>
      </c>
      <c r="B8264" s="203">
        <v>6</v>
      </c>
      <c r="C8264" s="208">
        <v>271</v>
      </c>
      <c r="D8264" s="471">
        <v>41.8</v>
      </c>
      <c r="E8264" s="209">
        <v>-23</v>
      </c>
      <c r="F8264" s="472">
        <v>0.9</v>
      </c>
      <c r="I8264" s="114"/>
    </row>
    <row r="8265" spans="1:9">
      <c r="A8265" s="470">
        <v>44541</v>
      </c>
      <c r="B8265" s="203">
        <v>7</v>
      </c>
      <c r="C8265" s="208">
        <v>286</v>
      </c>
      <c r="D8265" s="471">
        <v>41.6</v>
      </c>
      <c r="E8265" s="209">
        <v>-23</v>
      </c>
      <c r="F8265" s="472">
        <v>1.1000000000000001</v>
      </c>
      <c r="I8265" s="114"/>
    </row>
    <row r="8266" spans="1:9">
      <c r="A8266" s="470">
        <v>44541</v>
      </c>
      <c r="B8266" s="203">
        <v>8</v>
      </c>
      <c r="C8266" s="208">
        <v>301</v>
      </c>
      <c r="D8266" s="471">
        <v>41.3</v>
      </c>
      <c r="E8266" s="209">
        <v>-23</v>
      </c>
      <c r="F8266" s="472">
        <v>1.3</v>
      </c>
      <c r="I8266" s="114"/>
    </row>
    <row r="8267" spans="1:9">
      <c r="A8267" s="470">
        <v>44541</v>
      </c>
      <c r="B8267" s="203">
        <v>9</v>
      </c>
      <c r="C8267" s="208">
        <v>316</v>
      </c>
      <c r="D8267" s="471">
        <v>41</v>
      </c>
      <c r="E8267" s="209">
        <v>-23</v>
      </c>
      <c r="F8267" s="472">
        <v>1.5</v>
      </c>
      <c r="I8267" s="114"/>
    </row>
    <row r="8268" spans="1:9">
      <c r="A8268" s="470">
        <v>44541</v>
      </c>
      <c r="B8268" s="203">
        <v>10</v>
      </c>
      <c r="C8268" s="208">
        <v>331</v>
      </c>
      <c r="D8268" s="471">
        <v>40.700000000000003</v>
      </c>
      <c r="E8268" s="209">
        <v>-23</v>
      </c>
      <c r="F8268" s="472">
        <v>1.7</v>
      </c>
      <c r="I8268" s="114"/>
    </row>
    <row r="8269" spans="1:9">
      <c r="A8269" s="470">
        <v>44541</v>
      </c>
      <c r="B8269" s="203">
        <v>11</v>
      </c>
      <c r="C8269" s="208">
        <v>346</v>
      </c>
      <c r="D8269" s="471">
        <v>40.4</v>
      </c>
      <c r="E8269" s="209">
        <v>-23</v>
      </c>
      <c r="F8269" s="472">
        <v>1.9</v>
      </c>
      <c r="I8269" s="114"/>
    </row>
    <row r="8270" spans="1:9">
      <c r="A8270" s="470">
        <v>44541</v>
      </c>
      <c r="B8270" s="203">
        <v>12</v>
      </c>
      <c r="C8270" s="208">
        <v>1</v>
      </c>
      <c r="D8270" s="471">
        <v>40.1</v>
      </c>
      <c r="E8270" s="209">
        <v>-23</v>
      </c>
      <c r="F8270" s="472">
        <v>2.1</v>
      </c>
      <c r="I8270" s="114"/>
    </row>
    <row r="8271" spans="1:9">
      <c r="A8271" s="470">
        <v>44541</v>
      </c>
      <c r="B8271" s="203">
        <v>13</v>
      </c>
      <c r="C8271" s="208">
        <v>16</v>
      </c>
      <c r="D8271" s="471">
        <v>39.799999999999997</v>
      </c>
      <c r="E8271" s="209">
        <v>-23</v>
      </c>
      <c r="F8271" s="472">
        <v>2.2999999999999998</v>
      </c>
      <c r="I8271" s="114"/>
    </row>
    <row r="8272" spans="1:9">
      <c r="A8272" s="470">
        <v>44541</v>
      </c>
      <c r="B8272" s="203">
        <v>14</v>
      </c>
      <c r="C8272" s="208">
        <v>31</v>
      </c>
      <c r="D8272" s="471">
        <v>39.5</v>
      </c>
      <c r="E8272" s="209">
        <v>-23</v>
      </c>
      <c r="F8272" s="472">
        <v>2.5</v>
      </c>
      <c r="I8272" s="114"/>
    </row>
    <row r="8273" spans="1:9">
      <c r="A8273" s="470">
        <v>44541</v>
      </c>
      <c r="B8273" s="203">
        <v>15</v>
      </c>
      <c r="C8273" s="208">
        <v>46</v>
      </c>
      <c r="D8273" s="471">
        <v>39.200000000000003</v>
      </c>
      <c r="E8273" s="209">
        <v>-23</v>
      </c>
      <c r="F8273" s="472">
        <v>2.7</v>
      </c>
      <c r="I8273" s="114"/>
    </row>
    <row r="8274" spans="1:9">
      <c r="A8274" s="470">
        <v>44541</v>
      </c>
      <c r="B8274" s="203">
        <v>16</v>
      </c>
      <c r="C8274" s="208">
        <v>61</v>
      </c>
      <c r="D8274" s="471">
        <v>39</v>
      </c>
      <c r="E8274" s="209">
        <v>-23</v>
      </c>
      <c r="F8274" s="472">
        <v>2.9</v>
      </c>
      <c r="I8274" s="114"/>
    </row>
    <row r="8275" spans="1:9">
      <c r="A8275" s="470">
        <v>44541</v>
      </c>
      <c r="B8275" s="203">
        <v>17</v>
      </c>
      <c r="C8275" s="208">
        <v>76</v>
      </c>
      <c r="D8275" s="471">
        <v>38.700000000000003</v>
      </c>
      <c r="E8275" s="209">
        <v>-23</v>
      </c>
      <c r="F8275" s="472">
        <v>3.1</v>
      </c>
      <c r="I8275" s="114"/>
    </row>
    <row r="8276" spans="1:9">
      <c r="A8276" s="470">
        <v>44541</v>
      </c>
      <c r="B8276" s="203">
        <v>18</v>
      </c>
      <c r="C8276" s="208">
        <v>91</v>
      </c>
      <c r="D8276" s="471">
        <v>38.4</v>
      </c>
      <c r="E8276" s="209">
        <v>-23</v>
      </c>
      <c r="F8276" s="472">
        <v>3.3</v>
      </c>
      <c r="I8276" s="114"/>
    </row>
    <row r="8277" spans="1:9">
      <c r="A8277" s="470">
        <v>44541</v>
      </c>
      <c r="B8277" s="203">
        <v>19</v>
      </c>
      <c r="C8277" s="208">
        <v>106</v>
      </c>
      <c r="D8277" s="471">
        <v>38.1</v>
      </c>
      <c r="E8277" s="209">
        <v>-23</v>
      </c>
      <c r="F8277" s="472">
        <v>3.5</v>
      </c>
      <c r="I8277" s="114"/>
    </row>
    <row r="8278" spans="1:9">
      <c r="A8278" s="470">
        <v>44541</v>
      </c>
      <c r="B8278" s="203">
        <v>20</v>
      </c>
      <c r="C8278" s="208">
        <v>121</v>
      </c>
      <c r="D8278" s="471">
        <v>37.799999999999997</v>
      </c>
      <c r="E8278" s="209">
        <v>-23</v>
      </c>
      <c r="F8278" s="472">
        <v>3.7</v>
      </c>
      <c r="I8278" s="114"/>
    </row>
    <row r="8279" spans="1:9">
      <c r="A8279" s="470">
        <v>44541</v>
      </c>
      <c r="B8279" s="203">
        <v>21</v>
      </c>
      <c r="C8279" s="208">
        <v>136</v>
      </c>
      <c r="D8279" s="471">
        <v>37.5</v>
      </c>
      <c r="E8279" s="209">
        <v>-23</v>
      </c>
      <c r="F8279" s="472">
        <v>3.8</v>
      </c>
      <c r="I8279" s="114"/>
    </row>
    <row r="8280" spans="1:9">
      <c r="A8280" s="470">
        <v>44541</v>
      </c>
      <c r="B8280" s="203">
        <v>22</v>
      </c>
      <c r="C8280" s="208">
        <v>151</v>
      </c>
      <c r="D8280" s="471">
        <v>37.200000000000003</v>
      </c>
      <c r="E8280" s="209">
        <v>-23</v>
      </c>
      <c r="F8280" s="472">
        <v>4</v>
      </c>
      <c r="I8280" s="114"/>
    </row>
    <row r="8281" spans="1:9">
      <c r="A8281" s="470">
        <v>44541</v>
      </c>
      <c r="B8281" s="203">
        <v>23</v>
      </c>
      <c r="C8281" s="208">
        <v>166</v>
      </c>
      <c r="D8281" s="471">
        <v>36.9</v>
      </c>
      <c r="E8281" s="209">
        <v>-23</v>
      </c>
      <c r="F8281" s="472">
        <v>4.2</v>
      </c>
      <c r="I8281" s="114"/>
    </row>
    <row r="8282" spans="1:9">
      <c r="A8282" s="470">
        <v>44542</v>
      </c>
      <c r="B8282" s="203">
        <v>0</v>
      </c>
      <c r="C8282" s="208">
        <v>181</v>
      </c>
      <c r="D8282" s="471">
        <v>36.6</v>
      </c>
      <c r="E8282" s="209">
        <v>-23</v>
      </c>
      <c r="F8282" s="472">
        <v>4.4000000000000004</v>
      </c>
      <c r="I8282" s="114"/>
    </row>
    <row r="8283" spans="1:9">
      <c r="A8283" s="470">
        <v>44542</v>
      </c>
      <c r="B8283" s="203">
        <v>1</v>
      </c>
      <c r="C8283" s="208">
        <v>196</v>
      </c>
      <c r="D8283" s="471">
        <v>36.299999999999997</v>
      </c>
      <c r="E8283" s="209">
        <v>-23</v>
      </c>
      <c r="F8283" s="472">
        <v>4.5999999999999996</v>
      </c>
      <c r="I8283" s="114"/>
    </row>
    <row r="8284" spans="1:9">
      <c r="A8284" s="470">
        <v>44542</v>
      </c>
      <c r="B8284" s="203">
        <v>2</v>
      </c>
      <c r="C8284" s="208">
        <v>211</v>
      </c>
      <c r="D8284" s="471">
        <v>36.1</v>
      </c>
      <c r="E8284" s="209">
        <v>-23</v>
      </c>
      <c r="F8284" s="472">
        <v>4.8</v>
      </c>
      <c r="I8284" s="114"/>
    </row>
    <row r="8285" spans="1:9">
      <c r="A8285" s="470">
        <v>44542</v>
      </c>
      <c r="B8285" s="203">
        <v>3</v>
      </c>
      <c r="C8285" s="208">
        <v>226</v>
      </c>
      <c r="D8285" s="471">
        <v>35.799999999999997</v>
      </c>
      <c r="E8285" s="209">
        <v>-23</v>
      </c>
      <c r="F8285" s="472">
        <v>5</v>
      </c>
      <c r="I8285" s="114"/>
    </row>
    <row r="8286" spans="1:9">
      <c r="A8286" s="470">
        <v>44542</v>
      </c>
      <c r="B8286" s="203">
        <v>4</v>
      </c>
      <c r="C8286" s="208">
        <v>241</v>
      </c>
      <c r="D8286" s="471">
        <v>35.5</v>
      </c>
      <c r="E8286" s="209">
        <v>-23</v>
      </c>
      <c r="F8286" s="472">
        <v>5.2</v>
      </c>
      <c r="I8286" s="114"/>
    </row>
    <row r="8287" spans="1:9">
      <c r="A8287" s="470">
        <v>44542</v>
      </c>
      <c r="B8287" s="203">
        <v>5</v>
      </c>
      <c r="C8287" s="208">
        <v>256</v>
      </c>
      <c r="D8287" s="471">
        <v>35.200000000000003</v>
      </c>
      <c r="E8287" s="209">
        <v>-23</v>
      </c>
      <c r="F8287" s="472">
        <v>5.3</v>
      </c>
      <c r="I8287" s="114"/>
    </row>
    <row r="8288" spans="1:9">
      <c r="A8288" s="470">
        <v>44542</v>
      </c>
      <c r="B8288" s="203">
        <v>6</v>
      </c>
      <c r="C8288" s="208">
        <v>271</v>
      </c>
      <c r="D8288" s="471">
        <v>34.9</v>
      </c>
      <c r="E8288" s="209">
        <v>-23</v>
      </c>
      <c r="F8288" s="472">
        <v>5.5</v>
      </c>
      <c r="I8288" s="114"/>
    </row>
    <row r="8289" spans="1:9">
      <c r="A8289" s="470">
        <v>44542</v>
      </c>
      <c r="B8289" s="203">
        <v>7</v>
      </c>
      <c r="C8289" s="208">
        <v>286</v>
      </c>
      <c r="D8289" s="471">
        <v>34.6</v>
      </c>
      <c r="E8289" s="209">
        <v>-23</v>
      </c>
      <c r="F8289" s="472">
        <v>5.7</v>
      </c>
      <c r="I8289" s="114"/>
    </row>
    <row r="8290" spans="1:9">
      <c r="A8290" s="470">
        <v>44542</v>
      </c>
      <c r="B8290" s="203">
        <v>8</v>
      </c>
      <c r="C8290" s="208">
        <v>301</v>
      </c>
      <c r="D8290" s="471">
        <v>34.299999999999997</v>
      </c>
      <c r="E8290" s="209">
        <v>-23</v>
      </c>
      <c r="F8290" s="472">
        <v>5.9</v>
      </c>
      <c r="I8290" s="114"/>
    </row>
    <row r="8291" spans="1:9">
      <c r="A8291" s="470">
        <v>44542</v>
      </c>
      <c r="B8291" s="203">
        <v>9</v>
      </c>
      <c r="C8291" s="208">
        <v>316</v>
      </c>
      <c r="D8291" s="471">
        <v>34</v>
      </c>
      <c r="E8291" s="209">
        <v>-23</v>
      </c>
      <c r="F8291" s="472">
        <v>6.1</v>
      </c>
      <c r="I8291" s="114"/>
    </row>
    <row r="8292" spans="1:9">
      <c r="A8292" s="470">
        <v>44542</v>
      </c>
      <c r="B8292" s="203">
        <v>10</v>
      </c>
      <c r="C8292" s="208">
        <v>331</v>
      </c>
      <c r="D8292" s="471">
        <v>33.700000000000003</v>
      </c>
      <c r="E8292" s="209">
        <v>-23</v>
      </c>
      <c r="F8292" s="472">
        <v>6.2</v>
      </c>
      <c r="I8292" s="114"/>
    </row>
    <row r="8293" spans="1:9">
      <c r="A8293" s="470">
        <v>44542</v>
      </c>
      <c r="B8293" s="203">
        <v>11</v>
      </c>
      <c r="C8293" s="208">
        <v>346</v>
      </c>
      <c r="D8293" s="471">
        <v>33.4</v>
      </c>
      <c r="E8293" s="209">
        <v>-23</v>
      </c>
      <c r="F8293" s="472">
        <v>6.4</v>
      </c>
      <c r="I8293" s="114"/>
    </row>
    <row r="8294" spans="1:9">
      <c r="A8294" s="470">
        <v>44542</v>
      </c>
      <c r="B8294" s="203">
        <v>12</v>
      </c>
      <c r="C8294" s="208">
        <v>1</v>
      </c>
      <c r="D8294" s="471">
        <v>33.1</v>
      </c>
      <c r="E8294" s="209">
        <v>-23</v>
      </c>
      <c r="F8294" s="472">
        <v>6.6</v>
      </c>
      <c r="I8294" s="114"/>
    </row>
    <row r="8295" spans="1:9">
      <c r="A8295" s="470">
        <v>44542</v>
      </c>
      <c r="B8295" s="203">
        <v>13</v>
      </c>
      <c r="C8295" s="208">
        <v>16</v>
      </c>
      <c r="D8295" s="471">
        <v>32.799999999999997</v>
      </c>
      <c r="E8295" s="209">
        <v>-23</v>
      </c>
      <c r="F8295" s="472">
        <v>6.8</v>
      </c>
      <c r="I8295" s="114"/>
    </row>
    <row r="8296" spans="1:9">
      <c r="A8296" s="470">
        <v>44542</v>
      </c>
      <c r="B8296" s="203">
        <v>14</v>
      </c>
      <c r="C8296" s="208">
        <v>31</v>
      </c>
      <c r="D8296" s="471">
        <v>32.6</v>
      </c>
      <c r="E8296" s="209">
        <v>-23</v>
      </c>
      <c r="F8296" s="472">
        <v>7</v>
      </c>
      <c r="I8296" s="114"/>
    </row>
    <row r="8297" spans="1:9">
      <c r="A8297" s="470">
        <v>44542</v>
      </c>
      <c r="B8297" s="203">
        <v>15</v>
      </c>
      <c r="C8297" s="208">
        <v>46</v>
      </c>
      <c r="D8297" s="471">
        <v>32.299999999999997</v>
      </c>
      <c r="E8297" s="209">
        <v>-23</v>
      </c>
      <c r="F8297" s="472">
        <v>7.1</v>
      </c>
      <c r="I8297" s="114"/>
    </row>
    <row r="8298" spans="1:9">
      <c r="A8298" s="470">
        <v>44542</v>
      </c>
      <c r="B8298" s="203">
        <v>16</v>
      </c>
      <c r="C8298" s="208">
        <v>61</v>
      </c>
      <c r="D8298" s="471">
        <v>32</v>
      </c>
      <c r="E8298" s="209">
        <v>-23</v>
      </c>
      <c r="F8298" s="472">
        <v>7.3</v>
      </c>
      <c r="I8298" s="114"/>
    </row>
    <row r="8299" spans="1:9">
      <c r="A8299" s="470">
        <v>44542</v>
      </c>
      <c r="B8299" s="203">
        <v>17</v>
      </c>
      <c r="C8299" s="208">
        <v>76</v>
      </c>
      <c r="D8299" s="471">
        <v>31.7</v>
      </c>
      <c r="E8299" s="209">
        <v>-23</v>
      </c>
      <c r="F8299" s="472">
        <v>7.5</v>
      </c>
      <c r="I8299" s="114"/>
    </row>
    <row r="8300" spans="1:9">
      <c r="A8300" s="470">
        <v>44542</v>
      </c>
      <c r="B8300" s="203">
        <v>18</v>
      </c>
      <c r="C8300" s="208">
        <v>91</v>
      </c>
      <c r="D8300" s="471">
        <v>31.4</v>
      </c>
      <c r="E8300" s="209">
        <v>-23</v>
      </c>
      <c r="F8300" s="472">
        <v>7.7</v>
      </c>
      <c r="I8300" s="114"/>
    </row>
    <row r="8301" spans="1:9">
      <c r="A8301" s="470">
        <v>44542</v>
      </c>
      <c r="B8301" s="203">
        <v>19</v>
      </c>
      <c r="C8301" s="208">
        <v>106</v>
      </c>
      <c r="D8301" s="471">
        <v>31.1</v>
      </c>
      <c r="E8301" s="209">
        <v>-23</v>
      </c>
      <c r="F8301" s="472">
        <v>7.8</v>
      </c>
      <c r="I8301" s="114"/>
    </row>
    <row r="8302" spans="1:9">
      <c r="A8302" s="470">
        <v>44542</v>
      </c>
      <c r="B8302" s="203">
        <v>20</v>
      </c>
      <c r="C8302" s="208">
        <v>121</v>
      </c>
      <c r="D8302" s="471">
        <v>30.8</v>
      </c>
      <c r="E8302" s="209">
        <v>-23</v>
      </c>
      <c r="F8302" s="472">
        <v>8</v>
      </c>
      <c r="I8302" s="114"/>
    </row>
    <row r="8303" spans="1:9">
      <c r="A8303" s="470">
        <v>44542</v>
      </c>
      <c r="B8303" s="203">
        <v>21</v>
      </c>
      <c r="C8303" s="208">
        <v>136</v>
      </c>
      <c r="D8303" s="471">
        <v>30.5</v>
      </c>
      <c r="E8303" s="209">
        <v>-23</v>
      </c>
      <c r="F8303" s="472">
        <v>8.1999999999999993</v>
      </c>
      <c r="I8303" s="114"/>
    </row>
    <row r="8304" spans="1:9">
      <c r="A8304" s="470">
        <v>44542</v>
      </c>
      <c r="B8304" s="203">
        <v>22</v>
      </c>
      <c r="C8304" s="208">
        <v>151</v>
      </c>
      <c r="D8304" s="471">
        <v>30.2</v>
      </c>
      <c r="E8304" s="209">
        <v>-23</v>
      </c>
      <c r="F8304" s="472">
        <v>8.3000000000000007</v>
      </c>
      <c r="I8304" s="114"/>
    </row>
    <row r="8305" spans="1:9">
      <c r="A8305" s="470">
        <v>44542</v>
      </c>
      <c r="B8305" s="203">
        <v>23</v>
      </c>
      <c r="C8305" s="208">
        <v>166</v>
      </c>
      <c r="D8305" s="471">
        <v>29.9</v>
      </c>
      <c r="E8305" s="209">
        <v>-23</v>
      </c>
      <c r="F8305" s="472">
        <v>8.5</v>
      </c>
      <c r="I8305" s="114"/>
    </row>
    <row r="8306" spans="1:9">
      <c r="A8306" s="470">
        <v>44543</v>
      </c>
      <c r="B8306" s="203">
        <v>0</v>
      </c>
      <c r="C8306" s="208">
        <v>181</v>
      </c>
      <c r="D8306" s="471">
        <v>29.6</v>
      </c>
      <c r="E8306" s="209">
        <v>-23</v>
      </c>
      <c r="F8306" s="472">
        <v>8.6999999999999993</v>
      </c>
      <c r="I8306" s="114"/>
    </row>
    <row r="8307" spans="1:9">
      <c r="A8307" s="470">
        <v>44543</v>
      </c>
      <c r="B8307" s="203">
        <v>1</v>
      </c>
      <c r="C8307" s="208">
        <v>196</v>
      </c>
      <c r="D8307" s="471">
        <v>29.3</v>
      </c>
      <c r="E8307" s="209">
        <v>-23</v>
      </c>
      <c r="F8307" s="472">
        <v>8.8000000000000007</v>
      </c>
      <c r="I8307" s="114"/>
    </row>
    <row r="8308" spans="1:9">
      <c r="A8308" s="470">
        <v>44543</v>
      </c>
      <c r="B8308" s="203">
        <v>2</v>
      </c>
      <c r="C8308" s="208">
        <v>211</v>
      </c>
      <c r="D8308" s="471">
        <v>29</v>
      </c>
      <c r="E8308" s="209">
        <v>-23</v>
      </c>
      <c r="F8308" s="472">
        <v>9</v>
      </c>
      <c r="I8308" s="114"/>
    </row>
    <row r="8309" spans="1:9">
      <c r="A8309" s="470">
        <v>44543</v>
      </c>
      <c r="B8309" s="203">
        <v>3</v>
      </c>
      <c r="C8309" s="208">
        <v>226</v>
      </c>
      <c r="D8309" s="471">
        <v>28.7</v>
      </c>
      <c r="E8309" s="209">
        <v>-23</v>
      </c>
      <c r="F8309" s="472">
        <v>9.1999999999999993</v>
      </c>
      <c r="I8309" s="114"/>
    </row>
    <row r="8310" spans="1:9">
      <c r="A8310" s="470">
        <v>44543</v>
      </c>
      <c r="B8310" s="203">
        <v>4</v>
      </c>
      <c r="C8310" s="208">
        <v>241</v>
      </c>
      <c r="D8310" s="471">
        <v>28.4</v>
      </c>
      <c r="E8310" s="209">
        <v>-23</v>
      </c>
      <c r="F8310" s="472">
        <v>9.3000000000000007</v>
      </c>
      <c r="I8310" s="114"/>
    </row>
    <row r="8311" spans="1:9">
      <c r="A8311" s="470">
        <v>44543</v>
      </c>
      <c r="B8311" s="203">
        <v>5</v>
      </c>
      <c r="C8311" s="208">
        <v>256</v>
      </c>
      <c r="D8311" s="471">
        <v>28.2</v>
      </c>
      <c r="E8311" s="209">
        <v>-23</v>
      </c>
      <c r="F8311" s="472">
        <v>9.5</v>
      </c>
      <c r="I8311" s="114"/>
    </row>
    <row r="8312" spans="1:9">
      <c r="A8312" s="470">
        <v>44543</v>
      </c>
      <c r="B8312" s="203">
        <v>6</v>
      </c>
      <c r="C8312" s="208">
        <v>271</v>
      </c>
      <c r="D8312" s="471">
        <v>27.9</v>
      </c>
      <c r="E8312" s="209">
        <v>-23</v>
      </c>
      <c r="F8312" s="472">
        <v>9.6999999999999993</v>
      </c>
      <c r="I8312" s="114"/>
    </row>
    <row r="8313" spans="1:9">
      <c r="A8313" s="470">
        <v>44543</v>
      </c>
      <c r="B8313" s="203">
        <v>7</v>
      </c>
      <c r="C8313" s="208">
        <v>286</v>
      </c>
      <c r="D8313" s="471">
        <v>27.6</v>
      </c>
      <c r="E8313" s="209">
        <v>-23</v>
      </c>
      <c r="F8313" s="472">
        <v>9.8000000000000007</v>
      </c>
      <c r="I8313" s="114"/>
    </row>
    <row r="8314" spans="1:9">
      <c r="A8314" s="470">
        <v>44543</v>
      </c>
      <c r="B8314" s="203">
        <v>8</v>
      </c>
      <c r="C8314" s="208">
        <v>301</v>
      </c>
      <c r="D8314" s="471">
        <v>27.3</v>
      </c>
      <c r="E8314" s="209">
        <v>-23</v>
      </c>
      <c r="F8314" s="472">
        <v>10</v>
      </c>
      <c r="I8314" s="114"/>
    </row>
    <row r="8315" spans="1:9">
      <c r="A8315" s="470">
        <v>44543</v>
      </c>
      <c r="B8315" s="203">
        <v>9</v>
      </c>
      <c r="C8315" s="208">
        <v>316</v>
      </c>
      <c r="D8315" s="471">
        <v>27</v>
      </c>
      <c r="E8315" s="209">
        <v>-23</v>
      </c>
      <c r="F8315" s="472">
        <v>10.199999999999999</v>
      </c>
      <c r="I8315" s="114"/>
    </row>
    <row r="8316" spans="1:9">
      <c r="A8316" s="470">
        <v>44543</v>
      </c>
      <c r="B8316" s="203">
        <v>10</v>
      </c>
      <c r="C8316" s="208">
        <v>331</v>
      </c>
      <c r="D8316" s="471">
        <v>26.7</v>
      </c>
      <c r="E8316" s="209">
        <v>-23</v>
      </c>
      <c r="F8316" s="472">
        <v>10.3</v>
      </c>
      <c r="I8316" s="114"/>
    </row>
    <row r="8317" spans="1:9">
      <c r="A8317" s="470">
        <v>44543</v>
      </c>
      <c r="B8317" s="203">
        <v>11</v>
      </c>
      <c r="C8317" s="208">
        <v>346</v>
      </c>
      <c r="D8317" s="471">
        <v>26.4</v>
      </c>
      <c r="E8317" s="209">
        <v>-23</v>
      </c>
      <c r="F8317" s="472">
        <v>10.5</v>
      </c>
      <c r="I8317" s="114"/>
    </row>
    <row r="8318" spans="1:9">
      <c r="A8318" s="470">
        <v>44543</v>
      </c>
      <c r="B8318" s="203">
        <v>12</v>
      </c>
      <c r="C8318" s="208">
        <v>1</v>
      </c>
      <c r="D8318" s="471">
        <v>26.1</v>
      </c>
      <c r="E8318" s="209">
        <v>-23</v>
      </c>
      <c r="F8318" s="472">
        <v>10.6</v>
      </c>
      <c r="I8318" s="114"/>
    </row>
    <row r="8319" spans="1:9">
      <c r="A8319" s="470">
        <v>44543</v>
      </c>
      <c r="B8319" s="203">
        <v>13</v>
      </c>
      <c r="C8319" s="208">
        <v>16</v>
      </c>
      <c r="D8319" s="471">
        <v>25.8</v>
      </c>
      <c r="E8319" s="209">
        <v>-23</v>
      </c>
      <c r="F8319" s="472">
        <v>10.8</v>
      </c>
      <c r="I8319" s="114"/>
    </row>
    <row r="8320" spans="1:9">
      <c r="A8320" s="470">
        <v>44543</v>
      </c>
      <c r="B8320" s="203">
        <v>14</v>
      </c>
      <c r="C8320" s="208">
        <v>31</v>
      </c>
      <c r="D8320" s="471">
        <v>25.5</v>
      </c>
      <c r="E8320" s="209">
        <v>-23</v>
      </c>
      <c r="F8320" s="472">
        <v>11</v>
      </c>
      <c r="I8320" s="114"/>
    </row>
    <row r="8321" spans="1:9">
      <c r="A8321" s="470">
        <v>44543</v>
      </c>
      <c r="B8321" s="203">
        <v>15</v>
      </c>
      <c r="C8321" s="208">
        <v>46</v>
      </c>
      <c r="D8321" s="471">
        <v>25.2</v>
      </c>
      <c r="E8321" s="209">
        <v>-23</v>
      </c>
      <c r="F8321" s="472">
        <v>11.1</v>
      </c>
      <c r="I8321" s="114"/>
    </row>
    <row r="8322" spans="1:9">
      <c r="A8322" s="470">
        <v>44543</v>
      </c>
      <c r="B8322" s="203">
        <v>16</v>
      </c>
      <c r="C8322" s="208">
        <v>61</v>
      </c>
      <c r="D8322" s="471">
        <v>24.9</v>
      </c>
      <c r="E8322" s="209">
        <v>-23</v>
      </c>
      <c r="F8322" s="472">
        <v>11.3</v>
      </c>
      <c r="I8322" s="114"/>
    </row>
    <row r="8323" spans="1:9">
      <c r="A8323" s="470">
        <v>44543</v>
      </c>
      <c r="B8323" s="203">
        <v>17</v>
      </c>
      <c r="C8323" s="208">
        <v>76</v>
      </c>
      <c r="D8323" s="471">
        <v>24.6</v>
      </c>
      <c r="E8323" s="209">
        <v>-23</v>
      </c>
      <c r="F8323" s="472">
        <v>11.4</v>
      </c>
      <c r="I8323" s="114"/>
    </row>
    <row r="8324" spans="1:9">
      <c r="A8324" s="470">
        <v>44543</v>
      </c>
      <c r="B8324" s="203">
        <v>18</v>
      </c>
      <c r="C8324" s="208">
        <v>91</v>
      </c>
      <c r="D8324" s="471">
        <v>24.3</v>
      </c>
      <c r="E8324" s="209">
        <v>-23</v>
      </c>
      <c r="F8324" s="472">
        <v>11.6</v>
      </c>
      <c r="I8324" s="114"/>
    </row>
    <row r="8325" spans="1:9">
      <c r="A8325" s="470">
        <v>44543</v>
      </c>
      <c r="B8325" s="203">
        <v>19</v>
      </c>
      <c r="C8325" s="208">
        <v>106</v>
      </c>
      <c r="D8325" s="471">
        <v>24</v>
      </c>
      <c r="E8325" s="209">
        <v>-23</v>
      </c>
      <c r="F8325" s="472">
        <v>11.7</v>
      </c>
      <c r="I8325" s="114"/>
    </row>
    <row r="8326" spans="1:9">
      <c r="A8326" s="470">
        <v>44543</v>
      </c>
      <c r="B8326" s="203">
        <v>20</v>
      </c>
      <c r="C8326" s="208">
        <v>121</v>
      </c>
      <c r="D8326" s="471">
        <v>23.7</v>
      </c>
      <c r="E8326" s="209">
        <v>-23</v>
      </c>
      <c r="F8326" s="472">
        <v>11.9</v>
      </c>
      <c r="I8326" s="114"/>
    </row>
    <row r="8327" spans="1:9">
      <c r="A8327" s="470">
        <v>44543</v>
      </c>
      <c r="B8327" s="203">
        <v>21</v>
      </c>
      <c r="C8327" s="208">
        <v>136</v>
      </c>
      <c r="D8327" s="471">
        <v>23.4</v>
      </c>
      <c r="E8327" s="209">
        <v>-23</v>
      </c>
      <c r="F8327" s="472">
        <v>12</v>
      </c>
      <c r="I8327" s="114"/>
    </row>
    <row r="8328" spans="1:9">
      <c r="A8328" s="470">
        <v>44543</v>
      </c>
      <c r="B8328" s="203">
        <v>22</v>
      </c>
      <c r="C8328" s="208">
        <v>151</v>
      </c>
      <c r="D8328" s="471">
        <v>23.1</v>
      </c>
      <c r="E8328" s="209">
        <v>-23</v>
      </c>
      <c r="F8328" s="472">
        <v>12.2</v>
      </c>
      <c r="I8328" s="114"/>
    </row>
    <row r="8329" spans="1:9">
      <c r="A8329" s="470">
        <v>44543</v>
      </c>
      <c r="B8329" s="203">
        <v>23</v>
      </c>
      <c r="C8329" s="208">
        <v>166</v>
      </c>
      <c r="D8329" s="471">
        <v>22.8</v>
      </c>
      <c r="E8329" s="209">
        <v>-23</v>
      </c>
      <c r="F8329" s="472">
        <v>12.3</v>
      </c>
      <c r="I8329" s="114"/>
    </row>
    <row r="8330" spans="1:9">
      <c r="A8330" s="470">
        <v>44544</v>
      </c>
      <c r="B8330" s="203">
        <v>0</v>
      </c>
      <c r="C8330" s="208">
        <v>181</v>
      </c>
      <c r="D8330" s="471">
        <v>22.5</v>
      </c>
      <c r="E8330" s="209">
        <v>-23</v>
      </c>
      <c r="F8330" s="472">
        <v>12.5</v>
      </c>
      <c r="I8330" s="114"/>
    </row>
    <row r="8331" spans="1:9">
      <c r="A8331" s="470">
        <v>44544</v>
      </c>
      <c r="B8331" s="203">
        <v>1</v>
      </c>
      <c r="C8331" s="208">
        <v>196</v>
      </c>
      <c r="D8331" s="471">
        <v>22.2</v>
      </c>
      <c r="E8331" s="209">
        <v>-23</v>
      </c>
      <c r="F8331" s="472">
        <v>12.6</v>
      </c>
      <c r="I8331" s="114"/>
    </row>
    <row r="8332" spans="1:9">
      <c r="A8332" s="470">
        <v>44544</v>
      </c>
      <c r="B8332" s="203">
        <v>2</v>
      </c>
      <c r="C8332" s="208">
        <v>211</v>
      </c>
      <c r="D8332" s="471">
        <v>21.9</v>
      </c>
      <c r="E8332" s="209">
        <v>-23</v>
      </c>
      <c r="F8332" s="472">
        <v>12.8</v>
      </c>
      <c r="I8332" s="114"/>
    </row>
    <row r="8333" spans="1:9">
      <c r="A8333" s="470">
        <v>44544</v>
      </c>
      <c r="B8333" s="203">
        <v>3</v>
      </c>
      <c r="C8333" s="208">
        <v>226</v>
      </c>
      <c r="D8333" s="471">
        <v>21.6</v>
      </c>
      <c r="E8333" s="209">
        <v>-23</v>
      </c>
      <c r="F8333" s="472">
        <v>12.9</v>
      </c>
      <c r="I8333" s="114"/>
    </row>
    <row r="8334" spans="1:9">
      <c r="A8334" s="470">
        <v>44544</v>
      </c>
      <c r="B8334" s="203">
        <v>4</v>
      </c>
      <c r="C8334" s="208">
        <v>241</v>
      </c>
      <c r="D8334" s="471">
        <v>21.3</v>
      </c>
      <c r="E8334" s="209">
        <v>-23</v>
      </c>
      <c r="F8334" s="472">
        <v>13.1</v>
      </c>
      <c r="I8334" s="114"/>
    </row>
    <row r="8335" spans="1:9">
      <c r="A8335" s="470">
        <v>44544</v>
      </c>
      <c r="B8335" s="203">
        <v>5</v>
      </c>
      <c r="C8335" s="208">
        <v>256</v>
      </c>
      <c r="D8335" s="471">
        <v>21</v>
      </c>
      <c r="E8335" s="209">
        <v>-23</v>
      </c>
      <c r="F8335" s="472">
        <v>13.2</v>
      </c>
      <c r="I8335" s="114"/>
    </row>
    <row r="8336" spans="1:9">
      <c r="A8336" s="470">
        <v>44544</v>
      </c>
      <c r="B8336" s="203">
        <v>6</v>
      </c>
      <c r="C8336" s="208">
        <v>271</v>
      </c>
      <c r="D8336" s="471">
        <v>20.8</v>
      </c>
      <c r="E8336" s="209">
        <v>-23</v>
      </c>
      <c r="F8336" s="472">
        <v>13.4</v>
      </c>
      <c r="I8336" s="114"/>
    </row>
    <row r="8337" spans="1:9">
      <c r="A8337" s="470">
        <v>44544</v>
      </c>
      <c r="B8337" s="203">
        <v>7</v>
      </c>
      <c r="C8337" s="208">
        <v>286</v>
      </c>
      <c r="D8337" s="471">
        <v>20.5</v>
      </c>
      <c r="E8337" s="209">
        <v>-23</v>
      </c>
      <c r="F8337" s="472">
        <v>13.5</v>
      </c>
      <c r="I8337" s="114"/>
    </row>
    <row r="8338" spans="1:9">
      <c r="A8338" s="470">
        <v>44544</v>
      </c>
      <c r="B8338" s="203">
        <v>8</v>
      </c>
      <c r="C8338" s="208">
        <v>301</v>
      </c>
      <c r="D8338" s="471">
        <v>20.2</v>
      </c>
      <c r="E8338" s="209">
        <v>-23</v>
      </c>
      <c r="F8338" s="472">
        <v>13.7</v>
      </c>
      <c r="I8338" s="114"/>
    </row>
    <row r="8339" spans="1:9">
      <c r="A8339" s="470">
        <v>44544</v>
      </c>
      <c r="B8339" s="203">
        <v>9</v>
      </c>
      <c r="C8339" s="208">
        <v>316</v>
      </c>
      <c r="D8339" s="471">
        <v>19.899999999999999</v>
      </c>
      <c r="E8339" s="209">
        <v>-23</v>
      </c>
      <c r="F8339" s="472">
        <v>13.8</v>
      </c>
      <c r="I8339" s="114"/>
    </row>
    <row r="8340" spans="1:9">
      <c r="A8340" s="470">
        <v>44544</v>
      </c>
      <c r="B8340" s="203">
        <v>10</v>
      </c>
      <c r="C8340" s="208">
        <v>331</v>
      </c>
      <c r="D8340" s="471">
        <v>19.600000000000001</v>
      </c>
      <c r="E8340" s="209">
        <v>-23</v>
      </c>
      <c r="F8340" s="472">
        <v>13.9</v>
      </c>
      <c r="I8340" s="114"/>
    </row>
    <row r="8341" spans="1:9">
      <c r="A8341" s="470">
        <v>44544</v>
      </c>
      <c r="B8341" s="203">
        <v>11</v>
      </c>
      <c r="C8341" s="208">
        <v>346</v>
      </c>
      <c r="D8341" s="471">
        <v>19.3</v>
      </c>
      <c r="E8341" s="209">
        <v>-23</v>
      </c>
      <c r="F8341" s="472">
        <v>14.1</v>
      </c>
      <c r="I8341" s="114"/>
    </row>
    <row r="8342" spans="1:9">
      <c r="A8342" s="470">
        <v>44544</v>
      </c>
      <c r="B8342" s="203">
        <v>12</v>
      </c>
      <c r="C8342" s="208">
        <v>1</v>
      </c>
      <c r="D8342" s="471">
        <v>19</v>
      </c>
      <c r="E8342" s="209">
        <v>-23</v>
      </c>
      <c r="F8342" s="472">
        <v>14.2</v>
      </c>
      <c r="I8342" s="114"/>
    </row>
    <row r="8343" spans="1:9">
      <c r="A8343" s="470">
        <v>44544</v>
      </c>
      <c r="B8343" s="203">
        <v>13</v>
      </c>
      <c r="C8343" s="208">
        <v>16</v>
      </c>
      <c r="D8343" s="471">
        <v>18.7</v>
      </c>
      <c r="E8343" s="209">
        <v>-23</v>
      </c>
      <c r="F8343" s="472">
        <v>14.4</v>
      </c>
      <c r="I8343" s="114"/>
    </row>
    <row r="8344" spans="1:9">
      <c r="A8344" s="470">
        <v>44544</v>
      </c>
      <c r="B8344" s="203">
        <v>14</v>
      </c>
      <c r="C8344" s="208">
        <v>31</v>
      </c>
      <c r="D8344" s="471">
        <v>18.399999999999999</v>
      </c>
      <c r="E8344" s="209">
        <v>-23</v>
      </c>
      <c r="F8344" s="472">
        <v>14.5</v>
      </c>
      <c r="I8344" s="114"/>
    </row>
    <row r="8345" spans="1:9">
      <c r="A8345" s="470">
        <v>44544</v>
      </c>
      <c r="B8345" s="203">
        <v>15</v>
      </c>
      <c r="C8345" s="208">
        <v>46</v>
      </c>
      <c r="D8345" s="471">
        <v>18.100000000000001</v>
      </c>
      <c r="E8345" s="209">
        <v>-23</v>
      </c>
      <c r="F8345" s="472">
        <v>14.6</v>
      </c>
      <c r="I8345" s="114"/>
    </row>
    <row r="8346" spans="1:9">
      <c r="A8346" s="470">
        <v>44544</v>
      </c>
      <c r="B8346" s="203">
        <v>16</v>
      </c>
      <c r="C8346" s="208">
        <v>61</v>
      </c>
      <c r="D8346" s="471">
        <v>17.8</v>
      </c>
      <c r="E8346" s="209">
        <v>-23</v>
      </c>
      <c r="F8346" s="472">
        <v>14.8</v>
      </c>
      <c r="I8346" s="114"/>
    </row>
    <row r="8347" spans="1:9">
      <c r="A8347" s="470">
        <v>44544</v>
      </c>
      <c r="B8347" s="203">
        <v>17</v>
      </c>
      <c r="C8347" s="208">
        <v>76</v>
      </c>
      <c r="D8347" s="471">
        <v>17.5</v>
      </c>
      <c r="E8347" s="209">
        <v>-23</v>
      </c>
      <c r="F8347" s="472">
        <v>14.9</v>
      </c>
      <c r="I8347" s="114"/>
    </row>
    <row r="8348" spans="1:9">
      <c r="A8348" s="470">
        <v>44544</v>
      </c>
      <c r="B8348" s="203">
        <v>18</v>
      </c>
      <c r="C8348" s="208">
        <v>91</v>
      </c>
      <c r="D8348" s="471">
        <v>17.2</v>
      </c>
      <c r="E8348" s="209">
        <v>-23</v>
      </c>
      <c r="F8348" s="472">
        <v>15</v>
      </c>
      <c r="I8348" s="114"/>
    </row>
    <row r="8349" spans="1:9">
      <c r="A8349" s="470">
        <v>44544</v>
      </c>
      <c r="B8349" s="203">
        <v>19</v>
      </c>
      <c r="C8349" s="208">
        <v>106</v>
      </c>
      <c r="D8349" s="471">
        <v>16.899999999999999</v>
      </c>
      <c r="E8349" s="209">
        <v>-23</v>
      </c>
      <c r="F8349" s="472">
        <v>15.2</v>
      </c>
      <c r="I8349" s="114"/>
    </row>
    <row r="8350" spans="1:9">
      <c r="A8350" s="470">
        <v>44544</v>
      </c>
      <c r="B8350" s="203">
        <v>20</v>
      </c>
      <c r="C8350" s="208">
        <v>121</v>
      </c>
      <c r="D8350" s="471">
        <v>16.600000000000001</v>
      </c>
      <c r="E8350" s="209">
        <v>-23</v>
      </c>
      <c r="F8350" s="472">
        <v>15.3</v>
      </c>
      <c r="I8350" s="114"/>
    </row>
    <row r="8351" spans="1:9">
      <c r="A8351" s="470">
        <v>44544</v>
      </c>
      <c r="B8351" s="203">
        <v>21</v>
      </c>
      <c r="C8351" s="208">
        <v>136</v>
      </c>
      <c r="D8351" s="471">
        <v>16.3</v>
      </c>
      <c r="E8351" s="209">
        <v>-23</v>
      </c>
      <c r="F8351" s="472">
        <v>15.4</v>
      </c>
      <c r="I8351" s="114"/>
    </row>
    <row r="8352" spans="1:9">
      <c r="A8352" s="470">
        <v>44544</v>
      </c>
      <c r="B8352" s="203">
        <v>22</v>
      </c>
      <c r="C8352" s="208">
        <v>151</v>
      </c>
      <c r="D8352" s="471">
        <v>16</v>
      </c>
      <c r="E8352" s="209">
        <v>-23</v>
      </c>
      <c r="F8352" s="472">
        <v>15.6</v>
      </c>
      <c r="I8352" s="114"/>
    </row>
    <row r="8353" spans="1:9">
      <c r="A8353" s="470">
        <v>44544</v>
      </c>
      <c r="B8353" s="203">
        <v>23</v>
      </c>
      <c r="C8353" s="208">
        <v>166</v>
      </c>
      <c r="D8353" s="471">
        <v>15.7</v>
      </c>
      <c r="E8353" s="209">
        <v>-23</v>
      </c>
      <c r="F8353" s="472">
        <v>15.7</v>
      </c>
      <c r="I8353" s="114"/>
    </row>
    <row r="8354" spans="1:9">
      <c r="A8354" s="470">
        <v>44545</v>
      </c>
      <c r="B8354" s="203">
        <v>0</v>
      </c>
      <c r="C8354" s="208">
        <v>181</v>
      </c>
      <c r="D8354" s="471">
        <v>15.4</v>
      </c>
      <c r="E8354" s="209">
        <v>-23</v>
      </c>
      <c r="F8354" s="472">
        <v>15.8</v>
      </c>
      <c r="I8354" s="114"/>
    </row>
    <row r="8355" spans="1:9">
      <c r="A8355" s="470">
        <v>44545</v>
      </c>
      <c r="B8355" s="203">
        <v>1</v>
      </c>
      <c r="C8355" s="208">
        <v>196</v>
      </c>
      <c r="D8355" s="471">
        <v>15.1</v>
      </c>
      <c r="E8355" s="209">
        <v>-23</v>
      </c>
      <c r="F8355" s="472">
        <v>16</v>
      </c>
      <c r="I8355" s="114"/>
    </row>
    <row r="8356" spans="1:9">
      <c r="A8356" s="470">
        <v>44545</v>
      </c>
      <c r="B8356" s="203">
        <v>2</v>
      </c>
      <c r="C8356" s="208">
        <v>211</v>
      </c>
      <c r="D8356" s="471">
        <v>14.8</v>
      </c>
      <c r="E8356" s="209">
        <v>-23</v>
      </c>
      <c r="F8356" s="472">
        <v>16.100000000000001</v>
      </c>
      <c r="I8356" s="114"/>
    </row>
    <row r="8357" spans="1:9">
      <c r="A8357" s="470">
        <v>44545</v>
      </c>
      <c r="B8357" s="203">
        <v>3</v>
      </c>
      <c r="C8357" s="208">
        <v>226</v>
      </c>
      <c r="D8357" s="471">
        <v>14.5</v>
      </c>
      <c r="E8357" s="209">
        <v>-23</v>
      </c>
      <c r="F8357" s="472">
        <v>16.2</v>
      </c>
      <c r="I8357" s="114"/>
    </row>
    <row r="8358" spans="1:9">
      <c r="A8358" s="470">
        <v>44545</v>
      </c>
      <c r="B8358" s="203">
        <v>4</v>
      </c>
      <c r="C8358" s="208">
        <v>241</v>
      </c>
      <c r="D8358" s="471">
        <v>14.2</v>
      </c>
      <c r="E8358" s="209">
        <v>-23</v>
      </c>
      <c r="F8358" s="472">
        <v>16.399999999999999</v>
      </c>
      <c r="I8358" s="114"/>
    </row>
    <row r="8359" spans="1:9">
      <c r="A8359" s="470">
        <v>44545</v>
      </c>
      <c r="B8359" s="203">
        <v>5</v>
      </c>
      <c r="C8359" s="208">
        <v>256</v>
      </c>
      <c r="D8359" s="471">
        <v>13.9</v>
      </c>
      <c r="E8359" s="209">
        <v>-23</v>
      </c>
      <c r="F8359" s="472">
        <v>16.5</v>
      </c>
      <c r="I8359" s="114"/>
    </row>
    <row r="8360" spans="1:9">
      <c r="A8360" s="470">
        <v>44545</v>
      </c>
      <c r="B8360" s="203">
        <v>6</v>
      </c>
      <c r="C8360" s="208">
        <v>271</v>
      </c>
      <c r="D8360" s="471">
        <v>13.6</v>
      </c>
      <c r="E8360" s="209">
        <v>-23</v>
      </c>
      <c r="F8360" s="472">
        <v>16.600000000000001</v>
      </c>
      <c r="I8360" s="114"/>
    </row>
    <row r="8361" spans="1:9">
      <c r="A8361" s="470">
        <v>44545</v>
      </c>
      <c r="B8361" s="203">
        <v>7</v>
      </c>
      <c r="C8361" s="208">
        <v>286</v>
      </c>
      <c r="D8361" s="471">
        <v>13.3</v>
      </c>
      <c r="E8361" s="209">
        <v>-23</v>
      </c>
      <c r="F8361" s="472">
        <v>16.7</v>
      </c>
      <c r="I8361" s="114"/>
    </row>
    <row r="8362" spans="1:9">
      <c r="A8362" s="470">
        <v>44545</v>
      </c>
      <c r="B8362" s="203">
        <v>8</v>
      </c>
      <c r="C8362" s="208">
        <v>301</v>
      </c>
      <c r="D8362" s="471">
        <v>13</v>
      </c>
      <c r="E8362" s="209">
        <v>-23</v>
      </c>
      <c r="F8362" s="472">
        <v>16.899999999999999</v>
      </c>
      <c r="I8362" s="114"/>
    </row>
    <row r="8363" spans="1:9">
      <c r="A8363" s="470">
        <v>44545</v>
      </c>
      <c r="B8363" s="203">
        <v>9</v>
      </c>
      <c r="C8363" s="208">
        <v>316</v>
      </c>
      <c r="D8363" s="471">
        <v>12.7</v>
      </c>
      <c r="E8363" s="209">
        <v>-23</v>
      </c>
      <c r="F8363" s="472">
        <v>17</v>
      </c>
      <c r="I8363" s="114"/>
    </row>
    <row r="8364" spans="1:9">
      <c r="A8364" s="470">
        <v>44545</v>
      </c>
      <c r="B8364" s="203">
        <v>10</v>
      </c>
      <c r="C8364" s="208">
        <v>331</v>
      </c>
      <c r="D8364" s="471">
        <v>12.4</v>
      </c>
      <c r="E8364" s="209">
        <v>-23</v>
      </c>
      <c r="F8364" s="472">
        <v>17.100000000000001</v>
      </c>
      <c r="I8364" s="114"/>
    </row>
    <row r="8365" spans="1:9">
      <c r="A8365" s="470">
        <v>44545</v>
      </c>
      <c r="B8365" s="203">
        <v>11</v>
      </c>
      <c r="C8365" s="208">
        <v>346</v>
      </c>
      <c r="D8365" s="471">
        <v>12.1</v>
      </c>
      <c r="E8365" s="209">
        <v>-23</v>
      </c>
      <c r="F8365" s="472">
        <v>17.2</v>
      </c>
      <c r="I8365" s="114"/>
    </row>
    <row r="8366" spans="1:9">
      <c r="A8366" s="470">
        <v>44545</v>
      </c>
      <c r="B8366" s="203">
        <v>12</v>
      </c>
      <c r="C8366" s="208">
        <v>1</v>
      </c>
      <c r="D8366" s="471">
        <v>11.8</v>
      </c>
      <c r="E8366" s="209">
        <v>-23</v>
      </c>
      <c r="F8366" s="472">
        <v>17.3</v>
      </c>
      <c r="I8366" s="114"/>
    </row>
    <row r="8367" spans="1:9">
      <c r="A8367" s="470">
        <v>44545</v>
      </c>
      <c r="B8367" s="203">
        <v>13</v>
      </c>
      <c r="C8367" s="208">
        <v>16</v>
      </c>
      <c r="D8367" s="471">
        <v>11.5</v>
      </c>
      <c r="E8367" s="209">
        <v>-23</v>
      </c>
      <c r="F8367" s="472">
        <v>17.5</v>
      </c>
      <c r="I8367" s="114"/>
    </row>
    <row r="8368" spans="1:9">
      <c r="A8368" s="470">
        <v>44545</v>
      </c>
      <c r="B8368" s="203">
        <v>14</v>
      </c>
      <c r="C8368" s="208">
        <v>31</v>
      </c>
      <c r="D8368" s="471">
        <v>11.2</v>
      </c>
      <c r="E8368" s="209">
        <v>-23</v>
      </c>
      <c r="F8368" s="472">
        <v>17.600000000000001</v>
      </c>
      <c r="I8368" s="114"/>
    </row>
    <row r="8369" spans="1:9">
      <c r="A8369" s="470">
        <v>44545</v>
      </c>
      <c r="B8369" s="203">
        <v>15</v>
      </c>
      <c r="C8369" s="208">
        <v>46</v>
      </c>
      <c r="D8369" s="471">
        <v>10.9</v>
      </c>
      <c r="E8369" s="209">
        <v>-23</v>
      </c>
      <c r="F8369" s="472">
        <v>17.7</v>
      </c>
      <c r="I8369" s="114"/>
    </row>
    <row r="8370" spans="1:9">
      <c r="A8370" s="470">
        <v>44545</v>
      </c>
      <c r="B8370" s="203">
        <v>16</v>
      </c>
      <c r="C8370" s="208">
        <v>61</v>
      </c>
      <c r="D8370" s="471">
        <v>10.6</v>
      </c>
      <c r="E8370" s="209">
        <v>-23</v>
      </c>
      <c r="F8370" s="472">
        <v>17.8</v>
      </c>
      <c r="I8370" s="114"/>
    </row>
    <row r="8371" spans="1:9">
      <c r="A8371" s="470">
        <v>44545</v>
      </c>
      <c r="B8371" s="203">
        <v>17</v>
      </c>
      <c r="C8371" s="208">
        <v>76</v>
      </c>
      <c r="D8371" s="471">
        <v>10.3</v>
      </c>
      <c r="E8371" s="209">
        <v>-23</v>
      </c>
      <c r="F8371" s="472">
        <v>17.899999999999999</v>
      </c>
      <c r="I8371" s="114"/>
    </row>
    <row r="8372" spans="1:9">
      <c r="A8372" s="470">
        <v>44545</v>
      </c>
      <c r="B8372" s="203">
        <v>18</v>
      </c>
      <c r="C8372" s="208">
        <v>91</v>
      </c>
      <c r="D8372" s="471">
        <v>10</v>
      </c>
      <c r="E8372" s="209">
        <v>-23</v>
      </c>
      <c r="F8372" s="472">
        <v>18</v>
      </c>
      <c r="I8372" s="114"/>
    </row>
    <row r="8373" spans="1:9">
      <c r="A8373" s="470">
        <v>44545</v>
      </c>
      <c r="B8373" s="203">
        <v>19</v>
      </c>
      <c r="C8373" s="208">
        <v>106</v>
      </c>
      <c r="D8373" s="471">
        <v>9.6999999999999993</v>
      </c>
      <c r="E8373" s="209">
        <v>-23</v>
      </c>
      <c r="F8373" s="472">
        <v>18.2</v>
      </c>
      <c r="I8373" s="114"/>
    </row>
    <row r="8374" spans="1:9">
      <c r="A8374" s="470">
        <v>44545</v>
      </c>
      <c r="B8374" s="203">
        <v>20</v>
      </c>
      <c r="C8374" s="208">
        <v>121</v>
      </c>
      <c r="D8374" s="471">
        <v>9.4</v>
      </c>
      <c r="E8374" s="209">
        <v>-23</v>
      </c>
      <c r="F8374" s="472">
        <v>18.3</v>
      </c>
      <c r="I8374" s="114"/>
    </row>
    <row r="8375" spans="1:9">
      <c r="A8375" s="470">
        <v>44545</v>
      </c>
      <c r="B8375" s="203">
        <v>21</v>
      </c>
      <c r="C8375" s="208">
        <v>136</v>
      </c>
      <c r="D8375" s="471">
        <v>9.1</v>
      </c>
      <c r="E8375" s="209">
        <v>-23</v>
      </c>
      <c r="F8375" s="472">
        <v>18.399999999999999</v>
      </c>
      <c r="I8375" s="114"/>
    </row>
    <row r="8376" spans="1:9">
      <c r="A8376" s="470">
        <v>44545</v>
      </c>
      <c r="B8376" s="203">
        <v>22</v>
      </c>
      <c r="C8376" s="208">
        <v>151</v>
      </c>
      <c r="D8376" s="471">
        <v>8.8000000000000007</v>
      </c>
      <c r="E8376" s="209">
        <v>-23</v>
      </c>
      <c r="F8376" s="472">
        <v>18.5</v>
      </c>
      <c r="I8376" s="114"/>
    </row>
    <row r="8377" spans="1:9">
      <c r="A8377" s="470">
        <v>44545</v>
      </c>
      <c r="B8377" s="203">
        <v>23</v>
      </c>
      <c r="C8377" s="208">
        <v>166</v>
      </c>
      <c r="D8377" s="471">
        <v>8.5</v>
      </c>
      <c r="E8377" s="209">
        <v>-23</v>
      </c>
      <c r="F8377" s="472">
        <v>18.600000000000001</v>
      </c>
      <c r="I8377" s="114"/>
    </row>
    <row r="8378" spans="1:9">
      <c r="A8378" s="470">
        <v>44546</v>
      </c>
      <c r="B8378" s="203">
        <v>0</v>
      </c>
      <c r="C8378" s="208">
        <v>181</v>
      </c>
      <c r="D8378" s="471">
        <v>8.1999999999999993</v>
      </c>
      <c r="E8378" s="209">
        <v>-23</v>
      </c>
      <c r="F8378" s="472">
        <v>18.7</v>
      </c>
      <c r="I8378" s="114"/>
    </row>
    <row r="8379" spans="1:9">
      <c r="A8379" s="470">
        <v>44546</v>
      </c>
      <c r="B8379" s="203">
        <v>1</v>
      </c>
      <c r="C8379" s="208">
        <v>196</v>
      </c>
      <c r="D8379" s="471">
        <v>7.9</v>
      </c>
      <c r="E8379" s="209">
        <v>-23</v>
      </c>
      <c r="F8379" s="472">
        <v>18.8</v>
      </c>
      <c r="I8379" s="114"/>
    </row>
    <row r="8380" spans="1:9">
      <c r="A8380" s="470">
        <v>44546</v>
      </c>
      <c r="B8380" s="203">
        <v>2</v>
      </c>
      <c r="C8380" s="208">
        <v>211</v>
      </c>
      <c r="D8380" s="471">
        <v>7.6</v>
      </c>
      <c r="E8380" s="209">
        <v>-23</v>
      </c>
      <c r="F8380" s="472">
        <v>18.899999999999999</v>
      </c>
      <c r="I8380" s="114"/>
    </row>
    <row r="8381" spans="1:9">
      <c r="A8381" s="470">
        <v>44546</v>
      </c>
      <c r="B8381" s="203">
        <v>3</v>
      </c>
      <c r="C8381" s="208">
        <v>226</v>
      </c>
      <c r="D8381" s="471">
        <v>7.2</v>
      </c>
      <c r="E8381" s="209">
        <v>-23</v>
      </c>
      <c r="F8381" s="472">
        <v>19.100000000000001</v>
      </c>
      <c r="I8381" s="114"/>
    </row>
    <row r="8382" spans="1:9">
      <c r="A8382" s="470">
        <v>44546</v>
      </c>
      <c r="B8382" s="203">
        <v>4</v>
      </c>
      <c r="C8382" s="208">
        <v>241</v>
      </c>
      <c r="D8382" s="471">
        <v>6.9</v>
      </c>
      <c r="E8382" s="209">
        <v>-23</v>
      </c>
      <c r="F8382" s="472">
        <v>19.2</v>
      </c>
      <c r="I8382" s="114"/>
    </row>
    <row r="8383" spans="1:9">
      <c r="A8383" s="470">
        <v>44546</v>
      </c>
      <c r="B8383" s="203">
        <v>5</v>
      </c>
      <c r="C8383" s="208">
        <v>256</v>
      </c>
      <c r="D8383" s="471">
        <v>6.6</v>
      </c>
      <c r="E8383" s="209">
        <v>-23</v>
      </c>
      <c r="F8383" s="472">
        <v>19.3</v>
      </c>
      <c r="I8383" s="114"/>
    </row>
    <row r="8384" spans="1:9">
      <c r="A8384" s="470">
        <v>44546</v>
      </c>
      <c r="B8384" s="203">
        <v>6</v>
      </c>
      <c r="C8384" s="208">
        <v>271</v>
      </c>
      <c r="D8384" s="471">
        <v>6.3</v>
      </c>
      <c r="E8384" s="209">
        <v>-23</v>
      </c>
      <c r="F8384" s="472">
        <v>19.399999999999999</v>
      </c>
      <c r="I8384" s="114"/>
    </row>
    <row r="8385" spans="1:9">
      <c r="A8385" s="470">
        <v>44546</v>
      </c>
      <c r="B8385" s="203">
        <v>7</v>
      </c>
      <c r="C8385" s="208">
        <v>286</v>
      </c>
      <c r="D8385" s="471">
        <v>6</v>
      </c>
      <c r="E8385" s="209">
        <v>-23</v>
      </c>
      <c r="F8385" s="472">
        <v>19.5</v>
      </c>
      <c r="I8385" s="114"/>
    </row>
    <row r="8386" spans="1:9">
      <c r="A8386" s="470">
        <v>44546</v>
      </c>
      <c r="B8386" s="203">
        <v>8</v>
      </c>
      <c r="C8386" s="208">
        <v>301</v>
      </c>
      <c r="D8386" s="471">
        <v>5.7</v>
      </c>
      <c r="E8386" s="209">
        <v>-23</v>
      </c>
      <c r="F8386" s="472">
        <v>19.600000000000001</v>
      </c>
      <c r="I8386" s="114"/>
    </row>
    <row r="8387" spans="1:9">
      <c r="A8387" s="470">
        <v>44546</v>
      </c>
      <c r="B8387" s="203">
        <v>9</v>
      </c>
      <c r="C8387" s="208">
        <v>316</v>
      </c>
      <c r="D8387" s="471">
        <v>5.4</v>
      </c>
      <c r="E8387" s="209">
        <v>-23</v>
      </c>
      <c r="F8387" s="472">
        <v>19.7</v>
      </c>
      <c r="I8387" s="114"/>
    </row>
    <row r="8388" spans="1:9">
      <c r="A8388" s="470">
        <v>44546</v>
      </c>
      <c r="B8388" s="203">
        <v>10</v>
      </c>
      <c r="C8388" s="208">
        <v>331</v>
      </c>
      <c r="D8388" s="471">
        <v>5.0999999999999996</v>
      </c>
      <c r="E8388" s="209">
        <v>-23</v>
      </c>
      <c r="F8388" s="472">
        <v>19.8</v>
      </c>
      <c r="I8388" s="114"/>
    </row>
    <row r="8389" spans="1:9">
      <c r="A8389" s="470">
        <v>44546</v>
      </c>
      <c r="B8389" s="203">
        <v>11</v>
      </c>
      <c r="C8389" s="208">
        <v>346</v>
      </c>
      <c r="D8389" s="471">
        <v>4.8</v>
      </c>
      <c r="E8389" s="209">
        <v>-23</v>
      </c>
      <c r="F8389" s="472">
        <v>19.899999999999999</v>
      </c>
      <c r="I8389" s="114"/>
    </row>
    <row r="8390" spans="1:9">
      <c r="A8390" s="470">
        <v>44546</v>
      </c>
      <c r="B8390" s="203">
        <v>12</v>
      </c>
      <c r="C8390" s="208">
        <v>1</v>
      </c>
      <c r="D8390" s="471">
        <v>4.5</v>
      </c>
      <c r="E8390" s="209">
        <v>-23</v>
      </c>
      <c r="F8390" s="472">
        <v>20</v>
      </c>
      <c r="I8390" s="114"/>
    </row>
    <row r="8391" spans="1:9">
      <c r="A8391" s="470">
        <v>44546</v>
      </c>
      <c r="B8391" s="203">
        <v>13</v>
      </c>
      <c r="C8391" s="208">
        <v>16</v>
      </c>
      <c r="D8391" s="471">
        <v>4.2</v>
      </c>
      <c r="E8391" s="209">
        <v>-23</v>
      </c>
      <c r="F8391" s="472">
        <v>20.100000000000001</v>
      </c>
      <c r="I8391" s="114"/>
    </row>
    <row r="8392" spans="1:9">
      <c r="A8392" s="470">
        <v>44546</v>
      </c>
      <c r="B8392" s="203">
        <v>14</v>
      </c>
      <c r="C8392" s="208">
        <v>31</v>
      </c>
      <c r="D8392" s="471">
        <v>3.9</v>
      </c>
      <c r="E8392" s="209">
        <v>-23</v>
      </c>
      <c r="F8392" s="472">
        <v>20.2</v>
      </c>
      <c r="I8392" s="114"/>
    </row>
    <row r="8393" spans="1:9">
      <c r="A8393" s="470">
        <v>44546</v>
      </c>
      <c r="B8393" s="203">
        <v>15</v>
      </c>
      <c r="C8393" s="208">
        <v>46</v>
      </c>
      <c r="D8393" s="471">
        <v>3.6</v>
      </c>
      <c r="E8393" s="209">
        <v>-23</v>
      </c>
      <c r="F8393" s="472">
        <v>20.3</v>
      </c>
      <c r="I8393" s="114"/>
    </row>
    <row r="8394" spans="1:9">
      <c r="A8394" s="470">
        <v>44546</v>
      </c>
      <c r="B8394" s="203">
        <v>16</v>
      </c>
      <c r="C8394" s="208">
        <v>61</v>
      </c>
      <c r="D8394" s="471">
        <v>3.3</v>
      </c>
      <c r="E8394" s="209">
        <v>-23</v>
      </c>
      <c r="F8394" s="472">
        <v>20.399999999999999</v>
      </c>
      <c r="I8394" s="114"/>
    </row>
    <row r="8395" spans="1:9">
      <c r="A8395" s="470">
        <v>44546</v>
      </c>
      <c r="B8395" s="203">
        <v>17</v>
      </c>
      <c r="C8395" s="208">
        <v>76</v>
      </c>
      <c r="D8395" s="471">
        <v>3</v>
      </c>
      <c r="E8395" s="209">
        <v>-23</v>
      </c>
      <c r="F8395" s="472">
        <v>20.5</v>
      </c>
      <c r="I8395" s="114"/>
    </row>
    <row r="8396" spans="1:9">
      <c r="A8396" s="470">
        <v>44546</v>
      </c>
      <c r="B8396" s="203">
        <v>18</v>
      </c>
      <c r="C8396" s="208">
        <v>91</v>
      </c>
      <c r="D8396" s="471">
        <v>2.7</v>
      </c>
      <c r="E8396" s="209">
        <v>-23</v>
      </c>
      <c r="F8396" s="472">
        <v>20.6</v>
      </c>
      <c r="I8396" s="114"/>
    </row>
    <row r="8397" spans="1:9">
      <c r="A8397" s="470">
        <v>44546</v>
      </c>
      <c r="B8397" s="203">
        <v>19</v>
      </c>
      <c r="C8397" s="208">
        <v>106</v>
      </c>
      <c r="D8397" s="471">
        <v>2.4</v>
      </c>
      <c r="E8397" s="209">
        <v>-23</v>
      </c>
      <c r="F8397" s="472">
        <v>20.7</v>
      </c>
      <c r="I8397" s="114"/>
    </row>
    <row r="8398" spans="1:9">
      <c r="A8398" s="470">
        <v>44546</v>
      </c>
      <c r="B8398" s="203">
        <v>20</v>
      </c>
      <c r="C8398" s="208">
        <v>121</v>
      </c>
      <c r="D8398" s="471">
        <v>2.1</v>
      </c>
      <c r="E8398" s="209">
        <v>-23</v>
      </c>
      <c r="F8398" s="472">
        <v>20.8</v>
      </c>
      <c r="I8398" s="114"/>
    </row>
    <row r="8399" spans="1:9">
      <c r="A8399" s="470">
        <v>44546</v>
      </c>
      <c r="B8399" s="203">
        <v>21</v>
      </c>
      <c r="C8399" s="208">
        <v>136</v>
      </c>
      <c r="D8399" s="471">
        <v>1.8</v>
      </c>
      <c r="E8399" s="209">
        <v>-23</v>
      </c>
      <c r="F8399" s="472">
        <v>20.9</v>
      </c>
      <c r="I8399" s="114"/>
    </row>
    <row r="8400" spans="1:9">
      <c r="A8400" s="470">
        <v>44546</v>
      </c>
      <c r="B8400" s="203">
        <v>22</v>
      </c>
      <c r="C8400" s="208">
        <v>151</v>
      </c>
      <c r="D8400" s="471">
        <v>1.5</v>
      </c>
      <c r="E8400" s="209">
        <v>-23</v>
      </c>
      <c r="F8400" s="472">
        <v>21</v>
      </c>
      <c r="I8400" s="114"/>
    </row>
    <row r="8401" spans="1:9">
      <c r="A8401" s="470">
        <v>44546</v>
      </c>
      <c r="B8401" s="203">
        <v>23</v>
      </c>
      <c r="C8401" s="208">
        <v>166</v>
      </c>
      <c r="D8401" s="471">
        <v>1.2</v>
      </c>
      <c r="E8401" s="209">
        <v>-23</v>
      </c>
      <c r="F8401" s="472">
        <v>21.1</v>
      </c>
      <c r="I8401" s="114"/>
    </row>
    <row r="8402" spans="1:9">
      <c r="A8402" s="470">
        <v>44547</v>
      </c>
      <c r="B8402" s="203">
        <v>0</v>
      </c>
      <c r="C8402" s="208">
        <v>181</v>
      </c>
      <c r="D8402" s="471">
        <v>0.9</v>
      </c>
      <c r="E8402" s="209">
        <v>-23</v>
      </c>
      <c r="F8402" s="472">
        <v>21.1</v>
      </c>
      <c r="I8402" s="114"/>
    </row>
    <row r="8403" spans="1:9">
      <c r="A8403" s="470">
        <v>44547</v>
      </c>
      <c r="B8403" s="203">
        <v>1</v>
      </c>
      <c r="C8403" s="208">
        <v>196</v>
      </c>
      <c r="D8403" s="471">
        <v>0.6</v>
      </c>
      <c r="E8403" s="209">
        <v>-23</v>
      </c>
      <c r="F8403" s="472">
        <v>21.2</v>
      </c>
      <c r="I8403" s="114"/>
    </row>
    <row r="8404" spans="1:9">
      <c r="A8404" s="470">
        <v>44547</v>
      </c>
      <c r="B8404" s="203">
        <v>2</v>
      </c>
      <c r="C8404" s="208">
        <v>211</v>
      </c>
      <c r="D8404" s="471">
        <v>0.3</v>
      </c>
      <c r="E8404" s="209">
        <v>-23</v>
      </c>
      <c r="F8404" s="472">
        <v>21.3</v>
      </c>
      <c r="I8404" s="114"/>
    </row>
    <row r="8405" spans="1:9">
      <c r="A8405" s="470">
        <v>44547</v>
      </c>
      <c r="B8405" s="203">
        <v>3</v>
      </c>
      <c r="C8405" s="208">
        <v>225</v>
      </c>
      <c r="D8405" s="471">
        <v>60</v>
      </c>
      <c r="E8405" s="209">
        <v>-23</v>
      </c>
      <c r="F8405" s="472">
        <v>21.4</v>
      </c>
      <c r="I8405" s="114"/>
    </row>
    <row r="8406" spans="1:9">
      <c r="A8406" s="470">
        <v>44547</v>
      </c>
      <c r="B8406" s="203">
        <v>4</v>
      </c>
      <c r="C8406" s="208">
        <v>240</v>
      </c>
      <c r="D8406" s="471">
        <v>59.7</v>
      </c>
      <c r="E8406" s="209">
        <v>-23</v>
      </c>
      <c r="F8406" s="472">
        <v>21.5</v>
      </c>
      <c r="I8406" s="114"/>
    </row>
    <row r="8407" spans="1:9">
      <c r="A8407" s="470">
        <v>44547</v>
      </c>
      <c r="B8407" s="203">
        <v>5</v>
      </c>
      <c r="C8407" s="208">
        <v>255</v>
      </c>
      <c r="D8407" s="471">
        <v>59.4</v>
      </c>
      <c r="E8407" s="209">
        <v>-23</v>
      </c>
      <c r="F8407" s="472">
        <v>21.6</v>
      </c>
      <c r="I8407" s="114"/>
    </row>
    <row r="8408" spans="1:9">
      <c r="A8408" s="470">
        <v>44547</v>
      </c>
      <c r="B8408" s="203">
        <v>6</v>
      </c>
      <c r="C8408" s="208">
        <v>270</v>
      </c>
      <c r="D8408" s="471">
        <v>59.1</v>
      </c>
      <c r="E8408" s="209">
        <v>-23</v>
      </c>
      <c r="F8408" s="472">
        <v>21.7</v>
      </c>
      <c r="I8408" s="114"/>
    </row>
    <row r="8409" spans="1:9">
      <c r="A8409" s="470">
        <v>44547</v>
      </c>
      <c r="B8409" s="203">
        <v>7</v>
      </c>
      <c r="C8409" s="208">
        <v>285</v>
      </c>
      <c r="D8409" s="471">
        <v>58.8</v>
      </c>
      <c r="E8409" s="209">
        <v>-23</v>
      </c>
      <c r="F8409" s="472">
        <v>21.8</v>
      </c>
      <c r="I8409" s="114"/>
    </row>
    <row r="8410" spans="1:9">
      <c r="A8410" s="470">
        <v>44547</v>
      </c>
      <c r="B8410" s="203">
        <v>8</v>
      </c>
      <c r="C8410" s="208">
        <v>300</v>
      </c>
      <c r="D8410" s="471">
        <v>58.4</v>
      </c>
      <c r="E8410" s="209">
        <v>-23</v>
      </c>
      <c r="F8410" s="472">
        <v>21.8</v>
      </c>
      <c r="I8410" s="114"/>
    </row>
    <row r="8411" spans="1:9">
      <c r="A8411" s="470">
        <v>44547</v>
      </c>
      <c r="B8411" s="203">
        <v>9</v>
      </c>
      <c r="C8411" s="208">
        <v>315</v>
      </c>
      <c r="D8411" s="471">
        <v>58.1</v>
      </c>
      <c r="E8411" s="209">
        <v>-23</v>
      </c>
      <c r="F8411" s="472">
        <v>21.9</v>
      </c>
      <c r="I8411" s="114"/>
    </row>
    <row r="8412" spans="1:9">
      <c r="A8412" s="470">
        <v>44547</v>
      </c>
      <c r="B8412" s="203">
        <v>10</v>
      </c>
      <c r="C8412" s="208">
        <v>330</v>
      </c>
      <c r="D8412" s="471">
        <v>57.8</v>
      </c>
      <c r="E8412" s="209">
        <v>-23</v>
      </c>
      <c r="F8412" s="472">
        <v>22</v>
      </c>
      <c r="I8412" s="114"/>
    </row>
    <row r="8413" spans="1:9">
      <c r="A8413" s="470">
        <v>44547</v>
      </c>
      <c r="B8413" s="203">
        <v>11</v>
      </c>
      <c r="C8413" s="208">
        <v>345</v>
      </c>
      <c r="D8413" s="471">
        <v>57.5</v>
      </c>
      <c r="E8413" s="209">
        <v>-23</v>
      </c>
      <c r="F8413" s="472">
        <v>22.1</v>
      </c>
      <c r="I8413" s="114"/>
    </row>
    <row r="8414" spans="1:9">
      <c r="A8414" s="470">
        <v>44547</v>
      </c>
      <c r="B8414" s="203">
        <v>12</v>
      </c>
      <c r="C8414" s="208">
        <v>0</v>
      </c>
      <c r="D8414" s="471">
        <v>57.2</v>
      </c>
      <c r="E8414" s="209">
        <v>-23</v>
      </c>
      <c r="F8414" s="472">
        <v>22.2</v>
      </c>
      <c r="I8414" s="114"/>
    </row>
    <row r="8415" spans="1:9">
      <c r="A8415" s="470">
        <v>44547</v>
      </c>
      <c r="B8415" s="203">
        <v>13</v>
      </c>
      <c r="C8415" s="208">
        <v>15</v>
      </c>
      <c r="D8415" s="471">
        <v>56.9</v>
      </c>
      <c r="E8415" s="209">
        <v>-23</v>
      </c>
      <c r="F8415" s="472">
        <v>22.3</v>
      </c>
      <c r="I8415" s="114"/>
    </row>
    <row r="8416" spans="1:9">
      <c r="A8416" s="470">
        <v>44547</v>
      </c>
      <c r="B8416" s="203">
        <v>14</v>
      </c>
      <c r="C8416" s="208">
        <v>30</v>
      </c>
      <c r="D8416" s="471">
        <v>56.6</v>
      </c>
      <c r="E8416" s="209">
        <v>-23</v>
      </c>
      <c r="F8416" s="472">
        <v>22.3</v>
      </c>
      <c r="I8416" s="114"/>
    </row>
    <row r="8417" spans="1:9">
      <c r="A8417" s="470">
        <v>44547</v>
      </c>
      <c r="B8417" s="203">
        <v>15</v>
      </c>
      <c r="C8417" s="208">
        <v>45</v>
      </c>
      <c r="D8417" s="471">
        <v>56.3</v>
      </c>
      <c r="E8417" s="209">
        <v>-23</v>
      </c>
      <c r="F8417" s="472">
        <v>22.4</v>
      </c>
      <c r="I8417" s="114"/>
    </row>
    <row r="8418" spans="1:9">
      <c r="A8418" s="470">
        <v>44547</v>
      </c>
      <c r="B8418" s="203">
        <v>16</v>
      </c>
      <c r="C8418" s="208">
        <v>60</v>
      </c>
      <c r="D8418" s="471">
        <v>56</v>
      </c>
      <c r="E8418" s="209">
        <v>-23</v>
      </c>
      <c r="F8418" s="472">
        <v>22.5</v>
      </c>
      <c r="I8418" s="114"/>
    </row>
    <row r="8419" spans="1:9">
      <c r="A8419" s="470">
        <v>44547</v>
      </c>
      <c r="B8419" s="203">
        <v>17</v>
      </c>
      <c r="C8419" s="208">
        <v>75</v>
      </c>
      <c r="D8419" s="471">
        <v>55.7</v>
      </c>
      <c r="E8419" s="209">
        <v>-23</v>
      </c>
      <c r="F8419" s="472">
        <v>22.6</v>
      </c>
      <c r="I8419" s="114"/>
    </row>
    <row r="8420" spans="1:9">
      <c r="A8420" s="470">
        <v>44547</v>
      </c>
      <c r="B8420" s="203">
        <v>18</v>
      </c>
      <c r="C8420" s="208">
        <v>90</v>
      </c>
      <c r="D8420" s="471">
        <v>55.4</v>
      </c>
      <c r="E8420" s="209">
        <v>-23</v>
      </c>
      <c r="F8420" s="472">
        <v>22.7</v>
      </c>
      <c r="I8420" s="114"/>
    </row>
    <row r="8421" spans="1:9">
      <c r="A8421" s="470">
        <v>44547</v>
      </c>
      <c r="B8421" s="203">
        <v>19</v>
      </c>
      <c r="C8421" s="208">
        <v>105</v>
      </c>
      <c r="D8421" s="471">
        <v>55.1</v>
      </c>
      <c r="E8421" s="209">
        <v>-23</v>
      </c>
      <c r="F8421" s="472">
        <v>22.7</v>
      </c>
      <c r="I8421" s="114"/>
    </row>
    <row r="8422" spans="1:9">
      <c r="A8422" s="470">
        <v>44547</v>
      </c>
      <c r="B8422" s="203">
        <v>20</v>
      </c>
      <c r="C8422" s="208">
        <v>120</v>
      </c>
      <c r="D8422" s="471">
        <v>54.8</v>
      </c>
      <c r="E8422" s="209">
        <v>-23</v>
      </c>
      <c r="F8422" s="472">
        <v>22.8</v>
      </c>
      <c r="I8422" s="114"/>
    </row>
    <row r="8423" spans="1:9">
      <c r="A8423" s="470">
        <v>44547</v>
      </c>
      <c r="B8423" s="203">
        <v>21</v>
      </c>
      <c r="C8423" s="208">
        <v>135</v>
      </c>
      <c r="D8423" s="471">
        <v>54.5</v>
      </c>
      <c r="E8423" s="209">
        <v>-23</v>
      </c>
      <c r="F8423" s="472">
        <v>22.9</v>
      </c>
      <c r="I8423" s="114"/>
    </row>
    <row r="8424" spans="1:9">
      <c r="A8424" s="470">
        <v>44547</v>
      </c>
      <c r="B8424" s="203">
        <v>22</v>
      </c>
      <c r="C8424" s="208">
        <v>150</v>
      </c>
      <c r="D8424" s="471">
        <v>54.2</v>
      </c>
      <c r="E8424" s="209">
        <v>-23</v>
      </c>
      <c r="F8424" s="472">
        <v>23</v>
      </c>
      <c r="I8424" s="114"/>
    </row>
    <row r="8425" spans="1:9">
      <c r="A8425" s="470">
        <v>44547</v>
      </c>
      <c r="B8425" s="203">
        <v>23</v>
      </c>
      <c r="C8425" s="208">
        <v>165</v>
      </c>
      <c r="D8425" s="471">
        <v>53.9</v>
      </c>
      <c r="E8425" s="209">
        <v>-23</v>
      </c>
      <c r="F8425" s="472">
        <v>23</v>
      </c>
      <c r="I8425" s="114"/>
    </row>
    <row r="8426" spans="1:9">
      <c r="A8426" s="470">
        <v>44548</v>
      </c>
      <c r="B8426" s="203">
        <v>0</v>
      </c>
      <c r="C8426" s="208">
        <v>180</v>
      </c>
      <c r="D8426" s="471">
        <v>53.6</v>
      </c>
      <c r="E8426" s="209">
        <v>-23</v>
      </c>
      <c r="F8426" s="472">
        <v>23.1</v>
      </c>
      <c r="I8426" s="114"/>
    </row>
    <row r="8427" spans="1:9">
      <c r="A8427" s="470">
        <v>44548</v>
      </c>
      <c r="B8427" s="203">
        <v>1</v>
      </c>
      <c r="C8427" s="208">
        <v>195</v>
      </c>
      <c r="D8427" s="471">
        <v>53.3</v>
      </c>
      <c r="E8427" s="209">
        <v>-23</v>
      </c>
      <c r="F8427" s="472">
        <v>23.2</v>
      </c>
      <c r="I8427" s="114"/>
    </row>
    <row r="8428" spans="1:9">
      <c r="A8428" s="470">
        <v>44548</v>
      </c>
      <c r="B8428" s="203">
        <v>2</v>
      </c>
      <c r="C8428" s="208">
        <v>210</v>
      </c>
      <c r="D8428" s="471">
        <v>52.9</v>
      </c>
      <c r="E8428" s="209">
        <v>-23</v>
      </c>
      <c r="F8428" s="472">
        <v>23.2</v>
      </c>
      <c r="I8428" s="114"/>
    </row>
    <row r="8429" spans="1:9">
      <c r="A8429" s="470">
        <v>44548</v>
      </c>
      <c r="B8429" s="203">
        <v>3</v>
      </c>
      <c r="C8429" s="208">
        <v>225</v>
      </c>
      <c r="D8429" s="471">
        <v>52.6</v>
      </c>
      <c r="E8429" s="209">
        <v>-23</v>
      </c>
      <c r="F8429" s="472">
        <v>23.3</v>
      </c>
      <c r="I8429" s="114"/>
    </row>
    <row r="8430" spans="1:9">
      <c r="A8430" s="470">
        <v>44548</v>
      </c>
      <c r="B8430" s="203">
        <v>4</v>
      </c>
      <c r="C8430" s="208">
        <v>240</v>
      </c>
      <c r="D8430" s="471">
        <v>52.3</v>
      </c>
      <c r="E8430" s="209">
        <v>-23</v>
      </c>
      <c r="F8430" s="472">
        <v>23.4</v>
      </c>
      <c r="I8430" s="114"/>
    </row>
    <row r="8431" spans="1:9">
      <c r="A8431" s="470">
        <v>44548</v>
      </c>
      <c r="B8431" s="203">
        <v>5</v>
      </c>
      <c r="C8431" s="208">
        <v>255</v>
      </c>
      <c r="D8431" s="471">
        <v>52</v>
      </c>
      <c r="E8431" s="209">
        <v>-23</v>
      </c>
      <c r="F8431" s="472">
        <v>23.4</v>
      </c>
      <c r="I8431" s="114"/>
    </row>
    <row r="8432" spans="1:9">
      <c r="A8432" s="470">
        <v>44548</v>
      </c>
      <c r="B8432" s="203">
        <v>6</v>
      </c>
      <c r="C8432" s="208">
        <v>270</v>
      </c>
      <c r="D8432" s="471">
        <v>51.7</v>
      </c>
      <c r="E8432" s="209">
        <v>-23</v>
      </c>
      <c r="F8432" s="472">
        <v>23.5</v>
      </c>
      <c r="I8432" s="114"/>
    </row>
    <row r="8433" spans="1:9">
      <c r="A8433" s="470">
        <v>44548</v>
      </c>
      <c r="B8433" s="203">
        <v>7</v>
      </c>
      <c r="C8433" s="208">
        <v>285</v>
      </c>
      <c r="D8433" s="471">
        <v>51.4</v>
      </c>
      <c r="E8433" s="209">
        <v>-23</v>
      </c>
      <c r="F8433" s="472">
        <v>23.6</v>
      </c>
      <c r="I8433" s="114"/>
    </row>
    <row r="8434" spans="1:9">
      <c r="A8434" s="470">
        <v>44548</v>
      </c>
      <c r="B8434" s="203">
        <v>8</v>
      </c>
      <c r="C8434" s="208">
        <v>300</v>
      </c>
      <c r="D8434" s="471">
        <v>51.1</v>
      </c>
      <c r="E8434" s="209">
        <v>-23</v>
      </c>
      <c r="F8434" s="472">
        <v>23.6</v>
      </c>
      <c r="I8434" s="114"/>
    </row>
    <row r="8435" spans="1:9">
      <c r="A8435" s="470">
        <v>44548</v>
      </c>
      <c r="B8435" s="203">
        <v>9</v>
      </c>
      <c r="C8435" s="208">
        <v>315</v>
      </c>
      <c r="D8435" s="471">
        <v>50.8</v>
      </c>
      <c r="E8435" s="209">
        <v>-23</v>
      </c>
      <c r="F8435" s="472">
        <v>23.7</v>
      </c>
      <c r="I8435" s="114"/>
    </row>
    <row r="8436" spans="1:9">
      <c r="A8436" s="470">
        <v>44548</v>
      </c>
      <c r="B8436" s="203">
        <v>10</v>
      </c>
      <c r="C8436" s="208">
        <v>330</v>
      </c>
      <c r="D8436" s="471">
        <v>50.5</v>
      </c>
      <c r="E8436" s="209">
        <v>-23</v>
      </c>
      <c r="F8436" s="472">
        <v>23.8</v>
      </c>
      <c r="I8436" s="114"/>
    </row>
    <row r="8437" spans="1:9">
      <c r="A8437" s="470">
        <v>44548</v>
      </c>
      <c r="B8437" s="203">
        <v>11</v>
      </c>
      <c r="C8437" s="208">
        <v>345</v>
      </c>
      <c r="D8437" s="471">
        <v>50.2</v>
      </c>
      <c r="E8437" s="209">
        <v>-23</v>
      </c>
      <c r="F8437" s="472">
        <v>23.8</v>
      </c>
      <c r="I8437" s="114"/>
    </row>
    <row r="8438" spans="1:9">
      <c r="A8438" s="470">
        <v>44548</v>
      </c>
      <c r="B8438" s="203">
        <v>12</v>
      </c>
      <c r="C8438" s="208">
        <v>0</v>
      </c>
      <c r="D8438" s="471">
        <v>49.9</v>
      </c>
      <c r="E8438" s="209">
        <v>-23</v>
      </c>
      <c r="F8438" s="472">
        <v>23.9</v>
      </c>
      <c r="I8438" s="114"/>
    </row>
    <row r="8439" spans="1:9">
      <c r="A8439" s="470">
        <v>44548</v>
      </c>
      <c r="B8439" s="203">
        <v>13</v>
      </c>
      <c r="C8439" s="208">
        <v>15</v>
      </c>
      <c r="D8439" s="471">
        <v>49.6</v>
      </c>
      <c r="E8439" s="209">
        <v>-23</v>
      </c>
      <c r="F8439" s="472">
        <v>24</v>
      </c>
      <c r="I8439" s="114"/>
    </row>
    <row r="8440" spans="1:9">
      <c r="A8440" s="470">
        <v>44548</v>
      </c>
      <c r="B8440" s="203">
        <v>14</v>
      </c>
      <c r="C8440" s="208">
        <v>30</v>
      </c>
      <c r="D8440" s="471">
        <v>49.3</v>
      </c>
      <c r="E8440" s="209">
        <v>-23</v>
      </c>
      <c r="F8440" s="472">
        <v>24</v>
      </c>
      <c r="I8440" s="114"/>
    </row>
    <row r="8441" spans="1:9">
      <c r="A8441" s="470">
        <v>44548</v>
      </c>
      <c r="B8441" s="203">
        <v>15</v>
      </c>
      <c r="C8441" s="208">
        <v>45</v>
      </c>
      <c r="D8441" s="471">
        <v>49</v>
      </c>
      <c r="E8441" s="209">
        <v>-23</v>
      </c>
      <c r="F8441" s="472">
        <v>24.1</v>
      </c>
      <c r="I8441" s="114"/>
    </row>
    <row r="8442" spans="1:9">
      <c r="A8442" s="470">
        <v>44548</v>
      </c>
      <c r="B8442" s="203">
        <v>16</v>
      </c>
      <c r="C8442" s="208">
        <v>60</v>
      </c>
      <c r="D8442" s="471">
        <v>48.7</v>
      </c>
      <c r="E8442" s="209">
        <v>-23</v>
      </c>
      <c r="F8442" s="472">
        <v>24.1</v>
      </c>
      <c r="I8442" s="114"/>
    </row>
    <row r="8443" spans="1:9">
      <c r="A8443" s="470">
        <v>44548</v>
      </c>
      <c r="B8443" s="203">
        <v>17</v>
      </c>
      <c r="C8443" s="208">
        <v>75</v>
      </c>
      <c r="D8443" s="471">
        <v>48.3</v>
      </c>
      <c r="E8443" s="209">
        <v>-23</v>
      </c>
      <c r="F8443" s="472">
        <v>24.2</v>
      </c>
      <c r="I8443" s="114"/>
    </row>
    <row r="8444" spans="1:9">
      <c r="A8444" s="470">
        <v>44548</v>
      </c>
      <c r="B8444" s="203">
        <v>18</v>
      </c>
      <c r="C8444" s="208">
        <v>90</v>
      </c>
      <c r="D8444" s="471">
        <v>48</v>
      </c>
      <c r="E8444" s="209">
        <v>-23</v>
      </c>
      <c r="F8444" s="472">
        <v>24.3</v>
      </c>
      <c r="I8444" s="114"/>
    </row>
    <row r="8445" spans="1:9">
      <c r="A8445" s="470">
        <v>44548</v>
      </c>
      <c r="B8445" s="203">
        <v>19</v>
      </c>
      <c r="C8445" s="208">
        <v>105</v>
      </c>
      <c r="D8445" s="471">
        <v>47.7</v>
      </c>
      <c r="E8445" s="209">
        <v>-23</v>
      </c>
      <c r="F8445" s="472">
        <v>24.3</v>
      </c>
      <c r="I8445" s="114"/>
    </row>
    <row r="8446" spans="1:9">
      <c r="A8446" s="470">
        <v>44548</v>
      </c>
      <c r="B8446" s="203">
        <v>20</v>
      </c>
      <c r="C8446" s="208">
        <v>120</v>
      </c>
      <c r="D8446" s="471">
        <v>47.4</v>
      </c>
      <c r="E8446" s="209">
        <v>-23</v>
      </c>
      <c r="F8446" s="472">
        <v>24.4</v>
      </c>
      <c r="I8446" s="114"/>
    </row>
    <row r="8447" spans="1:9">
      <c r="A8447" s="470">
        <v>44548</v>
      </c>
      <c r="B8447" s="203">
        <v>21</v>
      </c>
      <c r="C8447" s="208">
        <v>135</v>
      </c>
      <c r="D8447" s="471">
        <v>47.1</v>
      </c>
      <c r="E8447" s="209">
        <v>-23</v>
      </c>
      <c r="F8447" s="472">
        <v>24.4</v>
      </c>
      <c r="I8447" s="114"/>
    </row>
    <row r="8448" spans="1:9">
      <c r="A8448" s="470">
        <v>44548</v>
      </c>
      <c r="B8448" s="203">
        <v>22</v>
      </c>
      <c r="C8448" s="208">
        <v>150</v>
      </c>
      <c r="D8448" s="471">
        <v>46.8</v>
      </c>
      <c r="E8448" s="209">
        <v>-23</v>
      </c>
      <c r="F8448" s="472">
        <v>24.5</v>
      </c>
      <c r="I8448" s="114"/>
    </row>
    <row r="8449" spans="1:9">
      <c r="A8449" s="470">
        <v>44548</v>
      </c>
      <c r="B8449" s="203">
        <v>23</v>
      </c>
      <c r="C8449" s="208">
        <v>165</v>
      </c>
      <c r="D8449" s="471">
        <v>46.5</v>
      </c>
      <c r="E8449" s="209">
        <v>-23</v>
      </c>
      <c r="F8449" s="472">
        <v>24.5</v>
      </c>
      <c r="I8449" s="114"/>
    </row>
    <row r="8450" spans="1:9">
      <c r="A8450" s="470">
        <v>44549</v>
      </c>
      <c r="B8450" s="203">
        <v>0</v>
      </c>
      <c r="C8450" s="208">
        <v>180</v>
      </c>
      <c r="D8450" s="471">
        <v>46.2</v>
      </c>
      <c r="E8450" s="209">
        <v>-23</v>
      </c>
      <c r="F8450" s="472">
        <v>24.6</v>
      </c>
      <c r="I8450" s="114"/>
    </row>
    <row r="8451" spans="1:9">
      <c r="A8451" s="470">
        <v>44549</v>
      </c>
      <c r="B8451" s="203">
        <v>1</v>
      </c>
      <c r="C8451" s="208">
        <v>195</v>
      </c>
      <c r="D8451" s="471">
        <v>45.9</v>
      </c>
      <c r="E8451" s="209">
        <v>-23</v>
      </c>
      <c r="F8451" s="472">
        <v>24.6</v>
      </c>
      <c r="I8451" s="114"/>
    </row>
    <row r="8452" spans="1:9">
      <c r="A8452" s="470">
        <v>44549</v>
      </c>
      <c r="B8452" s="203">
        <v>2</v>
      </c>
      <c r="C8452" s="208">
        <v>210</v>
      </c>
      <c r="D8452" s="471">
        <v>45.6</v>
      </c>
      <c r="E8452" s="209">
        <v>-23</v>
      </c>
      <c r="F8452" s="472">
        <v>24.7</v>
      </c>
      <c r="I8452" s="114"/>
    </row>
    <row r="8453" spans="1:9">
      <c r="A8453" s="470">
        <v>44549</v>
      </c>
      <c r="B8453" s="203">
        <v>3</v>
      </c>
      <c r="C8453" s="208">
        <v>225</v>
      </c>
      <c r="D8453" s="471">
        <v>45.3</v>
      </c>
      <c r="E8453" s="209">
        <v>-23</v>
      </c>
      <c r="F8453" s="472">
        <v>24.7</v>
      </c>
      <c r="I8453" s="114"/>
    </row>
    <row r="8454" spans="1:9">
      <c r="A8454" s="470">
        <v>44549</v>
      </c>
      <c r="B8454" s="203">
        <v>4</v>
      </c>
      <c r="C8454" s="208">
        <v>240</v>
      </c>
      <c r="D8454" s="471">
        <v>45</v>
      </c>
      <c r="E8454" s="209">
        <v>-23</v>
      </c>
      <c r="F8454" s="472">
        <v>24.8</v>
      </c>
      <c r="I8454" s="114"/>
    </row>
    <row r="8455" spans="1:9">
      <c r="A8455" s="470">
        <v>44549</v>
      </c>
      <c r="B8455" s="203">
        <v>5</v>
      </c>
      <c r="C8455" s="208">
        <v>255</v>
      </c>
      <c r="D8455" s="471">
        <v>44.7</v>
      </c>
      <c r="E8455" s="209">
        <v>-23</v>
      </c>
      <c r="F8455" s="472">
        <v>24.8</v>
      </c>
      <c r="I8455" s="114"/>
    </row>
    <row r="8456" spans="1:9">
      <c r="A8456" s="470">
        <v>44549</v>
      </c>
      <c r="B8456" s="203">
        <v>6</v>
      </c>
      <c r="C8456" s="208">
        <v>270</v>
      </c>
      <c r="D8456" s="471">
        <v>44.4</v>
      </c>
      <c r="E8456" s="209">
        <v>-23</v>
      </c>
      <c r="F8456" s="472">
        <v>24.9</v>
      </c>
      <c r="I8456" s="114"/>
    </row>
    <row r="8457" spans="1:9">
      <c r="A8457" s="470">
        <v>44549</v>
      </c>
      <c r="B8457" s="203">
        <v>7</v>
      </c>
      <c r="C8457" s="208">
        <v>285</v>
      </c>
      <c r="D8457" s="471">
        <v>44</v>
      </c>
      <c r="E8457" s="209">
        <v>-23</v>
      </c>
      <c r="F8457" s="472">
        <v>24.9</v>
      </c>
      <c r="I8457" s="114"/>
    </row>
    <row r="8458" spans="1:9">
      <c r="A8458" s="470">
        <v>44549</v>
      </c>
      <c r="B8458" s="203">
        <v>8</v>
      </c>
      <c r="C8458" s="208">
        <v>300</v>
      </c>
      <c r="D8458" s="471">
        <v>43.7</v>
      </c>
      <c r="E8458" s="209">
        <v>-23</v>
      </c>
      <c r="F8458" s="472">
        <v>25</v>
      </c>
      <c r="I8458" s="114"/>
    </row>
    <row r="8459" spans="1:9">
      <c r="A8459" s="470">
        <v>44549</v>
      </c>
      <c r="B8459" s="203">
        <v>9</v>
      </c>
      <c r="C8459" s="208">
        <v>315</v>
      </c>
      <c r="D8459" s="471">
        <v>43.4</v>
      </c>
      <c r="E8459" s="209">
        <v>-23</v>
      </c>
      <c r="F8459" s="472">
        <v>25</v>
      </c>
      <c r="I8459" s="114"/>
    </row>
    <row r="8460" spans="1:9">
      <c r="A8460" s="470">
        <v>44549</v>
      </c>
      <c r="B8460" s="203">
        <v>10</v>
      </c>
      <c r="C8460" s="208">
        <v>330</v>
      </c>
      <c r="D8460" s="471">
        <v>43.1</v>
      </c>
      <c r="E8460" s="209">
        <v>-23</v>
      </c>
      <c r="F8460" s="472">
        <v>25.1</v>
      </c>
      <c r="I8460" s="114"/>
    </row>
    <row r="8461" spans="1:9">
      <c r="A8461" s="470">
        <v>44549</v>
      </c>
      <c r="B8461" s="203">
        <v>11</v>
      </c>
      <c r="C8461" s="208">
        <v>345</v>
      </c>
      <c r="D8461" s="471">
        <v>42.8</v>
      </c>
      <c r="E8461" s="209">
        <v>-23</v>
      </c>
      <c r="F8461" s="472">
        <v>25.1</v>
      </c>
      <c r="I8461" s="114"/>
    </row>
    <row r="8462" spans="1:9">
      <c r="A8462" s="470">
        <v>44549</v>
      </c>
      <c r="B8462" s="203">
        <v>12</v>
      </c>
      <c r="C8462" s="208">
        <v>0</v>
      </c>
      <c r="D8462" s="471">
        <v>42.5</v>
      </c>
      <c r="E8462" s="209">
        <v>-23</v>
      </c>
      <c r="F8462" s="472">
        <v>25.1</v>
      </c>
      <c r="I8462" s="114"/>
    </row>
    <row r="8463" spans="1:9">
      <c r="A8463" s="470">
        <v>44549</v>
      </c>
      <c r="B8463" s="203">
        <v>13</v>
      </c>
      <c r="C8463" s="208">
        <v>15</v>
      </c>
      <c r="D8463" s="471">
        <v>42.2</v>
      </c>
      <c r="E8463" s="209">
        <v>-23</v>
      </c>
      <c r="F8463" s="472">
        <v>25.2</v>
      </c>
      <c r="I8463" s="114"/>
    </row>
    <row r="8464" spans="1:9">
      <c r="A8464" s="470">
        <v>44549</v>
      </c>
      <c r="B8464" s="203">
        <v>14</v>
      </c>
      <c r="C8464" s="208">
        <v>30</v>
      </c>
      <c r="D8464" s="471">
        <v>41.9</v>
      </c>
      <c r="E8464" s="209">
        <v>-23</v>
      </c>
      <c r="F8464" s="472">
        <v>25.2</v>
      </c>
      <c r="I8464" s="114"/>
    </row>
    <row r="8465" spans="1:9">
      <c r="A8465" s="470">
        <v>44549</v>
      </c>
      <c r="B8465" s="203">
        <v>15</v>
      </c>
      <c r="C8465" s="208">
        <v>45</v>
      </c>
      <c r="D8465" s="471">
        <v>41.6</v>
      </c>
      <c r="E8465" s="209">
        <v>-23</v>
      </c>
      <c r="F8465" s="472">
        <v>25.3</v>
      </c>
      <c r="I8465" s="114"/>
    </row>
    <row r="8466" spans="1:9">
      <c r="A8466" s="470">
        <v>44549</v>
      </c>
      <c r="B8466" s="203">
        <v>16</v>
      </c>
      <c r="C8466" s="208">
        <v>60</v>
      </c>
      <c r="D8466" s="471">
        <v>41.3</v>
      </c>
      <c r="E8466" s="209">
        <v>-23</v>
      </c>
      <c r="F8466" s="472">
        <v>25.3</v>
      </c>
      <c r="I8466" s="114"/>
    </row>
    <row r="8467" spans="1:9">
      <c r="A8467" s="470">
        <v>44549</v>
      </c>
      <c r="B8467" s="203">
        <v>17</v>
      </c>
      <c r="C8467" s="208">
        <v>75</v>
      </c>
      <c r="D8467" s="471">
        <v>41</v>
      </c>
      <c r="E8467" s="209">
        <v>-23</v>
      </c>
      <c r="F8467" s="472">
        <v>25.4</v>
      </c>
      <c r="I8467" s="114"/>
    </row>
    <row r="8468" spans="1:9">
      <c r="A8468" s="470">
        <v>44549</v>
      </c>
      <c r="B8468" s="203">
        <v>18</v>
      </c>
      <c r="C8468" s="208">
        <v>90</v>
      </c>
      <c r="D8468" s="471">
        <v>40.700000000000003</v>
      </c>
      <c r="E8468" s="209">
        <v>-23</v>
      </c>
      <c r="F8468" s="472">
        <v>25.4</v>
      </c>
      <c r="I8468" s="114"/>
    </row>
    <row r="8469" spans="1:9">
      <c r="A8469" s="470">
        <v>44549</v>
      </c>
      <c r="B8469" s="203">
        <v>19</v>
      </c>
      <c r="C8469" s="208">
        <v>105</v>
      </c>
      <c r="D8469" s="471">
        <v>40.299999999999997</v>
      </c>
      <c r="E8469" s="209">
        <v>-23</v>
      </c>
      <c r="F8469" s="472">
        <v>25.4</v>
      </c>
      <c r="I8469" s="114"/>
    </row>
    <row r="8470" spans="1:9">
      <c r="A8470" s="470">
        <v>44549</v>
      </c>
      <c r="B8470" s="203">
        <v>20</v>
      </c>
      <c r="C8470" s="208">
        <v>120</v>
      </c>
      <c r="D8470" s="471">
        <v>40</v>
      </c>
      <c r="E8470" s="209">
        <v>-23</v>
      </c>
      <c r="F8470" s="472">
        <v>25.5</v>
      </c>
      <c r="I8470" s="114"/>
    </row>
    <row r="8471" spans="1:9">
      <c r="A8471" s="470">
        <v>44549</v>
      </c>
      <c r="B8471" s="203">
        <v>21</v>
      </c>
      <c r="C8471" s="208">
        <v>135</v>
      </c>
      <c r="D8471" s="471">
        <v>39.700000000000003</v>
      </c>
      <c r="E8471" s="209">
        <v>-23</v>
      </c>
      <c r="F8471" s="472">
        <v>25.5</v>
      </c>
      <c r="I8471" s="114"/>
    </row>
    <row r="8472" spans="1:9">
      <c r="A8472" s="470">
        <v>44549</v>
      </c>
      <c r="B8472" s="203">
        <v>22</v>
      </c>
      <c r="C8472" s="208">
        <v>150</v>
      </c>
      <c r="D8472" s="471">
        <v>39.4</v>
      </c>
      <c r="E8472" s="209">
        <v>-23</v>
      </c>
      <c r="F8472" s="472">
        <v>25.5</v>
      </c>
      <c r="I8472" s="114"/>
    </row>
    <row r="8473" spans="1:9">
      <c r="A8473" s="470">
        <v>44549</v>
      </c>
      <c r="B8473" s="203">
        <v>23</v>
      </c>
      <c r="C8473" s="208">
        <v>165</v>
      </c>
      <c r="D8473" s="471">
        <v>39.1</v>
      </c>
      <c r="E8473" s="209">
        <v>-23</v>
      </c>
      <c r="F8473" s="472">
        <v>25.6</v>
      </c>
      <c r="I8473" s="114"/>
    </row>
    <row r="8474" spans="1:9">
      <c r="A8474" s="470">
        <v>44550</v>
      </c>
      <c r="B8474" s="203">
        <v>0</v>
      </c>
      <c r="C8474" s="208">
        <v>180</v>
      </c>
      <c r="D8474" s="471">
        <v>38.799999999999997</v>
      </c>
      <c r="E8474" s="209">
        <v>-23</v>
      </c>
      <c r="F8474" s="472">
        <v>25.6</v>
      </c>
      <c r="I8474" s="114"/>
    </row>
    <row r="8475" spans="1:9">
      <c r="A8475" s="470">
        <v>44550</v>
      </c>
      <c r="B8475" s="203">
        <v>1</v>
      </c>
      <c r="C8475" s="208">
        <v>195</v>
      </c>
      <c r="D8475" s="471">
        <v>38.5</v>
      </c>
      <c r="E8475" s="209">
        <v>-23</v>
      </c>
      <c r="F8475" s="472">
        <v>25.6</v>
      </c>
      <c r="I8475" s="114"/>
    </row>
    <row r="8476" spans="1:9">
      <c r="A8476" s="470">
        <v>44550</v>
      </c>
      <c r="B8476" s="203">
        <v>2</v>
      </c>
      <c r="C8476" s="208">
        <v>210</v>
      </c>
      <c r="D8476" s="471">
        <v>38.200000000000003</v>
      </c>
      <c r="E8476" s="209">
        <v>-23</v>
      </c>
      <c r="F8476" s="472">
        <v>25.7</v>
      </c>
      <c r="I8476" s="114"/>
    </row>
    <row r="8477" spans="1:9">
      <c r="A8477" s="470">
        <v>44550</v>
      </c>
      <c r="B8477" s="203">
        <v>3</v>
      </c>
      <c r="C8477" s="208">
        <v>225</v>
      </c>
      <c r="D8477" s="471">
        <v>37.9</v>
      </c>
      <c r="E8477" s="209">
        <v>-23</v>
      </c>
      <c r="F8477" s="472">
        <v>25.7</v>
      </c>
      <c r="I8477" s="114"/>
    </row>
    <row r="8478" spans="1:9">
      <c r="A8478" s="470">
        <v>44550</v>
      </c>
      <c r="B8478" s="203">
        <v>4</v>
      </c>
      <c r="C8478" s="208">
        <v>240</v>
      </c>
      <c r="D8478" s="471">
        <v>37.6</v>
      </c>
      <c r="E8478" s="209">
        <v>-23</v>
      </c>
      <c r="F8478" s="472">
        <v>25.7</v>
      </c>
      <c r="I8478" s="114"/>
    </row>
    <row r="8479" spans="1:9">
      <c r="A8479" s="470">
        <v>44550</v>
      </c>
      <c r="B8479" s="203">
        <v>5</v>
      </c>
      <c r="C8479" s="208">
        <v>255</v>
      </c>
      <c r="D8479" s="471">
        <v>37.299999999999997</v>
      </c>
      <c r="E8479" s="209">
        <v>-23</v>
      </c>
      <c r="F8479" s="472">
        <v>25.8</v>
      </c>
      <c r="I8479" s="114"/>
    </row>
    <row r="8480" spans="1:9">
      <c r="A8480" s="470">
        <v>44550</v>
      </c>
      <c r="B8480" s="203">
        <v>6</v>
      </c>
      <c r="C8480" s="208">
        <v>270</v>
      </c>
      <c r="D8480" s="471">
        <v>37</v>
      </c>
      <c r="E8480" s="209">
        <v>-23</v>
      </c>
      <c r="F8480" s="472">
        <v>25.8</v>
      </c>
      <c r="I8480" s="114"/>
    </row>
    <row r="8481" spans="1:9">
      <c r="A8481" s="470">
        <v>44550</v>
      </c>
      <c r="B8481" s="203">
        <v>7</v>
      </c>
      <c r="C8481" s="208">
        <v>285</v>
      </c>
      <c r="D8481" s="471">
        <v>36.6</v>
      </c>
      <c r="E8481" s="209">
        <v>-23</v>
      </c>
      <c r="F8481" s="472">
        <v>25.8</v>
      </c>
      <c r="I8481" s="114"/>
    </row>
    <row r="8482" spans="1:9">
      <c r="A8482" s="470">
        <v>44550</v>
      </c>
      <c r="B8482" s="203">
        <v>8</v>
      </c>
      <c r="C8482" s="208">
        <v>300</v>
      </c>
      <c r="D8482" s="471">
        <v>36.299999999999997</v>
      </c>
      <c r="E8482" s="209">
        <v>-23</v>
      </c>
      <c r="F8482" s="472">
        <v>25.8</v>
      </c>
      <c r="I8482" s="114"/>
    </row>
    <row r="8483" spans="1:9">
      <c r="A8483" s="470">
        <v>44550</v>
      </c>
      <c r="B8483" s="203">
        <v>9</v>
      </c>
      <c r="C8483" s="208">
        <v>315</v>
      </c>
      <c r="D8483" s="471">
        <v>36</v>
      </c>
      <c r="E8483" s="209">
        <v>-23</v>
      </c>
      <c r="F8483" s="472">
        <v>25.9</v>
      </c>
      <c r="I8483" s="114"/>
    </row>
    <row r="8484" spans="1:9">
      <c r="A8484" s="470">
        <v>44550</v>
      </c>
      <c r="B8484" s="203">
        <v>10</v>
      </c>
      <c r="C8484" s="208">
        <v>330</v>
      </c>
      <c r="D8484" s="471">
        <v>35.700000000000003</v>
      </c>
      <c r="E8484" s="209">
        <v>-23</v>
      </c>
      <c r="F8484" s="472">
        <v>25.9</v>
      </c>
      <c r="I8484" s="114"/>
    </row>
    <row r="8485" spans="1:9">
      <c r="A8485" s="470">
        <v>44550</v>
      </c>
      <c r="B8485" s="203">
        <v>11</v>
      </c>
      <c r="C8485" s="208">
        <v>345</v>
      </c>
      <c r="D8485" s="471">
        <v>35.4</v>
      </c>
      <c r="E8485" s="209">
        <v>-23</v>
      </c>
      <c r="F8485" s="472">
        <v>25.9</v>
      </c>
      <c r="I8485" s="114"/>
    </row>
    <row r="8486" spans="1:9">
      <c r="A8486" s="470">
        <v>44550</v>
      </c>
      <c r="B8486" s="203">
        <v>12</v>
      </c>
      <c r="C8486" s="208">
        <v>0</v>
      </c>
      <c r="D8486" s="471">
        <v>35.1</v>
      </c>
      <c r="E8486" s="209">
        <v>-23</v>
      </c>
      <c r="F8486" s="472">
        <v>25.9</v>
      </c>
      <c r="I8486" s="114"/>
    </row>
    <row r="8487" spans="1:9">
      <c r="A8487" s="470">
        <v>44550</v>
      </c>
      <c r="B8487" s="203">
        <v>13</v>
      </c>
      <c r="C8487" s="208">
        <v>15</v>
      </c>
      <c r="D8487" s="471">
        <v>34.799999999999997</v>
      </c>
      <c r="E8487" s="209">
        <v>-23</v>
      </c>
      <c r="F8487" s="472">
        <v>26</v>
      </c>
      <c r="I8487" s="114"/>
    </row>
    <row r="8488" spans="1:9">
      <c r="A8488" s="470">
        <v>44550</v>
      </c>
      <c r="B8488" s="203">
        <v>14</v>
      </c>
      <c r="C8488" s="208">
        <v>30</v>
      </c>
      <c r="D8488" s="471">
        <v>34.5</v>
      </c>
      <c r="E8488" s="209">
        <v>-23</v>
      </c>
      <c r="F8488" s="472">
        <v>26</v>
      </c>
      <c r="I8488" s="114"/>
    </row>
    <row r="8489" spans="1:9">
      <c r="A8489" s="470">
        <v>44550</v>
      </c>
      <c r="B8489" s="203">
        <v>15</v>
      </c>
      <c r="C8489" s="208">
        <v>45</v>
      </c>
      <c r="D8489" s="471">
        <v>34.200000000000003</v>
      </c>
      <c r="E8489" s="209">
        <v>-23</v>
      </c>
      <c r="F8489" s="472">
        <v>26</v>
      </c>
      <c r="I8489" s="114"/>
    </row>
    <row r="8490" spans="1:9">
      <c r="A8490" s="470">
        <v>44550</v>
      </c>
      <c r="B8490" s="203">
        <v>16</v>
      </c>
      <c r="C8490" s="208">
        <v>60</v>
      </c>
      <c r="D8490" s="471">
        <v>33.9</v>
      </c>
      <c r="E8490" s="209">
        <v>-23</v>
      </c>
      <c r="F8490" s="472">
        <v>26</v>
      </c>
      <c r="I8490" s="114"/>
    </row>
    <row r="8491" spans="1:9">
      <c r="A8491" s="470">
        <v>44550</v>
      </c>
      <c r="B8491" s="203">
        <v>17</v>
      </c>
      <c r="C8491" s="208">
        <v>75</v>
      </c>
      <c r="D8491" s="471">
        <v>33.6</v>
      </c>
      <c r="E8491" s="209">
        <v>-23</v>
      </c>
      <c r="F8491" s="472">
        <v>26</v>
      </c>
      <c r="I8491" s="114"/>
    </row>
    <row r="8492" spans="1:9">
      <c r="A8492" s="470">
        <v>44550</v>
      </c>
      <c r="B8492" s="203">
        <v>18</v>
      </c>
      <c r="C8492" s="208">
        <v>90</v>
      </c>
      <c r="D8492" s="471">
        <v>33.200000000000003</v>
      </c>
      <c r="E8492" s="209">
        <v>-23</v>
      </c>
      <c r="F8492" s="472">
        <v>26.1</v>
      </c>
      <c r="I8492" s="114"/>
    </row>
    <row r="8493" spans="1:9">
      <c r="A8493" s="470">
        <v>44550</v>
      </c>
      <c r="B8493" s="203">
        <v>19</v>
      </c>
      <c r="C8493" s="208">
        <v>105</v>
      </c>
      <c r="D8493" s="471">
        <v>32.9</v>
      </c>
      <c r="E8493" s="209">
        <v>-23</v>
      </c>
      <c r="F8493" s="472">
        <v>26.1</v>
      </c>
      <c r="I8493" s="114"/>
    </row>
    <row r="8494" spans="1:9">
      <c r="A8494" s="470">
        <v>44550</v>
      </c>
      <c r="B8494" s="203">
        <v>20</v>
      </c>
      <c r="C8494" s="208">
        <v>120</v>
      </c>
      <c r="D8494" s="471">
        <v>32.6</v>
      </c>
      <c r="E8494" s="209">
        <v>-23</v>
      </c>
      <c r="F8494" s="472">
        <v>26.1</v>
      </c>
      <c r="I8494" s="114"/>
    </row>
    <row r="8495" spans="1:9">
      <c r="A8495" s="470">
        <v>44550</v>
      </c>
      <c r="B8495" s="203">
        <v>21</v>
      </c>
      <c r="C8495" s="208">
        <v>135</v>
      </c>
      <c r="D8495" s="471">
        <v>32.299999999999997</v>
      </c>
      <c r="E8495" s="209">
        <v>-23</v>
      </c>
      <c r="F8495" s="472">
        <v>26.1</v>
      </c>
      <c r="I8495" s="114"/>
    </row>
    <row r="8496" spans="1:9">
      <c r="A8496" s="470">
        <v>44550</v>
      </c>
      <c r="B8496" s="203">
        <v>22</v>
      </c>
      <c r="C8496" s="208">
        <v>150</v>
      </c>
      <c r="D8496" s="471">
        <v>32</v>
      </c>
      <c r="E8496" s="209">
        <v>-23</v>
      </c>
      <c r="F8496" s="472">
        <v>26.1</v>
      </c>
      <c r="I8496" s="114"/>
    </row>
    <row r="8497" spans="1:9">
      <c r="A8497" s="470">
        <v>44550</v>
      </c>
      <c r="B8497" s="203">
        <v>23</v>
      </c>
      <c r="C8497" s="208">
        <v>165</v>
      </c>
      <c r="D8497" s="471">
        <v>31.7</v>
      </c>
      <c r="E8497" s="209">
        <v>-23</v>
      </c>
      <c r="F8497" s="472">
        <v>26.1</v>
      </c>
      <c r="I8497" s="114"/>
    </row>
    <row r="8498" spans="1:9">
      <c r="A8498" s="470">
        <v>44551</v>
      </c>
      <c r="B8498" s="203">
        <v>0</v>
      </c>
      <c r="C8498" s="208">
        <v>180</v>
      </c>
      <c r="D8498" s="471">
        <v>31.4</v>
      </c>
      <c r="E8498" s="209">
        <v>-23</v>
      </c>
      <c r="F8498" s="472">
        <v>26.1</v>
      </c>
      <c r="I8498" s="114"/>
    </row>
    <row r="8499" spans="1:9">
      <c r="A8499" s="470">
        <v>44551</v>
      </c>
      <c r="B8499" s="203">
        <v>1</v>
      </c>
      <c r="C8499" s="208">
        <v>195</v>
      </c>
      <c r="D8499" s="471">
        <v>31.1</v>
      </c>
      <c r="E8499" s="209">
        <v>-23</v>
      </c>
      <c r="F8499" s="472">
        <v>26.2</v>
      </c>
      <c r="I8499" s="114"/>
    </row>
    <row r="8500" spans="1:9">
      <c r="A8500" s="470">
        <v>44551</v>
      </c>
      <c r="B8500" s="203">
        <v>2</v>
      </c>
      <c r="C8500" s="208">
        <v>210</v>
      </c>
      <c r="D8500" s="471">
        <v>30.8</v>
      </c>
      <c r="E8500" s="209">
        <v>-23</v>
      </c>
      <c r="F8500" s="472">
        <v>26.2</v>
      </c>
      <c r="I8500" s="114"/>
    </row>
    <row r="8501" spans="1:9">
      <c r="A8501" s="470">
        <v>44551</v>
      </c>
      <c r="B8501" s="203">
        <v>3</v>
      </c>
      <c r="C8501" s="208">
        <v>225</v>
      </c>
      <c r="D8501" s="471">
        <v>30.5</v>
      </c>
      <c r="E8501" s="209">
        <v>-23</v>
      </c>
      <c r="F8501" s="472">
        <v>26.2</v>
      </c>
      <c r="I8501" s="114"/>
    </row>
    <row r="8502" spans="1:9">
      <c r="A8502" s="470">
        <v>44551</v>
      </c>
      <c r="B8502" s="203">
        <v>4</v>
      </c>
      <c r="C8502" s="208">
        <v>240</v>
      </c>
      <c r="D8502" s="471">
        <v>30.2</v>
      </c>
      <c r="E8502" s="209">
        <v>-23</v>
      </c>
      <c r="F8502" s="472">
        <v>26.2</v>
      </c>
      <c r="I8502" s="114"/>
    </row>
    <row r="8503" spans="1:9">
      <c r="A8503" s="470">
        <v>44551</v>
      </c>
      <c r="B8503" s="203">
        <v>5</v>
      </c>
      <c r="C8503" s="208">
        <v>255</v>
      </c>
      <c r="D8503" s="471">
        <v>29.8</v>
      </c>
      <c r="E8503" s="209">
        <v>-23</v>
      </c>
      <c r="F8503" s="472">
        <v>26.2</v>
      </c>
      <c r="I8503" s="114"/>
    </row>
    <row r="8504" spans="1:9">
      <c r="A8504" s="470">
        <v>44551</v>
      </c>
      <c r="B8504" s="203">
        <v>6</v>
      </c>
      <c r="C8504" s="208">
        <v>270</v>
      </c>
      <c r="D8504" s="471">
        <v>29.5</v>
      </c>
      <c r="E8504" s="209">
        <v>-23</v>
      </c>
      <c r="F8504" s="472">
        <v>26.2</v>
      </c>
      <c r="I8504" s="114"/>
    </row>
    <row r="8505" spans="1:9">
      <c r="A8505" s="470">
        <v>44551</v>
      </c>
      <c r="B8505" s="203">
        <v>7</v>
      </c>
      <c r="C8505" s="208">
        <v>285</v>
      </c>
      <c r="D8505" s="471">
        <v>29.2</v>
      </c>
      <c r="E8505" s="209">
        <v>-23</v>
      </c>
      <c r="F8505" s="472">
        <v>26.2</v>
      </c>
      <c r="I8505" s="114"/>
    </row>
    <row r="8506" spans="1:9">
      <c r="A8506" s="470">
        <v>44551</v>
      </c>
      <c r="B8506" s="203">
        <v>8</v>
      </c>
      <c r="C8506" s="208">
        <v>300</v>
      </c>
      <c r="D8506" s="471">
        <v>28.9</v>
      </c>
      <c r="E8506" s="209">
        <v>-23</v>
      </c>
      <c r="F8506" s="472">
        <v>26.2</v>
      </c>
      <c r="I8506" s="114"/>
    </row>
    <row r="8507" spans="1:9">
      <c r="A8507" s="470">
        <v>44551</v>
      </c>
      <c r="B8507" s="203">
        <v>9</v>
      </c>
      <c r="C8507" s="208">
        <v>315</v>
      </c>
      <c r="D8507" s="471">
        <v>28.6</v>
      </c>
      <c r="E8507" s="209">
        <v>-23</v>
      </c>
      <c r="F8507" s="472">
        <v>26.2</v>
      </c>
      <c r="I8507" s="114"/>
    </row>
    <row r="8508" spans="1:9">
      <c r="A8508" s="470">
        <v>44551</v>
      </c>
      <c r="B8508" s="203">
        <v>10</v>
      </c>
      <c r="C8508" s="208">
        <v>330</v>
      </c>
      <c r="D8508" s="471">
        <v>28.3</v>
      </c>
      <c r="E8508" s="209">
        <v>-23</v>
      </c>
      <c r="F8508" s="472">
        <v>26.2</v>
      </c>
      <c r="I8508" s="114"/>
    </row>
    <row r="8509" spans="1:9">
      <c r="A8509" s="470">
        <v>44551</v>
      </c>
      <c r="B8509" s="203">
        <v>11</v>
      </c>
      <c r="C8509" s="208">
        <v>345</v>
      </c>
      <c r="D8509" s="471">
        <v>28</v>
      </c>
      <c r="E8509" s="209">
        <v>-23</v>
      </c>
      <c r="F8509" s="472">
        <v>26.2</v>
      </c>
      <c r="I8509" s="114"/>
    </row>
    <row r="8510" spans="1:9">
      <c r="A8510" s="470">
        <v>44551</v>
      </c>
      <c r="B8510" s="203">
        <v>12</v>
      </c>
      <c r="C8510" s="208">
        <v>0</v>
      </c>
      <c r="D8510" s="471">
        <v>27.7</v>
      </c>
      <c r="E8510" s="209">
        <v>-23</v>
      </c>
      <c r="F8510" s="472">
        <v>26.2</v>
      </c>
      <c r="I8510" s="114"/>
    </row>
    <row r="8511" spans="1:9">
      <c r="A8511" s="470">
        <v>44551</v>
      </c>
      <c r="B8511" s="203">
        <v>13</v>
      </c>
      <c r="C8511" s="208">
        <v>15</v>
      </c>
      <c r="D8511" s="471">
        <v>27.4</v>
      </c>
      <c r="E8511" s="209">
        <v>-23</v>
      </c>
      <c r="F8511" s="472">
        <v>26.2</v>
      </c>
      <c r="I8511" s="114"/>
    </row>
    <row r="8512" spans="1:9">
      <c r="A8512" s="470">
        <v>44551</v>
      </c>
      <c r="B8512" s="203">
        <v>14</v>
      </c>
      <c r="C8512" s="208">
        <v>30</v>
      </c>
      <c r="D8512" s="471">
        <v>27.1</v>
      </c>
      <c r="E8512" s="209">
        <v>-23</v>
      </c>
      <c r="F8512" s="472">
        <v>26.2</v>
      </c>
      <c r="I8512" s="114"/>
    </row>
    <row r="8513" spans="1:9">
      <c r="A8513" s="470">
        <v>44551</v>
      </c>
      <c r="B8513" s="203">
        <v>15</v>
      </c>
      <c r="C8513" s="208">
        <v>45</v>
      </c>
      <c r="D8513" s="471">
        <v>26.7</v>
      </c>
      <c r="E8513" s="209">
        <v>-23</v>
      </c>
      <c r="F8513" s="472">
        <v>26.2</v>
      </c>
      <c r="I8513" s="114"/>
    </row>
    <row r="8514" spans="1:9">
      <c r="A8514" s="470">
        <v>44551</v>
      </c>
      <c r="B8514" s="203">
        <v>16</v>
      </c>
      <c r="C8514" s="208">
        <v>60</v>
      </c>
      <c r="D8514" s="471">
        <v>26.4</v>
      </c>
      <c r="E8514" s="209">
        <v>-23</v>
      </c>
      <c r="F8514" s="472">
        <v>26.2</v>
      </c>
      <c r="I8514" s="114"/>
    </row>
    <row r="8515" spans="1:9">
      <c r="A8515" s="470">
        <v>44551</v>
      </c>
      <c r="B8515" s="203">
        <v>17</v>
      </c>
      <c r="C8515" s="208">
        <v>75</v>
      </c>
      <c r="D8515" s="471">
        <v>26.1</v>
      </c>
      <c r="E8515" s="209">
        <v>-23</v>
      </c>
      <c r="F8515" s="472">
        <v>26.2</v>
      </c>
      <c r="I8515" s="114"/>
    </row>
    <row r="8516" spans="1:9">
      <c r="A8516" s="470">
        <v>44551</v>
      </c>
      <c r="B8516" s="203">
        <v>18</v>
      </c>
      <c r="C8516" s="208">
        <v>90</v>
      </c>
      <c r="D8516" s="471">
        <v>25.8</v>
      </c>
      <c r="E8516" s="209">
        <v>-23</v>
      </c>
      <c r="F8516" s="472">
        <v>26.2</v>
      </c>
      <c r="I8516" s="114"/>
    </row>
    <row r="8517" spans="1:9">
      <c r="A8517" s="470">
        <v>44551</v>
      </c>
      <c r="B8517" s="203">
        <v>19</v>
      </c>
      <c r="C8517" s="208">
        <v>105</v>
      </c>
      <c r="D8517" s="471">
        <v>25.5</v>
      </c>
      <c r="E8517" s="209">
        <v>-23</v>
      </c>
      <c r="F8517" s="472">
        <v>26.2</v>
      </c>
      <c r="I8517" s="114"/>
    </row>
    <row r="8518" spans="1:9">
      <c r="A8518" s="470">
        <v>44551</v>
      </c>
      <c r="B8518" s="203">
        <v>20</v>
      </c>
      <c r="C8518" s="208">
        <v>120</v>
      </c>
      <c r="D8518" s="471">
        <v>25.2</v>
      </c>
      <c r="E8518" s="209">
        <v>-23</v>
      </c>
      <c r="F8518" s="472">
        <v>26.2</v>
      </c>
      <c r="I8518" s="114"/>
    </row>
    <row r="8519" spans="1:9">
      <c r="A8519" s="470">
        <v>44551</v>
      </c>
      <c r="B8519" s="203">
        <v>21</v>
      </c>
      <c r="C8519" s="208">
        <v>135</v>
      </c>
      <c r="D8519" s="471">
        <v>24.9</v>
      </c>
      <c r="E8519" s="209">
        <v>-23</v>
      </c>
      <c r="F8519" s="472">
        <v>26.2</v>
      </c>
      <c r="I8519" s="114"/>
    </row>
    <row r="8520" spans="1:9">
      <c r="A8520" s="470">
        <v>44551</v>
      </c>
      <c r="B8520" s="203">
        <v>22</v>
      </c>
      <c r="C8520" s="208">
        <v>150</v>
      </c>
      <c r="D8520" s="471">
        <v>24.6</v>
      </c>
      <c r="E8520" s="209">
        <v>-23</v>
      </c>
      <c r="F8520" s="472">
        <v>26.2</v>
      </c>
      <c r="I8520" s="114"/>
    </row>
    <row r="8521" spans="1:9">
      <c r="A8521" s="470">
        <v>44551</v>
      </c>
      <c r="B8521" s="203">
        <v>23</v>
      </c>
      <c r="C8521" s="208">
        <v>165</v>
      </c>
      <c r="D8521" s="471">
        <v>24.3</v>
      </c>
      <c r="E8521" s="209">
        <v>-23</v>
      </c>
      <c r="F8521" s="472">
        <v>26.2</v>
      </c>
      <c r="I8521" s="114"/>
    </row>
    <row r="8522" spans="1:9">
      <c r="A8522" s="470">
        <v>44552</v>
      </c>
      <c r="B8522" s="203">
        <v>0</v>
      </c>
      <c r="C8522" s="208">
        <v>180</v>
      </c>
      <c r="D8522" s="471">
        <v>24</v>
      </c>
      <c r="E8522" s="209">
        <v>-23</v>
      </c>
      <c r="F8522" s="472">
        <v>26.2</v>
      </c>
      <c r="I8522" s="114"/>
    </row>
    <row r="8523" spans="1:9">
      <c r="A8523" s="470">
        <v>44552</v>
      </c>
      <c r="B8523" s="203">
        <v>1</v>
      </c>
      <c r="C8523" s="208">
        <v>195</v>
      </c>
      <c r="D8523" s="471">
        <v>23.6</v>
      </c>
      <c r="E8523" s="209">
        <v>-23</v>
      </c>
      <c r="F8523" s="472">
        <v>26.2</v>
      </c>
      <c r="I8523" s="114"/>
    </row>
    <row r="8524" spans="1:9">
      <c r="A8524" s="470">
        <v>44552</v>
      </c>
      <c r="B8524" s="203">
        <v>2</v>
      </c>
      <c r="C8524" s="208">
        <v>210</v>
      </c>
      <c r="D8524" s="471">
        <v>23.3</v>
      </c>
      <c r="E8524" s="209">
        <v>-23</v>
      </c>
      <c r="F8524" s="472">
        <v>26.2</v>
      </c>
      <c r="I8524" s="114"/>
    </row>
    <row r="8525" spans="1:9">
      <c r="A8525" s="470">
        <v>44552</v>
      </c>
      <c r="B8525" s="203">
        <v>3</v>
      </c>
      <c r="C8525" s="208">
        <v>225</v>
      </c>
      <c r="D8525" s="471">
        <v>23</v>
      </c>
      <c r="E8525" s="209">
        <v>-23</v>
      </c>
      <c r="F8525" s="472">
        <v>26.2</v>
      </c>
      <c r="I8525" s="114"/>
    </row>
    <row r="8526" spans="1:9">
      <c r="A8526" s="470">
        <v>44552</v>
      </c>
      <c r="B8526" s="203">
        <v>4</v>
      </c>
      <c r="C8526" s="208">
        <v>240</v>
      </c>
      <c r="D8526" s="471">
        <v>22.7</v>
      </c>
      <c r="E8526" s="209">
        <v>-23</v>
      </c>
      <c r="F8526" s="472">
        <v>26.2</v>
      </c>
      <c r="I8526" s="114"/>
    </row>
    <row r="8527" spans="1:9">
      <c r="A8527" s="470">
        <v>44552</v>
      </c>
      <c r="B8527" s="203">
        <v>5</v>
      </c>
      <c r="C8527" s="208">
        <v>255</v>
      </c>
      <c r="D8527" s="471">
        <v>22.4</v>
      </c>
      <c r="E8527" s="209">
        <v>-23</v>
      </c>
      <c r="F8527" s="472">
        <v>26.2</v>
      </c>
      <c r="I8527" s="114"/>
    </row>
    <row r="8528" spans="1:9">
      <c r="A8528" s="470">
        <v>44552</v>
      </c>
      <c r="B8528" s="203">
        <v>6</v>
      </c>
      <c r="C8528" s="208">
        <v>270</v>
      </c>
      <c r="D8528" s="471">
        <v>22.1</v>
      </c>
      <c r="E8528" s="209">
        <v>-23</v>
      </c>
      <c r="F8528" s="472">
        <v>26.2</v>
      </c>
      <c r="I8528" s="114"/>
    </row>
    <row r="8529" spans="1:9">
      <c r="A8529" s="470">
        <v>44552</v>
      </c>
      <c r="B8529" s="203">
        <v>7</v>
      </c>
      <c r="C8529" s="208">
        <v>285</v>
      </c>
      <c r="D8529" s="471">
        <v>21.8</v>
      </c>
      <c r="E8529" s="209">
        <v>-23</v>
      </c>
      <c r="F8529" s="472">
        <v>26.2</v>
      </c>
      <c r="I8529" s="114"/>
    </row>
    <row r="8530" spans="1:9">
      <c r="A8530" s="470">
        <v>44552</v>
      </c>
      <c r="B8530" s="203">
        <v>8</v>
      </c>
      <c r="C8530" s="208">
        <v>300</v>
      </c>
      <c r="D8530" s="471">
        <v>21.5</v>
      </c>
      <c r="E8530" s="209">
        <v>-23</v>
      </c>
      <c r="F8530" s="472">
        <v>26.1</v>
      </c>
      <c r="I8530" s="114"/>
    </row>
    <row r="8531" spans="1:9">
      <c r="A8531" s="470">
        <v>44552</v>
      </c>
      <c r="B8531" s="203">
        <v>9</v>
      </c>
      <c r="C8531" s="208">
        <v>315</v>
      </c>
      <c r="D8531" s="471">
        <v>21.2</v>
      </c>
      <c r="E8531" s="209">
        <v>-23</v>
      </c>
      <c r="F8531" s="472">
        <v>26.1</v>
      </c>
      <c r="I8531" s="114"/>
    </row>
    <row r="8532" spans="1:9">
      <c r="A8532" s="470">
        <v>44552</v>
      </c>
      <c r="B8532" s="203">
        <v>10</v>
      </c>
      <c r="C8532" s="208">
        <v>330</v>
      </c>
      <c r="D8532" s="471">
        <v>20.9</v>
      </c>
      <c r="E8532" s="209">
        <v>-23</v>
      </c>
      <c r="F8532" s="472">
        <v>26.1</v>
      </c>
      <c r="I8532" s="114"/>
    </row>
    <row r="8533" spans="1:9">
      <c r="A8533" s="470">
        <v>44552</v>
      </c>
      <c r="B8533" s="203">
        <v>11</v>
      </c>
      <c r="C8533" s="208">
        <v>345</v>
      </c>
      <c r="D8533" s="471">
        <v>20.5</v>
      </c>
      <c r="E8533" s="209">
        <v>-23</v>
      </c>
      <c r="F8533" s="472">
        <v>26.1</v>
      </c>
      <c r="I8533" s="114"/>
    </row>
    <row r="8534" spans="1:9">
      <c r="A8534" s="470">
        <v>44552</v>
      </c>
      <c r="B8534" s="203">
        <v>12</v>
      </c>
      <c r="C8534" s="208">
        <v>0</v>
      </c>
      <c r="D8534" s="471">
        <v>20.2</v>
      </c>
      <c r="E8534" s="209">
        <v>-23</v>
      </c>
      <c r="F8534" s="472">
        <v>26.1</v>
      </c>
      <c r="I8534" s="114"/>
    </row>
    <row r="8535" spans="1:9">
      <c r="A8535" s="470">
        <v>44552</v>
      </c>
      <c r="B8535" s="203">
        <v>13</v>
      </c>
      <c r="C8535" s="208">
        <v>15</v>
      </c>
      <c r="D8535" s="471">
        <v>19.899999999999999</v>
      </c>
      <c r="E8535" s="209">
        <v>-23</v>
      </c>
      <c r="F8535" s="472">
        <v>26.1</v>
      </c>
      <c r="I8535" s="114"/>
    </row>
    <row r="8536" spans="1:9">
      <c r="A8536" s="470">
        <v>44552</v>
      </c>
      <c r="B8536" s="203">
        <v>14</v>
      </c>
      <c r="C8536" s="208">
        <v>30</v>
      </c>
      <c r="D8536" s="471">
        <v>19.600000000000001</v>
      </c>
      <c r="E8536" s="209">
        <v>-23</v>
      </c>
      <c r="F8536" s="472">
        <v>26.1</v>
      </c>
      <c r="I8536" s="114"/>
    </row>
    <row r="8537" spans="1:9">
      <c r="A8537" s="470">
        <v>44552</v>
      </c>
      <c r="B8537" s="203">
        <v>15</v>
      </c>
      <c r="C8537" s="208">
        <v>45</v>
      </c>
      <c r="D8537" s="471">
        <v>19.3</v>
      </c>
      <c r="E8537" s="209">
        <v>-23</v>
      </c>
      <c r="F8537" s="472">
        <v>26</v>
      </c>
      <c r="I8537" s="114"/>
    </row>
    <row r="8538" spans="1:9">
      <c r="A8538" s="470">
        <v>44552</v>
      </c>
      <c r="B8538" s="203">
        <v>16</v>
      </c>
      <c r="C8538" s="208">
        <v>60</v>
      </c>
      <c r="D8538" s="471">
        <v>19</v>
      </c>
      <c r="E8538" s="209">
        <v>-23</v>
      </c>
      <c r="F8538" s="472">
        <v>26</v>
      </c>
      <c r="I8538" s="114"/>
    </row>
    <row r="8539" spans="1:9">
      <c r="A8539" s="470">
        <v>44552</v>
      </c>
      <c r="B8539" s="203">
        <v>17</v>
      </c>
      <c r="C8539" s="208">
        <v>75</v>
      </c>
      <c r="D8539" s="471">
        <v>18.7</v>
      </c>
      <c r="E8539" s="209">
        <v>-23</v>
      </c>
      <c r="F8539" s="472">
        <v>26</v>
      </c>
      <c r="I8539" s="114"/>
    </row>
    <row r="8540" spans="1:9">
      <c r="A8540" s="470">
        <v>44552</v>
      </c>
      <c r="B8540" s="203">
        <v>18</v>
      </c>
      <c r="C8540" s="208">
        <v>90</v>
      </c>
      <c r="D8540" s="471">
        <v>18.399999999999999</v>
      </c>
      <c r="E8540" s="209">
        <v>-23</v>
      </c>
      <c r="F8540" s="472">
        <v>26</v>
      </c>
      <c r="I8540" s="114"/>
    </row>
    <row r="8541" spans="1:9">
      <c r="A8541" s="470">
        <v>44552</v>
      </c>
      <c r="B8541" s="203">
        <v>19</v>
      </c>
      <c r="C8541" s="208">
        <v>105</v>
      </c>
      <c r="D8541" s="471">
        <v>18.100000000000001</v>
      </c>
      <c r="E8541" s="209">
        <v>-23</v>
      </c>
      <c r="F8541" s="472">
        <v>26</v>
      </c>
      <c r="I8541" s="114"/>
    </row>
    <row r="8542" spans="1:9">
      <c r="A8542" s="470">
        <v>44552</v>
      </c>
      <c r="B8542" s="203">
        <v>20</v>
      </c>
      <c r="C8542" s="208">
        <v>120</v>
      </c>
      <c r="D8542" s="471">
        <v>17.8</v>
      </c>
      <c r="E8542" s="209">
        <v>-23</v>
      </c>
      <c r="F8542" s="472">
        <v>25.9</v>
      </c>
      <c r="I8542" s="114"/>
    </row>
    <row r="8543" spans="1:9">
      <c r="A8543" s="470">
        <v>44552</v>
      </c>
      <c r="B8543" s="203">
        <v>21</v>
      </c>
      <c r="C8543" s="208">
        <v>135</v>
      </c>
      <c r="D8543" s="471">
        <v>17.399999999999999</v>
      </c>
      <c r="E8543" s="209">
        <v>-23</v>
      </c>
      <c r="F8543" s="472">
        <v>25.9</v>
      </c>
      <c r="I8543" s="114"/>
    </row>
    <row r="8544" spans="1:9">
      <c r="A8544" s="470">
        <v>44552</v>
      </c>
      <c r="B8544" s="203">
        <v>22</v>
      </c>
      <c r="C8544" s="208">
        <v>150</v>
      </c>
      <c r="D8544" s="471">
        <v>17.100000000000001</v>
      </c>
      <c r="E8544" s="209">
        <v>-23</v>
      </c>
      <c r="F8544" s="472">
        <v>25.9</v>
      </c>
      <c r="I8544" s="114"/>
    </row>
    <row r="8545" spans="1:9">
      <c r="A8545" s="470">
        <v>44552</v>
      </c>
      <c r="B8545" s="203">
        <v>23</v>
      </c>
      <c r="C8545" s="208">
        <v>165</v>
      </c>
      <c r="D8545" s="471">
        <v>16.8</v>
      </c>
      <c r="E8545" s="209">
        <v>-23</v>
      </c>
      <c r="F8545" s="472">
        <v>25.9</v>
      </c>
      <c r="I8545" s="114"/>
    </row>
    <row r="8546" spans="1:9">
      <c r="A8546" s="470">
        <v>44553</v>
      </c>
      <c r="B8546" s="203">
        <v>0</v>
      </c>
      <c r="C8546" s="208">
        <v>180</v>
      </c>
      <c r="D8546" s="471">
        <v>16.5</v>
      </c>
      <c r="E8546" s="209">
        <v>-23</v>
      </c>
      <c r="F8546" s="472">
        <v>25.8</v>
      </c>
      <c r="I8546" s="114"/>
    </row>
    <row r="8547" spans="1:9">
      <c r="A8547" s="470">
        <v>44553</v>
      </c>
      <c r="B8547" s="203">
        <v>1</v>
      </c>
      <c r="C8547" s="208">
        <v>195</v>
      </c>
      <c r="D8547" s="471">
        <v>16.2</v>
      </c>
      <c r="E8547" s="209">
        <v>-23</v>
      </c>
      <c r="F8547" s="472">
        <v>25.8</v>
      </c>
      <c r="I8547" s="114"/>
    </row>
    <row r="8548" spans="1:9">
      <c r="A8548" s="470">
        <v>44553</v>
      </c>
      <c r="B8548" s="203">
        <v>2</v>
      </c>
      <c r="C8548" s="208">
        <v>210</v>
      </c>
      <c r="D8548" s="471">
        <v>15.9</v>
      </c>
      <c r="E8548" s="209">
        <v>-23</v>
      </c>
      <c r="F8548" s="472">
        <v>25.8</v>
      </c>
      <c r="I8548" s="114"/>
    </row>
    <row r="8549" spans="1:9">
      <c r="A8549" s="470">
        <v>44553</v>
      </c>
      <c r="B8549" s="203">
        <v>3</v>
      </c>
      <c r="C8549" s="208">
        <v>225</v>
      </c>
      <c r="D8549" s="471">
        <v>15.6</v>
      </c>
      <c r="E8549" s="209">
        <v>-23</v>
      </c>
      <c r="F8549" s="472">
        <v>25.7</v>
      </c>
      <c r="I8549" s="114"/>
    </row>
    <row r="8550" spans="1:9">
      <c r="A8550" s="470">
        <v>44553</v>
      </c>
      <c r="B8550" s="203">
        <v>4</v>
      </c>
      <c r="C8550" s="208">
        <v>240</v>
      </c>
      <c r="D8550" s="471">
        <v>15.3</v>
      </c>
      <c r="E8550" s="209">
        <v>-23</v>
      </c>
      <c r="F8550" s="472">
        <v>25.7</v>
      </c>
      <c r="I8550" s="114"/>
    </row>
    <row r="8551" spans="1:9">
      <c r="A8551" s="470">
        <v>44553</v>
      </c>
      <c r="B8551" s="203">
        <v>5</v>
      </c>
      <c r="C8551" s="208">
        <v>255</v>
      </c>
      <c r="D8551" s="471">
        <v>15</v>
      </c>
      <c r="E8551" s="209">
        <v>-23</v>
      </c>
      <c r="F8551" s="472">
        <v>25.7</v>
      </c>
      <c r="I8551" s="114"/>
    </row>
    <row r="8552" spans="1:9">
      <c r="A8552" s="470">
        <v>44553</v>
      </c>
      <c r="B8552" s="203">
        <v>6</v>
      </c>
      <c r="C8552" s="208">
        <v>270</v>
      </c>
      <c r="D8552" s="471">
        <v>14.7</v>
      </c>
      <c r="E8552" s="209">
        <v>-23</v>
      </c>
      <c r="F8552" s="472">
        <v>25.7</v>
      </c>
      <c r="I8552" s="114"/>
    </row>
    <row r="8553" spans="1:9">
      <c r="A8553" s="470">
        <v>44553</v>
      </c>
      <c r="B8553" s="203">
        <v>7</v>
      </c>
      <c r="C8553" s="208">
        <v>285</v>
      </c>
      <c r="D8553" s="471">
        <v>14.3</v>
      </c>
      <c r="E8553" s="209">
        <v>-23</v>
      </c>
      <c r="F8553" s="472">
        <v>25.6</v>
      </c>
      <c r="I8553" s="114"/>
    </row>
    <row r="8554" spans="1:9">
      <c r="A8554" s="470">
        <v>44553</v>
      </c>
      <c r="B8554" s="203">
        <v>8</v>
      </c>
      <c r="C8554" s="208">
        <v>300</v>
      </c>
      <c r="D8554" s="471">
        <v>14</v>
      </c>
      <c r="E8554" s="209">
        <v>-23</v>
      </c>
      <c r="F8554" s="472">
        <v>25.6</v>
      </c>
      <c r="I8554" s="114"/>
    </row>
    <row r="8555" spans="1:9">
      <c r="A8555" s="470">
        <v>44553</v>
      </c>
      <c r="B8555" s="203">
        <v>9</v>
      </c>
      <c r="C8555" s="208">
        <v>315</v>
      </c>
      <c r="D8555" s="471">
        <v>13.7</v>
      </c>
      <c r="E8555" s="209">
        <v>-23</v>
      </c>
      <c r="F8555" s="472">
        <v>25.6</v>
      </c>
      <c r="I8555" s="114"/>
    </row>
    <row r="8556" spans="1:9">
      <c r="A8556" s="470">
        <v>44553</v>
      </c>
      <c r="B8556" s="203">
        <v>10</v>
      </c>
      <c r="C8556" s="208">
        <v>330</v>
      </c>
      <c r="D8556" s="471">
        <v>13.4</v>
      </c>
      <c r="E8556" s="209">
        <v>-23</v>
      </c>
      <c r="F8556" s="472">
        <v>25.5</v>
      </c>
      <c r="I8556" s="114"/>
    </row>
    <row r="8557" spans="1:9">
      <c r="A8557" s="470">
        <v>44553</v>
      </c>
      <c r="B8557" s="203">
        <v>11</v>
      </c>
      <c r="C8557" s="208">
        <v>345</v>
      </c>
      <c r="D8557" s="471">
        <v>13.1</v>
      </c>
      <c r="E8557" s="209">
        <v>-23</v>
      </c>
      <c r="F8557" s="472">
        <v>25.5</v>
      </c>
      <c r="I8557" s="114"/>
    </row>
    <row r="8558" spans="1:9">
      <c r="A8558" s="470">
        <v>44553</v>
      </c>
      <c r="B8558" s="203">
        <v>12</v>
      </c>
      <c r="C8558" s="208">
        <v>0</v>
      </c>
      <c r="D8558" s="471">
        <v>12.8</v>
      </c>
      <c r="E8558" s="209">
        <v>-23</v>
      </c>
      <c r="F8558" s="472">
        <v>25.5</v>
      </c>
      <c r="I8558" s="114"/>
    </row>
    <row r="8559" spans="1:9">
      <c r="A8559" s="470">
        <v>44553</v>
      </c>
      <c r="B8559" s="203">
        <v>13</v>
      </c>
      <c r="C8559" s="208">
        <v>15</v>
      </c>
      <c r="D8559" s="471">
        <v>12.5</v>
      </c>
      <c r="E8559" s="209">
        <v>-23</v>
      </c>
      <c r="F8559" s="472">
        <v>25.4</v>
      </c>
      <c r="I8559" s="114"/>
    </row>
    <row r="8560" spans="1:9">
      <c r="A8560" s="470">
        <v>44553</v>
      </c>
      <c r="B8560" s="203">
        <v>14</v>
      </c>
      <c r="C8560" s="208">
        <v>30</v>
      </c>
      <c r="D8560" s="471">
        <v>12.2</v>
      </c>
      <c r="E8560" s="209">
        <v>-23</v>
      </c>
      <c r="F8560" s="472">
        <v>25.4</v>
      </c>
      <c r="I8560" s="114"/>
    </row>
    <row r="8561" spans="1:9">
      <c r="A8561" s="470">
        <v>44553</v>
      </c>
      <c r="B8561" s="203">
        <v>15</v>
      </c>
      <c r="C8561" s="208">
        <v>45</v>
      </c>
      <c r="D8561" s="471">
        <v>11.9</v>
      </c>
      <c r="E8561" s="209">
        <v>-23</v>
      </c>
      <c r="F8561" s="472">
        <v>25.3</v>
      </c>
      <c r="I8561" s="114"/>
    </row>
    <row r="8562" spans="1:9">
      <c r="A8562" s="470">
        <v>44553</v>
      </c>
      <c r="B8562" s="203">
        <v>16</v>
      </c>
      <c r="C8562" s="208">
        <v>60</v>
      </c>
      <c r="D8562" s="471">
        <v>11.6</v>
      </c>
      <c r="E8562" s="209">
        <v>-23</v>
      </c>
      <c r="F8562" s="472">
        <v>25.3</v>
      </c>
      <c r="I8562" s="114"/>
    </row>
    <row r="8563" spans="1:9">
      <c r="A8563" s="470">
        <v>44553</v>
      </c>
      <c r="B8563" s="203">
        <v>17</v>
      </c>
      <c r="C8563" s="208">
        <v>75</v>
      </c>
      <c r="D8563" s="471">
        <v>11.2</v>
      </c>
      <c r="E8563" s="209">
        <v>-23</v>
      </c>
      <c r="F8563" s="472">
        <v>25.3</v>
      </c>
      <c r="I8563" s="114"/>
    </row>
    <row r="8564" spans="1:9">
      <c r="A8564" s="470">
        <v>44553</v>
      </c>
      <c r="B8564" s="203">
        <v>18</v>
      </c>
      <c r="C8564" s="208">
        <v>90</v>
      </c>
      <c r="D8564" s="471">
        <v>10.9</v>
      </c>
      <c r="E8564" s="209">
        <v>-23</v>
      </c>
      <c r="F8564" s="472">
        <v>25.2</v>
      </c>
      <c r="I8564" s="114"/>
    </row>
    <row r="8565" spans="1:9">
      <c r="A8565" s="470">
        <v>44553</v>
      </c>
      <c r="B8565" s="203">
        <v>19</v>
      </c>
      <c r="C8565" s="208">
        <v>105</v>
      </c>
      <c r="D8565" s="471">
        <v>10.6</v>
      </c>
      <c r="E8565" s="209">
        <v>-23</v>
      </c>
      <c r="F8565" s="472">
        <v>25.2</v>
      </c>
      <c r="I8565" s="114"/>
    </row>
    <row r="8566" spans="1:9">
      <c r="A8566" s="470">
        <v>44553</v>
      </c>
      <c r="B8566" s="203">
        <v>20</v>
      </c>
      <c r="C8566" s="208">
        <v>120</v>
      </c>
      <c r="D8566" s="471">
        <v>10.3</v>
      </c>
      <c r="E8566" s="209">
        <v>-23</v>
      </c>
      <c r="F8566" s="472">
        <v>25.1</v>
      </c>
      <c r="I8566" s="114"/>
    </row>
    <row r="8567" spans="1:9">
      <c r="A8567" s="470">
        <v>44553</v>
      </c>
      <c r="B8567" s="203">
        <v>21</v>
      </c>
      <c r="C8567" s="208">
        <v>135</v>
      </c>
      <c r="D8567" s="471">
        <v>10</v>
      </c>
      <c r="E8567" s="209">
        <v>-23</v>
      </c>
      <c r="F8567" s="472">
        <v>25.1</v>
      </c>
      <c r="I8567" s="114"/>
    </row>
    <row r="8568" spans="1:9">
      <c r="A8568" s="470">
        <v>44553</v>
      </c>
      <c r="B8568" s="203">
        <v>22</v>
      </c>
      <c r="C8568" s="208">
        <v>150</v>
      </c>
      <c r="D8568" s="471">
        <v>9.6999999999999993</v>
      </c>
      <c r="E8568" s="209">
        <v>-23</v>
      </c>
      <c r="F8568" s="472">
        <v>25.1</v>
      </c>
      <c r="I8568" s="114"/>
    </row>
    <row r="8569" spans="1:9">
      <c r="A8569" s="470">
        <v>44553</v>
      </c>
      <c r="B8569" s="203">
        <v>23</v>
      </c>
      <c r="C8569" s="208">
        <v>165</v>
      </c>
      <c r="D8569" s="471">
        <v>9.4</v>
      </c>
      <c r="E8569" s="209">
        <v>-23</v>
      </c>
      <c r="F8569" s="472">
        <v>25</v>
      </c>
      <c r="I8569" s="114"/>
    </row>
    <row r="8570" spans="1:9">
      <c r="A8570" s="470">
        <v>44554</v>
      </c>
      <c r="B8570" s="203">
        <v>0</v>
      </c>
      <c r="C8570" s="208">
        <v>180</v>
      </c>
      <c r="D8570" s="471">
        <v>9.1</v>
      </c>
      <c r="E8570" s="209">
        <v>-23</v>
      </c>
      <c r="F8570" s="472">
        <v>25</v>
      </c>
      <c r="I8570" s="114"/>
    </row>
    <row r="8571" spans="1:9">
      <c r="A8571" s="470">
        <v>44554</v>
      </c>
      <c r="B8571" s="203">
        <v>1</v>
      </c>
      <c r="C8571" s="208">
        <v>195</v>
      </c>
      <c r="D8571" s="471">
        <v>8.8000000000000007</v>
      </c>
      <c r="E8571" s="209">
        <v>-23</v>
      </c>
      <c r="F8571" s="472">
        <v>24.9</v>
      </c>
      <c r="I8571" s="114"/>
    </row>
    <row r="8572" spans="1:9">
      <c r="A8572" s="470">
        <v>44554</v>
      </c>
      <c r="B8572" s="203">
        <v>2</v>
      </c>
      <c r="C8572" s="208">
        <v>210</v>
      </c>
      <c r="D8572" s="471">
        <v>8.5</v>
      </c>
      <c r="E8572" s="209">
        <v>-23</v>
      </c>
      <c r="F8572" s="472">
        <v>24.9</v>
      </c>
      <c r="I8572" s="114"/>
    </row>
    <row r="8573" spans="1:9">
      <c r="A8573" s="470">
        <v>44554</v>
      </c>
      <c r="B8573" s="203">
        <v>3</v>
      </c>
      <c r="C8573" s="208">
        <v>225</v>
      </c>
      <c r="D8573" s="471">
        <v>8.1</v>
      </c>
      <c r="E8573" s="209">
        <v>-23</v>
      </c>
      <c r="F8573" s="472">
        <v>24.8</v>
      </c>
      <c r="I8573" s="114"/>
    </row>
    <row r="8574" spans="1:9">
      <c r="A8574" s="470">
        <v>44554</v>
      </c>
      <c r="B8574" s="203">
        <v>4</v>
      </c>
      <c r="C8574" s="208">
        <v>240</v>
      </c>
      <c r="D8574" s="471">
        <v>7.8</v>
      </c>
      <c r="E8574" s="209">
        <v>-23</v>
      </c>
      <c r="F8574" s="472">
        <v>24.8</v>
      </c>
      <c r="I8574" s="114"/>
    </row>
    <row r="8575" spans="1:9">
      <c r="A8575" s="470">
        <v>44554</v>
      </c>
      <c r="B8575" s="203">
        <v>5</v>
      </c>
      <c r="C8575" s="208">
        <v>255</v>
      </c>
      <c r="D8575" s="471">
        <v>7.5</v>
      </c>
      <c r="E8575" s="209">
        <v>-23</v>
      </c>
      <c r="F8575" s="472">
        <v>24.7</v>
      </c>
      <c r="I8575" s="114"/>
    </row>
    <row r="8576" spans="1:9">
      <c r="A8576" s="470">
        <v>44554</v>
      </c>
      <c r="B8576" s="203">
        <v>6</v>
      </c>
      <c r="C8576" s="208">
        <v>270</v>
      </c>
      <c r="D8576" s="471">
        <v>7.2</v>
      </c>
      <c r="E8576" s="209">
        <v>-23</v>
      </c>
      <c r="F8576" s="472">
        <v>24.7</v>
      </c>
      <c r="I8576" s="114"/>
    </row>
    <row r="8577" spans="1:9">
      <c r="A8577" s="470">
        <v>44554</v>
      </c>
      <c r="B8577" s="203">
        <v>7</v>
      </c>
      <c r="C8577" s="208">
        <v>285</v>
      </c>
      <c r="D8577" s="471">
        <v>6.9</v>
      </c>
      <c r="E8577" s="209">
        <v>-23</v>
      </c>
      <c r="F8577" s="472">
        <v>24.6</v>
      </c>
      <c r="I8577" s="114"/>
    </row>
    <row r="8578" spans="1:9">
      <c r="A8578" s="470">
        <v>44554</v>
      </c>
      <c r="B8578" s="203">
        <v>8</v>
      </c>
      <c r="C8578" s="208">
        <v>300</v>
      </c>
      <c r="D8578" s="471">
        <v>6.6</v>
      </c>
      <c r="E8578" s="209">
        <v>-23</v>
      </c>
      <c r="F8578" s="472">
        <v>24.6</v>
      </c>
      <c r="I8578" s="114"/>
    </row>
    <row r="8579" spans="1:9">
      <c r="A8579" s="470">
        <v>44554</v>
      </c>
      <c r="B8579" s="203">
        <v>9</v>
      </c>
      <c r="C8579" s="208">
        <v>315</v>
      </c>
      <c r="D8579" s="471">
        <v>6.3</v>
      </c>
      <c r="E8579" s="209">
        <v>-23</v>
      </c>
      <c r="F8579" s="472">
        <v>24.5</v>
      </c>
      <c r="I8579" s="114"/>
    </row>
    <row r="8580" spans="1:9">
      <c r="A8580" s="470">
        <v>44554</v>
      </c>
      <c r="B8580" s="203">
        <v>10</v>
      </c>
      <c r="C8580" s="208">
        <v>330</v>
      </c>
      <c r="D8580" s="471">
        <v>6</v>
      </c>
      <c r="E8580" s="209">
        <v>-23</v>
      </c>
      <c r="F8580" s="472">
        <v>24.5</v>
      </c>
      <c r="I8580" s="114"/>
    </row>
    <row r="8581" spans="1:9">
      <c r="A8581" s="470">
        <v>44554</v>
      </c>
      <c r="B8581" s="203">
        <v>11</v>
      </c>
      <c r="C8581" s="208">
        <v>345</v>
      </c>
      <c r="D8581" s="471">
        <v>5.7</v>
      </c>
      <c r="E8581" s="209">
        <v>-23</v>
      </c>
      <c r="F8581" s="472">
        <v>24.4</v>
      </c>
      <c r="I8581" s="114"/>
    </row>
    <row r="8582" spans="1:9">
      <c r="A8582" s="470">
        <v>44554</v>
      </c>
      <c r="B8582" s="203">
        <v>12</v>
      </c>
      <c r="C8582" s="208">
        <v>0</v>
      </c>
      <c r="D8582" s="471">
        <v>5.4</v>
      </c>
      <c r="E8582" s="209">
        <v>-23</v>
      </c>
      <c r="F8582" s="472">
        <v>24.4</v>
      </c>
      <c r="I8582" s="114"/>
    </row>
    <row r="8583" spans="1:9">
      <c r="A8583" s="470">
        <v>44554</v>
      </c>
      <c r="B8583" s="203">
        <v>13</v>
      </c>
      <c r="C8583" s="208">
        <v>15</v>
      </c>
      <c r="D8583" s="471">
        <v>5</v>
      </c>
      <c r="E8583" s="209">
        <v>-23</v>
      </c>
      <c r="F8583" s="472">
        <v>24.3</v>
      </c>
      <c r="I8583" s="114"/>
    </row>
    <row r="8584" spans="1:9">
      <c r="A8584" s="470">
        <v>44554</v>
      </c>
      <c r="B8584" s="203">
        <v>14</v>
      </c>
      <c r="C8584" s="208">
        <v>30</v>
      </c>
      <c r="D8584" s="471">
        <v>4.7</v>
      </c>
      <c r="E8584" s="209">
        <v>-23</v>
      </c>
      <c r="F8584" s="472">
        <v>24.2</v>
      </c>
      <c r="I8584" s="114"/>
    </row>
    <row r="8585" spans="1:9">
      <c r="A8585" s="470">
        <v>44554</v>
      </c>
      <c r="B8585" s="203">
        <v>15</v>
      </c>
      <c r="C8585" s="208">
        <v>45</v>
      </c>
      <c r="D8585" s="471">
        <v>4.4000000000000004</v>
      </c>
      <c r="E8585" s="209">
        <v>-23</v>
      </c>
      <c r="F8585" s="472">
        <v>24.2</v>
      </c>
      <c r="I8585" s="114"/>
    </row>
    <row r="8586" spans="1:9">
      <c r="A8586" s="470">
        <v>44554</v>
      </c>
      <c r="B8586" s="203">
        <v>16</v>
      </c>
      <c r="C8586" s="208">
        <v>60</v>
      </c>
      <c r="D8586" s="471">
        <v>4.0999999999999996</v>
      </c>
      <c r="E8586" s="209">
        <v>-23</v>
      </c>
      <c r="F8586" s="472">
        <v>24.1</v>
      </c>
      <c r="I8586" s="114"/>
    </row>
    <row r="8587" spans="1:9">
      <c r="A8587" s="470">
        <v>44554</v>
      </c>
      <c r="B8587" s="203">
        <v>17</v>
      </c>
      <c r="C8587" s="208">
        <v>75</v>
      </c>
      <c r="D8587" s="471">
        <v>3.8</v>
      </c>
      <c r="E8587" s="209">
        <v>-23</v>
      </c>
      <c r="F8587" s="472">
        <v>24.1</v>
      </c>
      <c r="I8587" s="114"/>
    </row>
    <row r="8588" spans="1:9">
      <c r="A8588" s="470">
        <v>44554</v>
      </c>
      <c r="B8588" s="203">
        <v>18</v>
      </c>
      <c r="C8588" s="208">
        <v>90</v>
      </c>
      <c r="D8588" s="471">
        <v>3.5</v>
      </c>
      <c r="E8588" s="209">
        <v>-23</v>
      </c>
      <c r="F8588" s="472">
        <v>24</v>
      </c>
      <c r="I8588" s="114"/>
    </row>
    <row r="8589" spans="1:9">
      <c r="A8589" s="470">
        <v>44554</v>
      </c>
      <c r="B8589" s="203">
        <v>19</v>
      </c>
      <c r="C8589" s="208">
        <v>105</v>
      </c>
      <c r="D8589" s="471">
        <v>3.2</v>
      </c>
      <c r="E8589" s="209">
        <v>-23</v>
      </c>
      <c r="F8589" s="472">
        <v>24</v>
      </c>
      <c r="I8589" s="114"/>
    </row>
    <row r="8590" spans="1:9">
      <c r="A8590" s="470">
        <v>44554</v>
      </c>
      <c r="B8590" s="203">
        <v>20</v>
      </c>
      <c r="C8590" s="208">
        <v>120</v>
      </c>
      <c r="D8590" s="471">
        <v>2.9</v>
      </c>
      <c r="E8590" s="209">
        <v>-23</v>
      </c>
      <c r="F8590" s="472">
        <v>23.9</v>
      </c>
      <c r="I8590" s="114"/>
    </row>
    <row r="8591" spans="1:9">
      <c r="A8591" s="470">
        <v>44554</v>
      </c>
      <c r="B8591" s="203">
        <v>21</v>
      </c>
      <c r="C8591" s="208">
        <v>135</v>
      </c>
      <c r="D8591" s="471">
        <v>2.6</v>
      </c>
      <c r="E8591" s="209">
        <v>-23</v>
      </c>
      <c r="F8591" s="472">
        <v>23.8</v>
      </c>
      <c r="I8591" s="114"/>
    </row>
    <row r="8592" spans="1:9">
      <c r="A8592" s="470">
        <v>44554</v>
      </c>
      <c r="B8592" s="203">
        <v>22</v>
      </c>
      <c r="C8592" s="208">
        <v>150</v>
      </c>
      <c r="D8592" s="471">
        <v>2.2999999999999998</v>
      </c>
      <c r="E8592" s="209">
        <v>-23</v>
      </c>
      <c r="F8592" s="472">
        <v>23.8</v>
      </c>
      <c r="I8592" s="114"/>
    </row>
    <row r="8593" spans="1:9">
      <c r="A8593" s="470">
        <v>44554</v>
      </c>
      <c r="B8593" s="203">
        <v>23</v>
      </c>
      <c r="C8593" s="208">
        <v>165</v>
      </c>
      <c r="D8593" s="471">
        <v>1.9</v>
      </c>
      <c r="E8593" s="209">
        <v>-23</v>
      </c>
      <c r="F8593" s="472">
        <v>23.7</v>
      </c>
      <c r="I8593" s="114"/>
    </row>
    <row r="8594" spans="1:9">
      <c r="A8594" s="470">
        <v>44555</v>
      </c>
      <c r="B8594" s="203">
        <v>0</v>
      </c>
      <c r="C8594" s="208">
        <v>180</v>
      </c>
      <c r="D8594" s="471">
        <v>1.6</v>
      </c>
      <c r="E8594" s="209">
        <v>-23</v>
      </c>
      <c r="F8594" s="472">
        <v>23.6</v>
      </c>
      <c r="I8594" s="114"/>
    </row>
    <row r="8595" spans="1:9">
      <c r="A8595" s="470">
        <v>44555</v>
      </c>
      <c r="B8595" s="203">
        <v>1</v>
      </c>
      <c r="C8595" s="208">
        <v>195</v>
      </c>
      <c r="D8595" s="471">
        <v>1.3</v>
      </c>
      <c r="E8595" s="209">
        <v>-23</v>
      </c>
      <c r="F8595" s="472">
        <v>23.6</v>
      </c>
      <c r="I8595" s="114"/>
    </row>
    <row r="8596" spans="1:9">
      <c r="A8596" s="470">
        <v>44555</v>
      </c>
      <c r="B8596" s="203">
        <v>2</v>
      </c>
      <c r="C8596" s="208">
        <v>210</v>
      </c>
      <c r="D8596" s="471">
        <v>1</v>
      </c>
      <c r="E8596" s="209">
        <v>-23</v>
      </c>
      <c r="F8596" s="472">
        <v>23.5</v>
      </c>
      <c r="I8596" s="114"/>
    </row>
    <row r="8597" spans="1:9">
      <c r="A8597" s="470">
        <v>44555</v>
      </c>
      <c r="B8597" s="203">
        <v>3</v>
      </c>
      <c r="C8597" s="208">
        <v>225</v>
      </c>
      <c r="D8597" s="471">
        <v>0.7</v>
      </c>
      <c r="E8597" s="209">
        <v>-23</v>
      </c>
      <c r="F8597" s="472">
        <v>23.4</v>
      </c>
      <c r="I8597" s="114"/>
    </row>
    <row r="8598" spans="1:9">
      <c r="A8598" s="470">
        <v>44555</v>
      </c>
      <c r="B8598" s="203">
        <v>4</v>
      </c>
      <c r="C8598" s="208">
        <v>240</v>
      </c>
      <c r="D8598" s="471">
        <v>0.4</v>
      </c>
      <c r="E8598" s="209">
        <v>-23</v>
      </c>
      <c r="F8598" s="472">
        <v>23.4</v>
      </c>
      <c r="I8598" s="114"/>
    </row>
    <row r="8599" spans="1:9">
      <c r="A8599" s="470">
        <v>44555</v>
      </c>
      <c r="B8599" s="203">
        <v>5</v>
      </c>
      <c r="C8599" s="208">
        <v>255</v>
      </c>
      <c r="D8599" s="471">
        <v>0.1</v>
      </c>
      <c r="E8599" s="209">
        <v>-23</v>
      </c>
      <c r="F8599" s="472">
        <v>23.3</v>
      </c>
      <c r="I8599" s="114"/>
    </row>
    <row r="8600" spans="1:9">
      <c r="A8600" s="470">
        <v>44555</v>
      </c>
      <c r="B8600" s="203">
        <v>6</v>
      </c>
      <c r="C8600" s="208">
        <v>269</v>
      </c>
      <c r="D8600" s="471">
        <v>59.8</v>
      </c>
      <c r="E8600" s="209">
        <v>-23</v>
      </c>
      <c r="F8600" s="472">
        <v>23.2</v>
      </c>
      <c r="I8600" s="114"/>
    </row>
    <row r="8601" spans="1:9">
      <c r="A8601" s="470">
        <v>44555</v>
      </c>
      <c r="B8601" s="203">
        <v>7</v>
      </c>
      <c r="C8601" s="208">
        <v>284</v>
      </c>
      <c r="D8601" s="471">
        <v>59.5</v>
      </c>
      <c r="E8601" s="209">
        <v>-23</v>
      </c>
      <c r="F8601" s="472">
        <v>23.2</v>
      </c>
      <c r="I8601" s="114"/>
    </row>
    <row r="8602" spans="1:9">
      <c r="A8602" s="470">
        <v>44555</v>
      </c>
      <c r="B8602" s="203">
        <v>8</v>
      </c>
      <c r="C8602" s="208">
        <v>299</v>
      </c>
      <c r="D8602" s="471">
        <v>59.2</v>
      </c>
      <c r="E8602" s="209">
        <v>-23</v>
      </c>
      <c r="F8602" s="472">
        <v>23.1</v>
      </c>
      <c r="I8602" s="114"/>
    </row>
    <row r="8603" spans="1:9">
      <c r="A8603" s="470">
        <v>44555</v>
      </c>
      <c r="B8603" s="203">
        <v>9</v>
      </c>
      <c r="C8603" s="208">
        <v>314</v>
      </c>
      <c r="D8603" s="471">
        <v>58.9</v>
      </c>
      <c r="E8603" s="209">
        <v>-23</v>
      </c>
      <c r="F8603" s="472">
        <v>23</v>
      </c>
      <c r="I8603" s="114"/>
    </row>
    <row r="8604" spans="1:9">
      <c r="A8604" s="470">
        <v>44555</v>
      </c>
      <c r="B8604" s="203">
        <v>10</v>
      </c>
      <c r="C8604" s="208">
        <v>329</v>
      </c>
      <c r="D8604" s="471">
        <v>58.5</v>
      </c>
      <c r="E8604" s="209">
        <v>-23</v>
      </c>
      <c r="F8604" s="472">
        <v>22.9</v>
      </c>
      <c r="I8604" s="114"/>
    </row>
    <row r="8605" spans="1:9">
      <c r="A8605" s="470">
        <v>44555</v>
      </c>
      <c r="B8605" s="203">
        <v>11</v>
      </c>
      <c r="C8605" s="208">
        <v>344</v>
      </c>
      <c r="D8605" s="471">
        <v>58.2</v>
      </c>
      <c r="E8605" s="209">
        <v>-23</v>
      </c>
      <c r="F8605" s="472">
        <v>22.9</v>
      </c>
      <c r="I8605" s="114"/>
    </row>
    <row r="8606" spans="1:9">
      <c r="A8606" s="470">
        <v>44555</v>
      </c>
      <c r="B8606" s="203">
        <v>12</v>
      </c>
      <c r="C8606" s="208">
        <v>359</v>
      </c>
      <c r="D8606" s="471">
        <v>57.9</v>
      </c>
      <c r="E8606" s="209">
        <v>-23</v>
      </c>
      <c r="F8606" s="472">
        <v>22.8</v>
      </c>
      <c r="I8606" s="114"/>
    </row>
    <row r="8607" spans="1:9">
      <c r="A8607" s="470">
        <v>44555</v>
      </c>
      <c r="B8607" s="203">
        <v>13</v>
      </c>
      <c r="C8607" s="208">
        <v>14</v>
      </c>
      <c r="D8607" s="471">
        <v>57.6</v>
      </c>
      <c r="E8607" s="209">
        <v>-23</v>
      </c>
      <c r="F8607" s="472">
        <v>22.7</v>
      </c>
      <c r="I8607" s="114"/>
    </row>
    <row r="8608" spans="1:9">
      <c r="A8608" s="470">
        <v>44555</v>
      </c>
      <c r="B8608" s="203">
        <v>14</v>
      </c>
      <c r="C8608" s="208">
        <v>29</v>
      </c>
      <c r="D8608" s="471">
        <v>57.3</v>
      </c>
      <c r="E8608" s="209">
        <v>-23</v>
      </c>
      <c r="F8608" s="472">
        <v>22.6</v>
      </c>
      <c r="I8608" s="114"/>
    </row>
    <row r="8609" spans="1:9">
      <c r="A8609" s="470">
        <v>44555</v>
      </c>
      <c r="B8609" s="203">
        <v>15</v>
      </c>
      <c r="C8609" s="208">
        <v>44</v>
      </c>
      <c r="D8609" s="471">
        <v>57</v>
      </c>
      <c r="E8609" s="209">
        <v>-23</v>
      </c>
      <c r="F8609" s="472">
        <v>22.6</v>
      </c>
      <c r="I8609" s="114"/>
    </row>
    <row r="8610" spans="1:9">
      <c r="A8610" s="470">
        <v>44555</v>
      </c>
      <c r="B8610" s="203">
        <v>16</v>
      </c>
      <c r="C8610" s="208">
        <v>59</v>
      </c>
      <c r="D8610" s="471">
        <v>56.7</v>
      </c>
      <c r="E8610" s="209">
        <v>-23</v>
      </c>
      <c r="F8610" s="472">
        <v>22.5</v>
      </c>
      <c r="I8610" s="114"/>
    </row>
    <row r="8611" spans="1:9">
      <c r="A8611" s="470">
        <v>44555</v>
      </c>
      <c r="B8611" s="203">
        <v>17</v>
      </c>
      <c r="C8611" s="208">
        <v>74</v>
      </c>
      <c r="D8611" s="471">
        <v>56.4</v>
      </c>
      <c r="E8611" s="209">
        <v>-23</v>
      </c>
      <c r="F8611" s="472">
        <v>22.4</v>
      </c>
      <c r="I8611" s="114"/>
    </row>
    <row r="8612" spans="1:9">
      <c r="A8612" s="470">
        <v>44555</v>
      </c>
      <c r="B8612" s="203">
        <v>18</v>
      </c>
      <c r="C8612" s="208">
        <v>89</v>
      </c>
      <c r="D8612" s="471">
        <v>56.1</v>
      </c>
      <c r="E8612" s="209">
        <v>-23</v>
      </c>
      <c r="F8612" s="472">
        <v>22.3</v>
      </c>
      <c r="I8612" s="114"/>
    </row>
    <row r="8613" spans="1:9">
      <c r="A8613" s="470">
        <v>44555</v>
      </c>
      <c r="B8613" s="203">
        <v>19</v>
      </c>
      <c r="C8613" s="208">
        <v>104</v>
      </c>
      <c r="D8613" s="471">
        <v>55.8</v>
      </c>
      <c r="E8613" s="209">
        <v>-23</v>
      </c>
      <c r="F8613" s="472">
        <v>22.2</v>
      </c>
      <c r="I8613" s="114"/>
    </row>
    <row r="8614" spans="1:9">
      <c r="A8614" s="470">
        <v>44555</v>
      </c>
      <c r="B8614" s="203">
        <v>20</v>
      </c>
      <c r="C8614" s="208">
        <v>119</v>
      </c>
      <c r="D8614" s="471">
        <v>55.5</v>
      </c>
      <c r="E8614" s="209">
        <v>-23</v>
      </c>
      <c r="F8614" s="472">
        <v>22.2</v>
      </c>
      <c r="I8614" s="114"/>
    </row>
    <row r="8615" spans="1:9">
      <c r="A8615" s="470">
        <v>44555</v>
      </c>
      <c r="B8615" s="203">
        <v>21</v>
      </c>
      <c r="C8615" s="208">
        <v>134</v>
      </c>
      <c r="D8615" s="471">
        <v>55.1</v>
      </c>
      <c r="E8615" s="209">
        <v>-23</v>
      </c>
      <c r="F8615" s="472">
        <v>22.1</v>
      </c>
      <c r="I8615" s="114"/>
    </row>
    <row r="8616" spans="1:9">
      <c r="A8616" s="470">
        <v>44555</v>
      </c>
      <c r="B8616" s="203">
        <v>22</v>
      </c>
      <c r="C8616" s="208">
        <v>149</v>
      </c>
      <c r="D8616" s="471">
        <v>54.8</v>
      </c>
      <c r="E8616" s="209">
        <v>-23</v>
      </c>
      <c r="F8616" s="472">
        <v>22</v>
      </c>
      <c r="I8616" s="114"/>
    </row>
    <row r="8617" spans="1:9">
      <c r="A8617" s="470">
        <v>44555</v>
      </c>
      <c r="B8617" s="203">
        <v>23</v>
      </c>
      <c r="C8617" s="208">
        <v>164</v>
      </c>
      <c r="D8617" s="471">
        <v>54.5</v>
      </c>
      <c r="E8617" s="209">
        <v>-23</v>
      </c>
      <c r="F8617" s="472">
        <v>21.9</v>
      </c>
      <c r="I8617" s="114"/>
    </row>
    <row r="8618" spans="1:9">
      <c r="A8618" s="470">
        <v>44556</v>
      </c>
      <c r="B8618" s="203">
        <v>0</v>
      </c>
      <c r="C8618" s="208">
        <v>179</v>
      </c>
      <c r="D8618" s="471">
        <v>54.2</v>
      </c>
      <c r="E8618" s="209">
        <v>-23</v>
      </c>
      <c r="F8618" s="472">
        <v>21.8</v>
      </c>
      <c r="I8618" s="114"/>
    </row>
    <row r="8619" spans="1:9">
      <c r="A8619" s="470">
        <v>44556</v>
      </c>
      <c r="B8619" s="203">
        <v>1</v>
      </c>
      <c r="C8619" s="208">
        <v>194</v>
      </c>
      <c r="D8619" s="471">
        <v>53.9</v>
      </c>
      <c r="E8619" s="209">
        <v>-23</v>
      </c>
      <c r="F8619" s="472">
        <v>21.7</v>
      </c>
      <c r="I8619" s="114"/>
    </row>
    <row r="8620" spans="1:9">
      <c r="A8620" s="470">
        <v>44556</v>
      </c>
      <c r="B8620" s="203">
        <v>2</v>
      </c>
      <c r="C8620" s="208">
        <v>209</v>
      </c>
      <c r="D8620" s="471">
        <v>53.6</v>
      </c>
      <c r="E8620" s="209">
        <v>-23</v>
      </c>
      <c r="F8620" s="472">
        <v>21.7</v>
      </c>
      <c r="I8620" s="114"/>
    </row>
    <row r="8621" spans="1:9">
      <c r="A8621" s="470">
        <v>44556</v>
      </c>
      <c r="B8621" s="203">
        <v>3</v>
      </c>
      <c r="C8621" s="208">
        <v>224</v>
      </c>
      <c r="D8621" s="471">
        <v>53.3</v>
      </c>
      <c r="E8621" s="209">
        <v>-23</v>
      </c>
      <c r="F8621" s="472">
        <v>21.6</v>
      </c>
      <c r="I8621" s="114"/>
    </row>
    <row r="8622" spans="1:9">
      <c r="A8622" s="470">
        <v>44556</v>
      </c>
      <c r="B8622" s="203">
        <v>4</v>
      </c>
      <c r="C8622" s="208">
        <v>239</v>
      </c>
      <c r="D8622" s="471">
        <v>53</v>
      </c>
      <c r="E8622" s="209">
        <v>-23</v>
      </c>
      <c r="F8622" s="472">
        <v>21.5</v>
      </c>
      <c r="I8622" s="114"/>
    </row>
    <row r="8623" spans="1:9">
      <c r="A8623" s="470">
        <v>44556</v>
      </c>
      <c r="B8623" s="203">
        <v>5</v>
      </c>
      <c r="C8623" s="208">
        <v>254</v>
      </c>
      <c r="D8623" s="471">
        <v>52.7</v>
      </c>
      <c r="E8623" s="209">
        <v>-23</v>
      </c>
      <c r="F8623" s="472">
        <v>21.4</v>
      </c>
      <c r="I8623" s="114"/>
    </row>
    <row r="8624" spans="1:9">
      <c r="A8624" s="470">
        <v>44556</v>
      </c>
      <c r="B8624" s="203">
        <v>6</v>
      </c>
      <c r="C8624" s="208">
        <v>269</v>
      </c>
      <c r="D8624" s="471">
        <v>52.4</v>
      </c>
      <c r="E8624" s="209">
        <v>-23</v>
      </c>
      <c r="F8624" s="472">
        <v>21.3</v>
      </c>
      <c r="I8624" s="114"/>
    </row>
    <row r="8625" spans="1:9">
      <c r="A8625" s="470">
        <v>44556</v>
      </c>
      <c r="B8625" s="203">
        <v>7</v>
      </c>
      <c r="C8625" s="208">
        <v>284</v>
      </c>
      <c r="D8625" s="471">
        <v>52.1</v>
      </c>
      <c r="E8625" s="209">
        <v>-23</v>
      </c>
      <c r="F8625" s="472">
        <v>21.2</v>
      </c>
      <c r="I8625" s="114"/>
    </row>
    <row r="8626" spans="1:9">
      <c r="A8626" s="470">
        <v>44556</v>
      </c>
      <c r="B8626" s="203">
        <v>8</v>
      </c>
      <c r="C8626" s="208">
        <v>299</v>
      </c>
      <c r="D8626" s="471">
        <v>51.8</v>
      </c>
      <c r="E8626" s="209">
        <v>-23</v>
      </c>
      <c r="F8626" s="472">
        <v>21.1</v>
      </c>
      <c r="I8626" s="114"/>
    </row>
    <row r="8627" spans="1:9">
      <c r="A8627" s="470">
        <v>44556</v>
      </c>
      <c r="B8627" s="203">
        <v>9</v>
      </c>
      <c r="C8627" s="208">
        <v>314</v>
      </c>
      <c r="D8627" s="471">
        <v>51.4</v>
      </c>
      <c r="E8627" s="209">
        <v>-23</v>
      </c>
      <c r="F8627" s="472">
        <v>21</v>
      </c>
      <c r="I8627" s="114"/>
    </row>
    <row r="8628" spans="1:9">
      <c r="A8628" s="470">
        <v>44556</v>
      </c>
      <c r="B8628" s="203">
        <v>10</v>
      </c>
      <c r="C8628" s="208">
        <v>329</v>
      </c>
      <c r="D8628" s="471">
        <v>51.1</v>
      </c>
      <c r="E8628" s="209">
        <v>-23</v>
      </c>
      <c r="F8628" s="472">
        <v>20.9</v>
      </c>
      <c r="I8628" s="114"/>
    </row>
    <row r="8629" spans="1:9">
      <c r="A8629" s="470">
        <v>44556</v>
      </c>
      <c r="B8629" s="203">
        <v>11</v>
      </c>
      <c r="C8629" s="208">
        <v>344</v>
      </c>
      <c r="D8629" s="471">
        <v>50.8</v>
      </c>
      <c r="E8629" s="209">
        <v>-23</v>
      </c>
      <c r="F8629" s="472">
        <v>20.9</v>
      </c>
      <c r="I8629" s="114"/>
    </row>
    <row r="8630" spans="1:9">
      <c r="A8630" s="470">
        <v>44556</v>
      </c>
      <c r="B8630" s="203">
        <v>12</v>
      </c>
      <c r="C8630" s="208">
        <v>359</v>
      </c>
      <c r="D8630" s="471">
        <v>50.5</v>
      </c>
      <c r="E8630" s="209">
        <v>-23</v>
      </c>
      <c r="F8630" s="472">
        <v>20.8</v>
      </c>
      <c r="I8630" s="114"/>
    </row>
    <row r="8631" spans="1:9">
      <c r="A8631" s="470">
        <v>44556</v>
      </c>
      <c r="B8631" s="203">
        <v>13</v>
      </c>
      <c r="C8631" s="208">
        <v>14</v>
      </c>
      <c r="D8631" s="471">
        <v>50.2</v>
      </c>
      <c r="E8631" s="209">
        <v>-23</v>
      </c>
      <c r="F8631" s="472">
        <v>20.7</v>
      </c>
      <c r="I8631" s="114"/>
    </row>
    <row r="8632" spans="1:9">
      <c r="A8632" s="470">
        <v>44556</v>
      </c>
      <c r="B8632" s="203">
        <v>14</v>
      </c>
      <c r="C8632" s="208">
        <v>29</v>
      </c>
      <c r="D8632" s="471">
        <v>49.9</v>
      </c>
      <c r="E8632" s="209">
        <v>-23</v>
      </c>
      <c r="F8632" s="472">
        <v>20.6</v>
      </c>
      <c r="I8632" s="114"/>
    </row>
    <row r="8633" spans="1:9">
      <c r="A8633" s="470">
        <v>44556</v>
      </c>
      <c r="B8633" s="203">
        <v>15</v>
      </c>
      <c r="C8633" s="208">
        <v>44</v>
      </c>
      <c r="D8633" s="471">
        <v>49.6</v>
      </c>
      <c r="E8633" s="209">
        <v>-23</v>
      </c>
      <c r="F8633" s="472">
        <v>20.5</v>
      </c>
      <c r="I8633" s="114"/>
    </row>
    <row r="8634" spans="1:9">
      <c r="A8634" s="470">
        <v>44556</v>
      </c>
      <c r="B8634" s="203">
        <v>16</v>
      </c>
      <c r="C8634" s="208">
        <v>59</v>
      </c>
      <c r="D8634" s="471">
        <v>49.3</v>
      </c>
      <c r="E8634" s="209">
        <v>-23</v>
      </c>
      <c r="F8634" s="472">
        <v>20.399999999999999</v>
      </c>
      <c r="I8634" s="114"/>
    </row>
    <row r="8635" spans="1:9">
      <c r="A8635" s="470">
        <v>44556</v>
      </c>
      <c r="B8635" s="203">
        <v>17</v>
      </c>
      <c r="C8635" s="208">
        <v>74</v>
      </c>
      <c r="D8635" s="471">
        <v>49</v>
      </c>
      <c r="E8635" s="209">
        <v>-23</v>
      </c>
      <c r="F8635" s="472">
        <v>20.3</v>
      </c>
      <c r="I8635" s="114"/>
    </row>
    <row r="8636" spans="1:9">
      <c r="A8636" s="470">
        <v>44556</v>
      </c>
      <c r="B8636" s="203">
        <v>18</v>
      </c>
      <c r="C8636" s="208">
        <v>89</v>
      </c>
      <c r="D8636" s="471">
        <v>48.7</v>
      </c>
      <c r="E8636" s="209">
        <v>-23</v>
      </c>
      <c r="F8636" s="472">
        <v>20.2</v>
      </c>
      <c r="I8636" s="114"/>
    </row>
    <row r="8637" spans="1:9">
      <c r="A8637" s="470">
        <v>44556</v>
      </c>
      <c r="B8637" s="203">
        <v>19</v>
      </c>
      <c r="C8637" s="208">
        <v>104</v>
      </c>
      <c r="D8637" s="471">
        <v>48.4</v>
      </c>
      <c r="E8637" s="209">
        <v>-23</v>
      </c>
      <c r="F8637" s="472">
        <v>20.100000000000001</v>
      </c>
      <c r="I8637" s="114"/>
    </row>
    <row r="8638" spans="1:9">
      <c r="A8638" s="470">
        <v>44556</v>
      </c>
      <c r="B8638" s="203">
        <v>20</v>
      </c>
      <c r="C8638" s="208">
        <v>119</v>
      </c>
      <c r="D8638" s="471">
        <v>48.1</v>
      </c>
      <c r="E8638" s="209">
        <v>-23</v>
      </c>
      <c r="F8638" s="472">
        <v>20</v>
      </c>
      <c r="I8638" s="114"/>
    </row>
    <row r="8639" spans="1:9">
      <c r="A8639" s="470">
        <v>44556</v>
      </c>
      <c r="B8639" s="203">
        <v>21</v>
      </c>
      <c r="C8639" s="208">
        <v>134</v>
      </c>
      <c r="D8639" s="471">
        <v>47.7</v>
      </c>
      <c r="E8639" s="209">
        <v>-23</v>
      </c>
      <c r="F8639" s="472">
        <v>19.899999999999999</v>
      </c>
      <c r="I8639" s="114"/>
    </row>
    <row r="8640" spans="1:9">
      <c r="A8640" s="470">
        <v>44556</v>
      </c>
      <c r="B8640" s="203">
        <v>22</v>
      </c>
      <c r="C8640" s="208">
        <v>149</v>
      </c>
      <c r="D8640" s="471">
        <v>47.4</v>
      </c>
      <c r="E8640" s="209">
        <v>-23</v>
      </c>
      <c r="F8640" s="472">
        <v>19.8</v>
      </c>
      <c r="I8640" s="114"/>
    </row>
    <row r="8641" spans="1:9">
      <c r="A8641" s="470">
        <v>44556</v>
      </c>
      <c r="B8641" s="203">
        <v>23</v>
      </c>
      <c r="C8641" s="208">
        <v>164</v>
      </c>
      <c r="D8641" s="471">
        <v>47.1</v>
      </c>
      <c r="E8641" s="209">
        <v>-23</v>
      </c>
      <c r="F8641" s="472">
        <v>19.7</v>
      </c>
      <c r="I8641" s="114"/>
    </row>
    <row r="8642" spans="1:9">
      <c r="A8642" s="470">
        <v>44557</v>
      </c>
      <c r="B8642" s="203">
        <v>0</v>
      </c>
      <c r="C8642" s="208">
        <v>179</v>
      </c>
      <c r="D8642" s="471">
        <v>46.8</v>
      </c>
      <c r="E8642" s="209">
        <v>-23</v>
      </c>
      <c r="F8642" s="472">
        <v>19.600000000000001</v>
      </c>
      <c r="I8642" s="114"/>
    </row>
    <row r="8643" spans="1:9">
      <c r="A8643" s="470">
        <v>44557</v>
      </c>
      <c r="B8643" s="203">
        <v>1</v>
      </c>
      <c r="C8643" s="208">
        <v>194</v>
      </c>
      <c r="D8643" s="471">
        <v>46.5</v>
      </c>
      <c r="E8643" s="209">
        <v>-23</v>
      </c>
      <c r="F8643" s="472">
        <v>19.5</v>
      </c>
      <c r="I8643" s="114"/>
    </row>
    <row r="8644" spans="1:9">
      <c r="A8644" s="470">
        <v>44557</v>
      </c>
      <c r="B8644" s="203">
        <v>2</v>
      </c>
      <c r="C8644" s="208">
        <v>209</v>
      </c>
      <c r="D8644" s="471">
        <v>46.2</v>
      </c>
      <c r="E8644" s="209">
        <v>-23</v>
      </c>
      <c r="F8644" s="472">
        <v>19.399999999999999</v>
      </c>
      <c r="I8644" s="114"/>
    </row>
    <row r="8645" spans="1:9">
      <c r="A8645" s="470">
        <v>44557</v>
      </c>
      <c r="B8645" s="203">
        <v>3</v>
      </c>
      <c r="C8645" s="208">
        <v>224</v>
      </c>
      <c r="D8645" s="471">
        <v>45.9</v>
      </c>
      <c r="E8645" s="209">
        <v>-23</v>
      </c>
      <c r="F8645" s="472">
        <v>19.2</v>
      </c>
      <c r="I8645" s="114"/>
    </row>
    <row r="8646" spans="1:9">
      <c r="A8646" s="470">
        <v>44557</v>
      </c>
      <c r="B8646" s="203">
        <v>4</v>
      </c>
      <c r="C8646" s="208">
        <v>239</v>
      </c>
      <c r="D8646" s="471">
        <v>45.6</v>
      </c>
      <c r="E8646" s="209">
        <v>-23</v>
      </c>
      <c r="F8646" s="472">
        <v>19.100000000000001</v>
      </c>
      <c r="I8646" s="114"/>
    </row>
    <row r="8647" spans="1:9">
      <c r="A8647" s="470">
        <v>44557</v>
      </c>
      <c r="B8647" s="203">
        <v>5</v>
      </c>
      <c r="C8647" s="208">
        <v>254</v>
      </c>
      <c r="D8647" s="471">
        <v>45.3</v>
      </c>
      <c r="E8647" s="209">
        <v>-23</v>
      </c>
      <c r="F8647" s="472">
        <v>19</v>
      </c>
      <c r="I8647" s="114"/>
    </row>
    <row r="8648" spans="1:9">
      <c r="A8648" s="470">
        <v>44557</v>
      </c>
      <c r="B8648" s="203">
        <v>6</v>
      </c>
      <c r="C8648" s="208">
        <v>269</v>
      </c>
      <c r="D8648" s="471">
        <v>45</v>
      </c>
      <c r="E8648" s="209">
        <v>-23</v>
      </c>
      <c r="F8648" s="472">
        <v>18.899999999999999</v>
      </c>
      <c r="I8648" s="114"/>
    </row>
    <row r="8649" spans="1:9">
      <c r="A8649" s="470">
        <v>44557</v>
      </c>
      <c r="B8649" s="203">
        <v>7</v>
      </c>
      <c r="C8649" s="208">
        <v>284</v>
      </c>
      <c r="D8649" s="471">
        <v>44.7</v>
      </c>
      <c r="E8649" s="209">
        <v>-23</v>
      </c>
      <c r="F8649" s="472">
        <v>18.8</v>
      </c>
      <c r="I8649" s="114"/>
    </row>
    <row r="8650" spans="1:9">
      <c r="A8650" s="470">
        <v>44557</v>
      </c>
      <c r="B8650" s="203">
        <v>8</v>
      </c>
      <c r="C8650" s="208">
        <v>299</v>
      </c>
      <c r="D8650" s="471">
        <v>44.4</v>
      </c>
      <c r="E8650" s="209">
        <v>-23</v>
      </c>
      <c r="F8650" s="472">
        <v>18.7</v>
      </c>
      <c r="I8650" s="114"/>
    </row>
    <row r="8651" spans="1:9">
      <c r="A8651" s="470">
        <v>44557</v>
      </c>
      <c r="B8651" s="203">
        <v>9</v>
      </c>
      <c r="C8651" s="208">
        <v>314</v>
      </c>
      <c r="D8651" s="471">
        <v>44.1</v>
      </c>
      <c r="E8651" s="209">
        <v>-23</v>
      </c>
      <c r="F8651" s="472">
        <v>18.600000000000001</v>
      </c>
      <c r="I8651" s="114"/>
    </row>
    <row r="8652" spans="1:9">
      <c r="A8652" s="470">
        <v>44557</v>
      </c>
      <c r="B8652" s="203">
        <v>10</v>
      </c>
      <c r="C8652" s="208">
        <v>329</v>
      </c>
      <c r="D8652" s="471">
        <v>43.7</v>
      </c>
      <c r="E8652" s="209">
        <v>-23</v>
      </c>
      <c r="F8652" s="472">
        <v>18.5</v>
      </c>
      <c r="I8652" s="114"/>
    </row>
    <row r="8653" spans="1:9">
      <c r="A8653" s="470">
        <v>44557</v>
      </c>
      <c r="B8653" s="203">
        <v>11</v>
      </c>
      <c r="C8653" s="208">
        <v>344</v>
      </c>
      <c r="D8653" s="471">
        <v>43.4</v>
      </c>
      <c r="E8653" s="209">
        <v>-23</v>
      </c>
      <c r="F8653" s="472">
        <v>18.399999999999999</v>
      </c>
      <c r="I8653" s="114"/>
    </row>
    <row r="8654" spans="1:9">
      <c r="A8654" s="470">
        <v>44557</v>
      </c>
      <c r="B8654" s="203">
        <v>12</v>
      </c>
      <c r="C8654" s="208">
        <v>359</v>
      </c>
      <c r="D8654" s="471">
        <v>43.1</v>
      </c>
      <c r="E8654" s="209">
        <v>-23</v>
      </c>
      <c r="F8654" s="472">
        <v>18.3</v>
      </c>
      <c r="I8654" s="114"/>
    </row>
    <row r="8655" spans="1:9">
      <c r="A8655" s="470">
        <v>44557</v>
      </c>
      <c r="B8655" s="203">
        <v>13</v>
      </c>
      <c r="C8655" s="208">
        <v>14</v>
      </c>
      <c r="D8655" s="471">
        <v>42.8</v>
      </c>
      <c r="E8655" s="209">
        <v>-23</v>
      </c>
      <c r="F8655" s="472">
        <v>18.100000000000001</v>
      </c>
      <c r="I8655" s="114"/>
    </row>
    <row r="8656" spans="1:9">
      <c r="A8656" s="470">
        <v>44557</v>
      </c>
      <c r="B8656" s="203">
        <v>14</v>
      </c>
      <c r="C8656" s="208">
        <v>29</v>
      </c>
      <c r="D8656" s="471">
        <v>42.5</v>
      </c>
      <c r="E8656" s="209">
        <v>-23</v>
      </c>
      <c r="F8656" s="472">
        <v>18</v>
      </c>
      <c r="I8656" s="114"/>
    </row>
    <row r="8657" spans="1:9">
      <c r="A8657" s="470">
        <v>44557</v>
      </c>
      <c r="B8657" s="203">
        <v>15</v>
      </c>
      <c r="C8657" s="208">
        <v>44</v>
      </c>
      <c r="D8657" s="471">
        <v>42.2</v>
      </c>
      <c r="E8657" s="209">
        <v>-23</v>
      </c>
      <c r="F8657" s="472">
        <v>17.899999999999999</v>
      </c>
      <c r="I8657" s="114"/>
    </row>
    <row r="8658" spans="1:9">
      <c r="A8658" s="470">
        <v>44557</v>
      </c>
      <c r="B8658" s="203">
        <v>16</v>
      </c>
      <c r="C8658" s="208">
        <v>59</v>
      </c>
      <c r="D8658" s="471">
        <v>41.9</v>
      </c>
      <c r="E8658" s="209">
        <v>-23</v>
      </c>
      <c r="F8658" s="472">
        <v>17.8</v>
      </c>
      <c r="I8658" s="114"/>
    </row>
    <row r="8659" spans="1:9">
      <c r="A8659" s="470">
        <v>44557</v>
      </c>
      <c r="B8659" s="203">
        <v>17</v>
      </c>
      <c r="C8659" s="208">
        <v>74</v>
      </c>
      <c r="D8659" s="471">
        <v>41.6</v>
      </c>
      <c r="E8659" s="209">
        <v>-23</v>
      </c>
      <c r="F8659" s="472">
        <v>17.7</v>
      </c>
      <c r="I8659" s="114"/>
    </row>
    <row r="8660" spans="1:9">
      <c r="A8660" s="470">
        <v>44557</v>
      </c>
      <c r="B8660" s="203">
        <v>18</v>
      </c>
      <c r="C8660" s="208">
        <v>89</v>
      </c>
      <c r="D8660" s="471">
        <v>41.3</v>
      </c>
      <c r="E8660" s="209">
        <v>-23</v>
      </c>
      <c r="F8660" s="472">
        <v>17.600000000000001</v>
      </c>
      <c r="I8660" s="114"/>
    </row>
    <row r="8661" spans="1:9">
      <c r="A8661" s="470">
        <v>44557</v>
      </c>
      <c r="B8661" s="203">
        <v>19</v>
      </c>
      <c r="C8661" s="208">
        <v>104</v>
      </c>
      <c r="D8661" s="471">
        <v>41</v>
      </c>
      <c r="E8661" s="209">
        <v>-23</v>
      </c>
      <c r="F8661" s="472">
        <v>17.399999999999999</v>
      </c>
      <c r="I8661" s="114"/>
    </row>
    <row r="8662" spans="1:9">
      <c r="A8662" s="470">
        <v>44557</v>
      </c>
      <c r="B8662" s="203">
        <v>20</v>
      </c>
      <c r="C8662" s="208">
        <v>119</v>
      </c>
      <c r="D8662" s="471">
        <v>40.700000000000003</v>
      </c>
      <c r="E8662" s="209">
        <v>-23</v>
      </c>
      <c r="F8662" s="472">
        <v>17.3</v>
      </c>
      <c r="I8662" s="114"/>
    </row>
    <row r="8663" spans="1:9">
      <c r="A8663" s="470">
        <v>44557</v>
      </c>
      <c r="B8663" s="203">
        <v>21</v>
      </c>
      <c r="C8663" s="208">
        <v>134</v>
      </c>
      <c r="D8663" s="471">
        <v>40.4</v>
      </c>
      <c r="E8663" s="209">
        <v>-23</v>
      </c>
      <c r="F8663" s="472">
        <v>17.2</v>
      </c>
      <c r="I8663" s="114"/>
    </row>
    <row r="8664" spans="1:9">
      <c r="A8664" s="470">
        <v>44557</v>
      </c>
      <c r="B8664" s="203">
        <v>22</v>
      </c>
      <c r="C8664" s="208">
        <v>149</v>
      </c>
      <c r="D8664" s="471">
        <v>40.1</v>
      </c>
      <c r="E8664" s="209">
        <v>-23</v>
      </c>
      <c r="F8664" s="472">
        <v>17.100000000000001</v>
      </c>
      <c r="I8664" s="114"/>
    </row>
    <row r="8665" spans="1:9">
      <c r="A8665" s="470">
        <v>44557</v>
      </c>
      <c r="B8665" s="203">
        <v>23</v>
      </c>
      <c r="C8665" s="208">
        <v>164</v>
      </c>
      <c r="D8665" s="471">
        <v>39.799999999999997</v>
      </c>
      <c r="E8665" s="209">
        <v>-23</v>
      </c>
      <c r="F8665" s="472">
        <v>16.899999999999999</v>
      </c>
      <c r="I8665" s="114"/>
    </row>
    <row r="8666" spans="1:9">
      <c r="A8666" s="470">
        <v>44558</v>
      </c>
      <c r="B8666" s="203">
        <v>0</v>
      </c>
      <c r="C8666" s="208">
        <v>179</v>
      </c>
      <c r="D8666" s="471">
        <v>39.5</v>
      </c>
      <c r="E8666" s="209">
        <v>-23</v>
      </c>
      <c r="F8666" s="472">
        <v>16.8</v>
      </c>
      <c r="I8666" s="114"/>
    </row>
    <row r="8667" spans="1:9">
      <c r="A8667" s="470">
        <v>44558</v>
      </c>
      <c r="B8667" s="203">
        <v>1</v>
      </c>
      <c r="C8667" s="208">
        <v>194</v>
      </c>
      <c r="D8667" s="471">
        <v>39.1</v>
      </c>
      <c r="E8667" s="209">
        <v>-23</v>
      </c>
      <c r="F8667" s="472">
        <v>16.7</v>
      </c>
      <c r="I8667" s="114"/>
    </row>
    <row r="8668" spans="1:9">
      <c r="A8668" s="470">
        <v>44558</v>
      </c>
      <c r="B8668" s="203">
        <v>2</v>
      </c>
      <c r="C8668" s="208">
        <v>209</v>
      </c>
      <c r="D8668" s="471">
        <v>38.799999999999997</v>
      </c>
      <c r="E8668" s="209">
        <v>-23</v>
      </c>
      <c r="F8668" s="472">
        <v>16.600000000000001</v>
      </c>
      <c r="I8668" s="114"/>
    </row>
    <row r="8669" spans="1:9">
      <c r="A8669" s="470">
        <v>44558</v>
      </c>
      <c r="B8669" s="203">
        <v>3</v>
      </c>
      <c r="C8669" s="208">
        <v>224</v>
      </c>
      <c r="D8669" s="471">
        <v>38.5</v>
      </c>
      <c r="E8669" s="209">
        <v>-23</v>
      </c>
      <c r="F8669" s="472">
        <v>16.399999999999999</v>
      </c>
      <c r="I8669" s="114"/>
    </row>
    <row r="8670" spans="1:9">
      <c r="A8670" s="470">
        <v>44558</v>
      </c>
      <c r="B8670" s="203">
        <v>4</v>
      </c>
      <c r="C8670" s="208">
        <v>239</v>
      </c>
      <c r="D8670" s="471">
        <v>38.200000000000003</v>
      </c>
      <c r="E8670" s="209">
        <v>-23</v>
      </c>
      <c r="F8670" s="472">
        <v>16.3</v>
      </c>
      <c r="I8670" s="114"/>
    </row>
    <row r="8671" spans="1:9">
      <c r="A8671" s="470">
        <v>44558</v>
      </c>
      <c r="B8671" s="203">
        <v>5</v>
      </c>
      <c r="C8671" s="208">
        <v>254</v>
      </c>
      <c r="D8671" s="471">
        <v>37.9</v>
      </c>
      <c r="E8671" s="209">
        <v>-23</v>
      </c>
      <c r="F8671" s="472">
        <v>16.2</v>
      </c>
      <c r="I8671" s="114"/>
    </row>
    <row r="8672" spans="1:9">
      <c r="A8672" s="470">
        <v>44558</v>
      </c>
      <c r="B8672" s="203">
        <v>6</v>
      </c>
      <c r="C8672" s="208">
        <v>269</v>
      </c>
      <c r="D8672" s="471">
        <v>37.6</v>
      </c>
      <c r="E8672" s="209">
        <v>-23</v>
      </c>
      <c r="F8672" s="472">
        <v>16.100000000000001</v>
      </c>
      <c r="I8672" s="114"/>
    </row>
    <row r="8673" spans="1:9">
      <c r="A8673" s="470">
        <v>44558</v>
      </c>
      <c r="B8673" s="203">
        <v>7</v>
      </c>
      <c r="C8673" s="208">
        <v>284</v>
      </c>
      <c r="D8673" s="471">
        <v>37.299999999999997</v>
      </c>
      <c r="E8673" s="209">
        <v>-23</v>
      </c>
      <c r="F8673" s="472">
        <v>15.9</v>
      </c>
      <c r="I8673" s="114"/>
    </row>
    <row r="8674" spans="1:9">
      <c r="A8674" s="470">
        <v>44558</v>
      </c>
      <c r="B8674" s="203">
        <v>8</v>
      </c>
      <c r="C8674" s="208">
        <v>299</v>
      </c>
      <c r="D8674" s="471">
        <v>37</v>
      </c>
      <c r="E8674" s="209">
        <v>-23</v>
      </c>
      <c r="F8674" s="472">
        <v>15.8</v>
      </c>
      <c r="I8674" s="114"/>
    </row>
    <row r="8675" spans="1:9">
      <c r="A8675" s="470">
        <v>44558</v>
      </c>
      <c r="B8675" s="203">
        <v>9</v>
      </c>
      <c r="C8675" s="208">
        <v>314</v>
      </c>
      <c r="D8675" s="471">
        <v>36.700000000000003</v>
      </c>
      <c r="E8675" s="209">
        <v>-23</v>
      </c>
      <c r="F8675" s="472">
        <v>15.7</v>
      </c>
      <c r="I8675" s="114"/>
    </row>
    <row r="8676" spans="1:9">
      <c r="A8676" s="470">
        <v>44558</v>
      </c>
      <c r="B8676" s="203">
        <v>10</v>
      </c>
      <c r="C8676" s="208">
        <v>329</v>
      </c>
      <c r="D8676" s="471">
        <v>36.4</v>
      </c>
      <c r="E8676" s="209">
        <v>-23</v>
      </c>
      <c r="F8676" s="472">
        <v>15.5</v>
      </c>
      <c r="I8676" s="114"/>
    </row>
    <row r="8677" spans="1:9">
      <c r="A8677" s="470">
        <v>44558</v>
      </c>
      <c r="B8677" s="203">
        <v>11</v>
      </c>
      <c r="C8677" s="208">
        <v>344</v>
      </c>
      <c r="D8677" s="471">
        <v>36.1</v>
      </c>
      <c r="E8677" s="209">
        <v>-23</v>
      </c>
      <c r="F8677" s="472">
        <v>15.4</v>
      </c>
      <c r="I8677" s="114"/>
    </row>
    <row r="8678" spans="1:9">
      <c r="A8678" s="470">
        <v>44558</v>
      </c>
      <c r="B8678" s="203">
        <v>12</v>
      </c>
      <c r="C8678" s="208">
        <v>359</v>
      </c>
      <c r="D8678" s="471">
        <v>35.799999999999997</v>
      </c>
      <c r="E8678" s="209">
        <v>-23</v>
      </c>
      <c r="F8678" s="472">
        <v>15.3</v>
      </c>
      <c r="I8678" s="114"/>
    </row>
    <row r="8679" spans="1:9">
      <c r="A8679" s="470">
        <v>44558</v>
      </c>
      <c r="B8679" s="203">
        <v>13</v>
      </c>
      <c r="C8679" s="208">
        <v>14</v>
      </c>
      <c r="D8679" s="471">
        <v>35.5</v>
      </c>
      <c r="E8679" s="209">
        <v>-23</v>
      </c>
      <c r="F8679" s="472">
        <v>15.1</v>
      </c>
      <c r="I8679" s="114"/>
    </row>
    <row r="8680" spans="1:9">
      <c r="A8680" s="470">
        <v>44558</v>
      </c>
      <c r="B8680" s="203">
        <v>14</v>
      </c>
      <c r="C8680" s="208">
        <v>29</v>
      </c>
      <c r="D8680" s="471">
        <v>35.200000000000003</v>
      </c>
      <c r="E8680" s="209">
        <v>-23</v>
      </c>
      <c r="F8680" s="472">
        <v>15</v>
      </c>
      <c r="I8680" s="114"/>
    </row>
    <row r="8681" spans="1:9">
      <c r="A8681" s="470">
        <v>44558</v>
      </c>
      <c r="B8681" s="203">
        <v>15</v>
      </c>
      <c r="C8681" s="208">
        <v>44</v>
      </c>
      <c r="D8681" s="471">
        <v>34.9</v>
      </c>
      <c r="E8681" s="209">
        <v>-23</v>
      </c>
      <c r="F8681" s="472">
        <v>14.9</v>
      </c>
      <c r="I8681" s="114"/>
    </row>
    <row r="8682" spans="1:9">
      <c r="A8682" s="470">
        <v>44558</v>
      </c>
      <c r="B8682" s="203">
        <v>16</v>
      </c>
      <c r="C8682" s="208">
        <v>59</v>
      </c>
      <c r="D8682" s="471">
        <v>34.6</v>
      </c>
      <c r="E8682" s="209">
        <v>-23</v>
      </c>
      <c r="F8682" s="472">
        <v>14.7</v>
      </c>
      <c r="I8682" s="114"/>
    </row>
    <row r="8683" spans="1:9">
      <c r="A8683" s="470">
        <v>44558</v>
      </c>
      <c r="B8683" s="203">
        <v>17</v>
      </c>
      <c r="C8683" s="208">
        <v>74</v>
      </c>
      <c r="D8683" s="471">
        <v>34.299999999999997</v>
      </c>
      <c r="E8683" s="209">
        <v>-23</v>
      </c>
      <c r="F8683" s="472">
        <v>14.6</v>
      </c>
      <c r="I8683" s="114"/>
    </row>
    <row r="8684" spans="1:9">
      <c r="A8684" s="470">
        <v>44558</v>
      </c>
      <c r="B8684" s="203">
        <v>18</v>
      </c>
      <c r="C8684" s="208">
        <v>89</v>
      </c>
      <c r="D8684" s="471">
        <v>34</v>
      </c>
      <c r="E8684" s="209">
        <v>-23</v>
      </c>
      <c r="F8684" s="472">
        <v>14.5</v>
      </c>
      <c r="I8684" s="114"/>
    </row>
    <row r="8685" spans="1:9">
      <c r="A8685" s="470">
        <v>44558</v>
      </c>
      <c r="B8685" s="203">
        <v>19</v>
      </c>
      <c r="C8685" s="208">
        <v>104</v>
      </c>
      <c r="D8685" s="471">
        <v>33.700000000000003</v>
      </c>
      <c r="E8685" s="209">
        <v>-23</v>
      </c>
      <c r="F8685" s="472">
        <v>14.3</v>
      </c>
      <c r="I8685" s="114"/>
    </row>
    <row r="8686" spans="1:9">
      <c r="A8686" s="470">
        <v>44558</v>
      </c>
      <c r="B8686" s="203">
        <v>20</v>
      </c>
      <c r="C8686" s="208">
        <v>119</v>
      </c>
      <c r="D8686" s="471">
        <v>33.299999999999997</v>
      </c>
      <c r="E8686" s="209">
        <v>-23</v>
      </c>
      <c r="F8686" s="472">
        <v>14.2</v>
      </c>
      <c r="I8686" s="114"/>
    </row>
    <row r="8687" spans="1:9">
      <c r="A8687" s="470">
        <v>44558</v>
      </c>
      <c r="B8687" s="203">
        <v>21</v>
      </c>
      <c r="C8687" s="208">
        <v>134</v>
      </c>
      <c r="D8687" s="471">
        <v>33</v>
      </c>
      <c r="E8687" s="209">
        <v>-23</v>
      </c>
      <c r="F8687" s="472">
        <v>14</v>
      </c>
      <c r="I8687" s="114"/>
    </row>
    <row r="8688" spans="1:9">
      <c r="A8688" s="470">
        <v>44558</v>
      </c>
      <c r="B8688" s="203">
        <v>22</v>
      </c>
      <c r="C8688" s="208">
        <v>149</v>
      </c>
      <c r="D8688" s="471">
        <v>32.700000000000003</v>
      </c>
      <c r="E8688" s="209">
        <v>-23</v>
      </c>
      <c r="F8688" s="472">
        <v>13.9</v>
      </c>
      <c r="I8688" s="114"/>
    </row>
    <row r="8689" spans="1:9">
      <c r="A8689" s="470">
        <v>44558</v>
      </c>
      <c r="B8689" s="203">
        <v>23</v>
      </c>
      <c r="C8689" s="208">
        <v>164</v>
      </c>
      <c r="D8689" s="471">
        <v>32.4</v>
      </c>
      <c r="E8689" s="209">
        <v>-23</v>
      </c>
      <c r="F8689" s="472">
        <v>13.8</v>
      </c>
      <c r="I8689" s="114"/>
    </row>
    <row r="8690" spans="1:9">
      <c r="A8690" s="470">
        <v>44559</v>
      </c>
      <c r="B8690" s="203">
        <v>0</v>
      </c>
      <c r="C8690" s="208">
        <v>179</v>
      </c>
      <c r="D8690" s="471">
        <v>32.1</v>
      </c>
      <c r="E8690" s="209">
        <v>-23</v>
      </c>
      <c r="F8690" s="472">
        <v>13.6</v>
      </c>
      <c r="I8690" s="114"/>
    </row>
    <row r="8691" spans="1:9">
      <c r="A8691" s="470">
        <v>44559</v>
      </c>
      <c r="B8691" s="203">
        <v>1</v>
      </c>
      <c r="C8691" s="208">
        <v>194</v>
      </c>
      <c r="D8691" s="471">
        <v>31.8</v>
      </c>
      <c r="E8691" s="209">
        <v>-23</v>
      </c>
      <c r="F8691" s="472">
        <v>13.5</v>
      </c>
      <c r="I8691" s="114"/>
    </row>
    <row r="8692" spans="1:9">
      <c r="A8692" s="470">
        <v>44559</v>
      </c>
      <c r="B8692" s="203">
        <v>2</v>
      </c>
      <c r="C8692" s="208">
        <v>209</v>
      </c>
      <c r="D8692" s="471">
        <v>31.5</v>
      </c>
      <c r="E8692" s="209">
        <v>-23</v>
      </c>
      <c r="F8692" s="472">
        <v>13.3</v>
      </c>
      <c r="I8692" s="114"/>
    </row>
    <row r="8693" spans="1:9">
      <c r="A8693" s="470">
        <v>44559</v>
      </c>
      <c r="B8693" s="203">
        <v>3</v>
      </c>
      <c r="C8693" s="208">
        <v>224</v>
      </c>
      <c r="D8693" s="471">
        <v>31.2</v>
      </c>
      <c r="E8693" s="209">
        <v>-23</v>
      </c>
      <c r="F8693" s="472">
        <v>13.2</v>
      </c>
      <c r="I8693" s="114"/>
    </row>
    <row r="8694" spans="1:9">
      <c r="A8694" s="470">
        <v>44559</v>
      </c>
      <c r="B8694" s="203">
        <v>4</v>
      </c>
      <c r="C8694" s="208">
        <v>239</v>
      </c>
      <c r="D8694" s="471">
        <v>30.9</v>
      </c>
      <c r="E8694" s="209">
        <v>-23</v>
      </c>
      <c r="F8694" s="472">
        <v>13</v>
      </c>
      <c r="I8694" s="114"/>
    </row>
    <row r="8695" spans="1:9">
      <c r="A8695" s="470">
        <v>44559</v>
      </c>
      <c r="B8695" s="203">
        <v>5</v>
      </c>
      <c r="C8695" s="208">
        <v>254</v>
      </c>
      <c r="D8695" s="471">
        <v>30.6</v>
      </c>
      <c r="E8695" s="209">
        <v>-23</v>
      </c>
      <c r="F8695" s="472">
        <v>12.9</v>
      </c>
      <c r="I8695" s="114"/>
    </row>
    <row r="8696" spans="1:9">
      <c r="A8696" s="470">
        <v>44559</v>
      </c>
      <c r="B8696" s="203">
        <v>6</v>
      </c>
      <c r="C8696" s="208">
        <v>269</v>
      </c>
      <c r="D8696" s="471">
        <v>30.3</v>
      </c>
      <c r="E8696" s="209">
        <v>-23</v>
      </c>
      <c r="F8696" s="472">
        <v>12.7</v>
      </c>
      <c r="I8696" s="114"/>
    </row>
    <row r="8697" spans="1:9">
      <c r="A8697" s="470">
        <v>44559</v>
      </c>
      <c r="B8697" s="203">
        <v>7</v>
      </c>
      <c r="C8697" s="208">
        <v>284</v>
      </c>
      <c r="D8697" s="471">
        <v>30</v>
      </c>
      <c r="E8697" s="209">
        <v>-23</v>
      </c>
      <c r="F8697" s="472">
        <v>12.6</v>
      </c>
      <c r="I8697" s="114"/>
    </row>
    <row r="8698" spans="1:9">
      <c r="A8698" s="470">
        <v>44559</v>
      </c>
      <c r="B8698" s="203">
        <v>8</v>
      </c>
      <c r="C8698" s="208">
        <v>299</v>
      </c>
      <c r="D8698" s="471">
        <v>29.7</v>
      </c>
      <c r="E8698" s="209">
        <v>-23</v>
      </c>
      <c r="F8698" s="472">
        <v>12.4</v>
      </c>
      <c r="I8698" s="114"/>
    </row>
    <row r="8699" spans="1:9">
      <c r="A8699" s="470">
        <v>44559</v>
      </c>
      <c r="B8699" s="203">
        <v>9</v>
      </c>
      <c r="C8699" s="208">
        <v>314</v>
      </c>
      <c r="D8699" s="471">
        <v>29.4</v>
      </c>
      <c r="E8699" s="209">
        <v>-23</v>
      </c>
      <c r="F8699" s="472">
        <v>12.3</v>
      </c>
      <c r="I8699" s="114"/>
    </row>
    <row r="8700" spans="1:9">
      <c r="A8700" s="470">
        <v>44559</v>
      </c>
      <c r="B8700" s="203">
        <v>10</v>
      </c>
      <c r="C8700" s="208">
        <v>329</v>
      </c>
      <c r="D8700" s="471">
        <v>29.1</v>
      </c>
      <c r="E8700" s="209">
        <v>-23</v>
      </c>
      <c r="F8700" s="472">
        <v>12.1</v>
      </c>
      <c r="I8700" s="114"/>
    </row>
    <row r="8701" spans="1:9">
      <c r="A8701" s="470">
        <v>44559</v>
      </c>
      <c r="B8701" s="203">
        <v>11</v>
      </c>
      <c r="C8701" s="208">
        <v>344</v>
      </c>
      <c r="D8701" s="471">
        <v>28.8</v>
      </c>
      <c r="E8701" s="209">
        <v>-23</v>
      </c>
      <c r="F8701" s="472">
        <v>12</v>
      </c>
      <c r="I8701" s="114"/>
    </row>
    <row r="8702" spans="1:9">
      <c r="A8702" s="470">
        <v>44559</v>
      </c>
      <c r="B8702" s="203">
        <v>12</v>
      </c>
      <c r="C8702" s="208">
        <v>359</v>
      </c>
      <c r="D8702" s="471">
        <v>28.5</v>
      </c>
      <c r="E8702" s="209">
        <v>-23</v>
      </c>
      <c r="F8702" s="472">
        <v>11.8</v>
      </c>
      <c r="I8702" s="114"/>
    </row>
    <row r="8703" spans="1:9">
      <c r="A8703" s="470">
        <v>44559</v>
      </c>
      <c r="B8703" s="203">
        <v>13</v>
      </c>
      <c r="C8703" s="208">
        <v>14</v>
      </c>
      <c r="D8703" s="471">
        <v>28.2</v>
      </c>
      <c r="E8703" s="209">
        <v>-23</v>
      </c>
      <c r="F8703" s="472">
        <v>11.7</v>
      </c>
      <c r="I8703" s="114"/>
    </row>
    <row r="8704" spans="1:9">
      <c r="A8704" s="470">
        <v>44559</v>
      </c>
      <c r="B8704" s="203">
        <v>14</v>
      </c>
      <c r="C8704" s="208">
        <v>29</v>
      </c>
      <c r="D8704" s="471">
        <v>27.9</v>
      </c>
      <c r="E8704" s="209">
        <v>-23</v>
      </c>
      <c r="F8704" s="472">
        <v>11.5</v>
      </c>
      <c r="I8704" s="114"/>
    </row>
    <row r="8705" spans="1:9">
      <c r="A8705" s="470">
        <v>44559</v>
      </c>
      <c r="B8705" s="203">
        <v>15</v>
      </c>
      <c r="C8705" s="208">
        <v>44</v>
      </c>
      <c r="D8705" s="471">
        <v>27.6</v>
      </c>
      <c r="E8705" s="209">
        <v>-23</v>
      </c>
      <c r="F8705" s="472">
        <v>11.4</v>
      </c>
      <c r="I8705" s="114"/>
    </row>
    <row r="8706" spans="1:9">
      <c r="A8706" s="470">
        <v>44559</v>
      </c>
      <c r="B8706" s="203">
        <v>16</v>
      </c>
      <c r="C8706" s="208">
        <v>59</v>
      </c>
      <c r="D8706" s="471">
        <v>27.3</v>
      </c>
      <c r="E8706" s="209">
        <v>-23</v>
      </c>
      <c r="F8706" s="472">
        <v>11.2</v>
      </c>
      <c r="I8706" s="114"/>
    </row>
    <row r="8707" spans="1:9">
      <c r="A8707" s="470">
        <v>44559</v>
      </c>
      <c r="B8707" s="203">
        <v>17</v>
      </c>
      <c r="C8707" s="208">
        <v>74</v>
      </c>
      <c r="D8707" s="471">
        <v>27</v>
      </c>
      <c r="E8707" s="209">
        <v>-23</v>
      </c>
      <c r="F8707" s="472">
        <v>11.1</v>
      </c>
      <c r="I8707" s="114"/>
    </row>
    <row r="8708" spans="1:9">
      <c r="A8708" s="470">
        <v>44559</v>
      </c>
      <c r="B8708" s="203">
        <v>18</v>
      </c>
      <c r="C8708" s="208">
        <v>89</v>
      </c>
      <c r="D8708" s="471">
        <v>26.7</v>
      </c>
      <c r="E8708" s="209">
        <v>-23</v>
      </c>
      <c r="F8708" s="472">
        <v>10.9</v>
      </c>
      <c r="I8708" s="114"/>
    </row>
    <row r="8709" spans="1:9">
      <c r="A8709" s="470">
        <v>44559</v>
      </c>
      <c r="B8709" s="203">
        <v>19</v>
      </c>
      <c r="C8709" s="208">
        <v>104</v>
      </c>
      <c r="D8709" s="471">
        <v>26.4</v>
      </c>
      <c r="E8709" s="209">
        <v>-23</v>
      </c>
      <c r="F8709" s="472">
        <v>10.7</v>
      </c>
      <c r="I8709" s="114"/>
    </row>
    <row r="8710" spans="1:9">
      <c r="A8710" s="470">
        <v>44559</v>
      </c>
      <c r="B8710" s="203">
        <v>20</v>
      </c>
      <c r="C8710" s="208">
        <v>119</v>
      </c>
      <c r="D8710" s="471">
        <v>26.1</v>
      </c>
      <c r="E8710" s="209">
        <v>-23</v>
      </c>
      <c r="F8710" s="472">
        <v>10.6</v>
      </c>
      <c r="I8710" s="114"/>
    </row>
    <row r="8711" spans="1:9">
      <c r="A8711" s="470">
        <v>44559</v>
      </c>
      <c r="B8711" s="203">
        <v>21</v>
      </c>
      <c r="C8711" s="208">
        <v>134</v>
      </c>
      <c r="D8711" s="471">
        <v>25.8</v>
      </c>
      <c r="E8711" s="209">
        <v>-23</v>
      </c>
      <c r="F8711" s="472">
        <v>10.4</v>
      </c>
      <c r="I8711" s="114"/>
    </row>
    <row r="8712" spans="1:9">
      <c r="A8712" s="470">
        <v>44559</v>
      </c>
      <c r="B8712" s="203">
        <v>22</v>
      </c>
      <c r="C8712" s="208">
        <v>149</v>
      </c>
      <c r="D8712" s="471">
        <v>25.5</v>
      </c>
      <c r="E8712" s="209">
        <v>-23</v>
      </c>
      <c r="F8712" s="472">
        <v>10.3</v>
      </c>
      <c r="I8712" s="114"/>
    </row>
    <row r="8713" spans="1:9">
      <c r="A8713" s="470">
        <v>44559</v>
      </c>
      <c r="B8713" s="203">
        <v>23</v>
      </c>
      <c r="C8713" s="208">
        <v>164</v>
      </c>
      <c r="D8713" s="471">
        <v>25.2</v>
      </c>
      <c r="E8713" s="209">
        <v>-23</v>
      </c>
      <c r="F8713" s="472">
        <v>10.1</v>
      </c>
      <c r="I8713" s="114"/>
    </row>
    <row r="8714" spans="1:9">
      <c r="A8714" s="470">
        <v>44560</v>
      </c>
      <c r="B8714" s="203">
        <v>0</v>
      </c>
      <c r="C8714" s="208">
        <v>179</v>
      </c>
      <c r="D8714" s="471">
        <v>24.8</v>
      </c>
      <c r="E8714" s="209">
        <v>-23</v>
      </c>
      <c r="F8714" s="472">
        <v>9.9</v>
      </c>
      <c r="I8714" s="114"/>
    </row>
    <row r="8715" spans="1:9">
      <c r="A8715" s="470">
        <v>44560</v>
      </c>
      <c r="B8715" s="203">
        <v>1</v>
      </c>
      <c r="C8715" s="208">
        <v>194</v>
      </c>
      <c r="D8715" s="471">
        <v>24.5</v>
      </c>
      <c r="E8715" s="209">
        <v>-23</v>
      </c>
      <c r="F8715" s="472">
        <v>9.8000000000000007</v>
      </c>
      <c r="I8715" s="114"/>
    </row>
    <row r="8716" spans="1:9">
      <c r="A8716" s="470">
        <v>44560</v>
      </c>
      <c r="B8716" s="203">
        <v>2</v>
      </c>
      <c r="C8716" s="208">
        <v>209</v>
      </c>
      <c r="D8716" s="471">
        <v>24.2</v>
      </c>
      <c r="E8716" s="209">
        <v>-23</v>
      </c>
      <c r="F8716" s="472">
        <v>9.6</v>
      </c>
      <c r="I8716" s="114"/>
    </row>
    <row r="8717" spans="1:9">
      <c r="A8717" s="470">
        <v>44560</v>
      </c>
      <c r="B8717" s="203">
        <v>3</v>
      </c>
      <c r="C8717" s="208">
        <v>224</v>
      </c>
      <c r="D8717" s="471">
        <v>23.9</v>
      </c>
      <c r="E8717" s="209">
        <v>-23</v>
      </c>
      <c r="F8717" s="472">
        <v>9.5</v>
      </c>
      <c r="I8717" s="114"/>
    </row>
    <row r="8718" spans="1:9">
      <c r="A8718" s="470">
        <v>44560</v>
      </c>
      <c r="B8718" s="203">
        <v>4</v>
      </c>
      <c r="C8718" s="208">
        <v>239</v>
      </c>
      <c r="D8718" s="471">
        <v>23.6</v>
      </c>
      <c r="E8718" s="209">
        <v>-23</v>
      </c>
      <c r="F8718" s="472">
        <v>9.3000000000000007</v>
      </c>
      <c r="I8718" s="114"/>
    </row>
    <row r="8719" spans="1:9">
      <c r="A8719" s="470">
        <v>44560</v>
      </c>
      <c r="B8719" s="203">
        <v>5</v>
      </c>
      <c r="C8719" s="208">
        <v>254</v>
      </c>
      <c r="D8719" s="471">
        <v>23.3</v>
      </c>
      <c r="E8719" s="209">
        <v>-23</v>
      </c>
      <c r="F8719" s="472">
        <v>9.1</v>
      </c>
      <c r="I8719" s="114"/>
    </row>
    <row r="8720" spans="1:9">
      <c r="A8720" s="470">
        <v>44560</v>
      </c>
      <c r="B8720" s="203">
        <v>6</v>
      </c>
      <c r="C8720" s="208">
        <v>269</v>
      </c>
      <c r="D8720" s="471">
        <v>23</v>
      </c>
      <c r="E8720" s="209">
        <v>-23</v>
      </c>
      <c r="F8720" s="472">
        <v>9</v>
      </c>
      <c r="I8720" s="114"/>
    </row>
    <row r="8721" spans="1:9">
      <c r="A8721" s="470">
        <v>44560</v>
      </c>
      <c r="B8721" s="203">
        <v>7</v>
      </c>
      <c r="C8721" s="208">
        <v>284</v>
      </c>
      <c r="D8721" s="471">
        <v>22.7</v>
      </c>
      <c r="E8721" s="209">
        <v>-23</v>
      </c>
      <c r="F8721" s="472">
        <v>8.8000000000000007</v>
      </c>
      <c r="I8721" s="114"/>
    </row>
    <row r="8722" spans="1:9">
      <c r="A8722" s="470">
        <v>44560</v>
      </c>
      <c r="B8722" s="203">
        <v>8</v>
      </c>
      <c r="C8722" s="208">
        <v>299</v>
      </c>
      <c r="D8722" s="471">
        <v>22.4</v>
      </c>
      <c r="E8722" s="209">
        <v>-23</v>
      </c>
      <c r="F8722" s="472">
        <v>8.6</v>
      </c>
      <c r="I8722" s="114"/>
    </row>
    <row r="8723" spans="1:9">
      <c r="A8723" s="470">
        <v>44560</v>
      </c>
      <c r="B8723" s="203">
        <v>9</v>
      </c>
      <c r="C8723" s="208">
        <v>314</v>
      </c>
      <c r="D8723" s="471">
        <v>22.1</v>
      </c>
      <c r="E8723" s="209">
        <v>-23</v>
      </c>
      <c r="F8723" s="472">
        <v>8.4</v>
      </c>
      <c r="I8723" s="114"/>
    </row>
    <row r="8724" spans="1:9">
      <c r="A8724" s="470">
        <v>44560</v>
      </c>
      <c r="B8724" s="203">
        <v>10</v>
      </c>
      <c r="C8724" s="208">
        <v>329</v>
      </c>
      <c r="D8724" s="471">
        <v>21.8</v>
      </c>
      <c r="E8724" s="209">
        <v>-23</v>
      </c>
      <c r="F8724" s="472">
        <v>8.3000000000000007</v>
      </c>
      <c r="I8724" s="114"/>
    </row>
    <row r="8725" spans="1:9">
      <c r="A8725" s="470">
        <v>44560</v>
      </c>
      <c r="B8725" s="203">
        <v>11</v>
      </c>
      <c r="C8725" s="208">
        <v>344</v>
      </c>
      <c r="D8725" s="471">
        <v>21.5</v>
      </c>
      <c r="E8725" s="209">
        <v>-23</v>
      </c>
      <c r="F8725" s="472">
        <v>8.1</v>
      </c>
      <c r="I8725" s="114"/>
    </row>
    <row r="8726" spans="1:9">
      <c r="A8726" s="470">
        <v>44560</v>
      </c>
      <c r="B8726" s="203">
        <v>12</v>
      </c>
      <c r="C8726" s="208">
        <v>359</v>
      </c>
      <c r="D8726" s="471">
        <v>21.2</v>
      </c>
      <c r="E8726" s="209">
        <v>-23</v>
      </c>
      <c r="F8726" s="472">
        <v>7.9</v>
      </c>
      <c r="I8726" s="114"/>
    </row>
    <row r="8727" spans="1:9">
      <c r="A8727" s="470">
        <v>44560</v>
      </c>
      <c r="B8727" s="203">
        <v>13</v>
      </c>
      <c r="C8727" s="208">
        <v>14</v>
      </c>
      <c r="D8727" s="471">
        <v>20.9</v>
      </c>
      <c r="E8727" s="209">
        <v>-23</v>
      </c>
      <c r="F8727" s="472">
        <v>7.8</v>
      </c>
      <c r="I8727" s="114"/>
    </row>
    <row r="8728" spans="1:9">
      <c r="A8728" s="470">
        <v>44560</v>
      </c>
      <c r="B8728" s="203">
        <v>14</v>
      </c>
      <c r="C8728" s="208">
        <v>29</v>
      </c>
      <c r="D8728" s="471">
        <v>20.6</v>
      </c>
      <c r="E8728" s="209">
        <v>-23</v>
      </c>
      <c r="F8728" s="472">
        <v>7.6</v>
      </c>
      <c r="I8728" s="114"/>
    </row>
    <row r="8729" spans="1:9">
      <c r="A8729" s="470">
        <v>44560</v>
      </c>
      <c r="B8729" s="203">
        <v>15</v>
      </c>
      <c r="C8729" s="208">
        <v>44</v>
      </c>
      <c r="D8729" s="471">
        <v>20.3</v>
      </c>
      <c r="E8729" s="209">
        <v>-23</v>
      </c>
      <c r="F8729" s="472">
        <v>7.4</v>
      </c>
      <c r="I8729" s="114"/>
    </row>
    <row r="8730" spans="1:9">
      <c r="A8730" s="470">
        <v>44560</v>
      </c>
      <c r="B8730" s="203">
        <v>16</v>
      </c>
      <c r="C8730" s="208">
        <v>59</v>
      </c>
      <c r="D8730" s="471">
        <v>20</v>
      </c>
      <c r="E8730" s="209">
        <v>-23</v>
      </c>
      <c r="F8730" s="472">
        <v>7.2</v>
      </c>
      <c r="I8730" s="114"/>
    </row>
    <row r="8731" spans="1:9">
      <c r="A8731" s="470">
        <v>44560</v>
      </c>
      <c r="B8731" s="203">
        <v>17</v>
      </c>
      <c r="C8731" s="208">
        <v>74</v>
      </c>
      <c r="D8731" s="471">
        <v>19.7</v>
      </c>
      <c r="E8731" s="209">
        <v>-23</v>
      </c>
      <c r="F8731" s="472">
        <v>7.1</v>
      </c>
      <c r="I8731" s="114"/>
    </row>
    <row r="8732" spans="1:9">
      <c r="A8732" s="470">
        <v>44560</v>
      </c>
      <c r="B8732" s="203">
        <v>18</v>
      </c>
      <c r="C8732" s="208">
        <v>89</v>
      </c>
      <c r="D8732" s="471">
        <v>19.399999999999999</v>
      </c>
      <c r="E8732" s="209">
        <v>-23</v>
      </c>
      <c r="F8732" s="472">
        <v>6.9</v>
      </c>
      <c r="I8732" s="114"/>
    </row>
    <row r="8733" spans="1:9">
      <c r="A8733" s="470">
        <v>44560</v>
      </c>
      <c r="B8733" s="203">
        <v>19</v>
      </c>
      <c r="C8733" s="208">
        <v>104</v>
      </c>
      <c r="D8733" s="471">
        <v>19.100000000000001</v>
      </c>
      <c r="E8733" s="209">
        <v>-23</v>
      </c>
      <c r="F8733" s="472">
        <v>6.7</v>
      </c>
      <c r="I8733" s="114"/>
    </row>
    <row r="8734" spans="1:9">
      <c r="A8734" s="470">
        <v>44560</v>
      </c>
      <c r="B8734" s="203">
        <v>20</v>
      </c>
      <c r="C8734" s="208">
        <v>119</v>
      </c>
      <c r="D8734" s="471">
        <v>18.8</v>
      </c>
      <c r="E8734" s="209">
        <v>-23</v>
      </c>
      <c r="F8734" s="472">
        <v>6.5</v>
      </c>
      <c r="I8734" s="114"/>
    </row>
    <row r="8735" spans="1:9">
      <c r="A8735" s="470">
        <v>44560</v>
      </c>
      <c r="B8735" s="203">
        <v>21</v>
      </c>
      <c r="C8735" s="208">
        <v>134</v>
      </c>
      <c r="D8735" s="471">
        <v>18.5</v>
      </c>
      <c r="E8735" s="209">
        <v>-23</v>
      </c>
      <c r="F8735" s="472">
        <v>6.3</v>
      </c>
      <c r="I8735" s="114"/>
    </row>
    <row r="8736" spans="1:9">
      <c r="A8736" s="470">
        <v>44560</v>
      </c>
      <c r="B8736" s="203">
        <v>22</v>
      </c>
      <c r="C8736" s="208">
        <v>149</v>
      </c>
      <c r="D8736" s="471">
        <v>18.2</v>
      </c>
      <c r="E8736" s="209">
        <v>-23</v>
      </c>
      <c r="F8736" s="472">
        <v>6.2</v>
      </c>
      <c r="I8736" s="114"/>
    </row>
    <row r="8737" spans="1:9">
      <c r="A8737" s="470">
        <v>44560</v>
      </c>
      <c r="B8737" s="203">
        <v>23</v>
      </c>
      <c r="C8737" s="208">
        <v>164</v>
      </c>
      <c r="D8737" s="471">
        <v>17.899999999999999</v>
      </c>
      <c r="E8737" s="209">
        <v>-23</v>
      </c>
      <c r="F8737" s="472">
        <v>6</v>
      </c>
      <c r="I8737" s="114"/>
    </row>
    <row r="8738" spans="1:9">
      <c r="A8738" s="470">
        <v>44561</v>
      </c>
      <c r="B8738" s="203">
        <v>0</v>
      </c>
      <c r="C8738" s="208">
        <v>179</v>
      </c>
      <c r="D8738" s="471">
        <v>17.600000000000001</v>
      </c>
      <c r="E8738" s="209">
        <v>-23</v>
      </c>
      <c r="F8738" s="472">
        <v>5.8</v>
      </c>
      <c r="I8738" s="114"/>
    </row>
    <row r="8739" spans="1:9">
      <c r="A8739" s="470">
        <v>44561</v>
      </c>
      <c r="B8739" s="203">
        <v>1</v>
      </c>
      <c r="C8739" s="208">
        <v>194</v>
      </c>
      <c r="D8739" s="471">
        <v>17.3</v>
      </c>
      <c r="E8739" s="209">
        <v>-23</v>
      </c>
      <c r="F8739" s="472">
        <v>5.6</v>
      </c>
      <c r="I8739" s="114"/>
    </row>
    <row r="8740" spans="1:9">
      <c r="A8740" s="470">
        <v>44561</v>
      </c>
      <c r="B8740" s="203">
        <v>2</v>
      </c>
      <c r="C8740" s="208">
        <v>209</v>
      </c>
      <c r="D8740" s="471">
        <v>17</v>
      </c>
      <c r="E8740" s="209">
        <v>-23</v>
      </c>
      <c r="F8740" s="472">
        <v>5.4</v>
      </c>
      <c r="I8740" s="114"/>
    </row>
    <row r="8741" spans="1:9">
      <c r="A8741" s="470">
        <v>44561</v>
      </c>
      <c r="B8741" s="203">
        <v>3</v>
      </c>
      <c r="C8741" s="208">
        <v>224</v>
      </c>
      <c r="D8741" s="471">
        <v>16.7</v>
      </c>
      <c r="E8741" s="209">
        <v>-23</v>
      </c>
      <c r="F8741" s="472">
        <v>5.3</v>
      </c>
      <c r="I8741" s="114"/>
    </row>
    <row r="8742" spans="1:9">
      <c r="A8742" s="470">
        <v>44561</v>
      </c>
      <c r="B8742" s="203">
        <v>4</v>
      </c>
      <c r="C8742" s="208">
        <v>239</v>
      </c>
      <c r="D8742" s="471">
        <v>16.399999999999999</v>
      </c>
      <c r="E8742" s="209">
        <v>-23</v>
      </c>
      <c r="F8742" s="472">
        <v>5.0999999999999996</v>
      </c>
      <c r="I8742" s="114"/>
    </row>
    <row r="8743" spans="1:9">
      <c r="A8743" s="470">
        <v>44561</v>
      </c>
      <c r="B8743" s="203">
        <v>5</v>
      </c>
      <c r="C8743" s="208">
        <v>254</v>
      </c>
      <c r="D8743" s="471">
        <v>16.100000000000001</v>
      </c>
      <c r="E8743" s="209">
        <v>-23</v>
      </c>
      <c r="F8743" s="472">
        <v>4.9000000000000004</v>
      </c>
      <c r="I8743" s="114"/>
    </row>
    <row r="8744" spans="1:9">
      <c r="A8744" s="470">
        <v>44561</v>
      </c>
      <c r="B8744" s="203">
        <v>6</v>
      </c>
      <c r="C8744" s="208">
        <v>269</v>
      </c>
      <c r="D8744" s="471">
        <v>15.8</v>
      </c>
      <c r="E8744" s="209">
        <v>-23</v>
      </c>
      <c r="F8744" s="472">
        <v>4.7</v>
      </c>
      <c r="I8744" s="114"/>
    </row>
    <row r="8745" spans="1:9">
      <c r="A8745" s="470">
        <v>44561</v>
      </c>
      <c r="B8745" s="203">
        <v>7</v>
      </c>
      <c r="C8745" s="208">
        <v>284</v>
      </c>
      <c r="D8745" s="471">
        <v>15.5</v>
      </c>
      <c r="E8745" s="209">
        <v>-23</v>
      </c>
      <c r="F8745" s="472">
        <v>4.5</v>
      </c>
      <c r="I8745" s="114"/>
    </row>
    <row r="8746" spans="1:9">
      <c r="A8746" s="470">
        <v>44561</v>
      </c>
      <c r="B8746" s="203">
        <v>8</v>
      </c>
      <c r="C8746" s="208">
        <v>299</v>
      </c>
      <c r="D8746" s="471">
        <v>15.2</v>
      </c>
      <c r="E8746" s="209">
        <v>-23</v>
      </c>
      <c r="F8746" s="472">
        <v>4.3</v>
      </c>
      <c r="I8746" s="114"/>
    </row>
    <row r="8747" spans="1:9">
      <c r="A8747" s="470">
        <v>44561</v>
      </c>
      <c r="B8747" s="203">
        <v>9</v>
      </c>
      <c r="C8747" s="208">
        <v>314</v>
      </c>
      <c r="D8747" s="471">
        <v>14.9</v>
      </c>
      <c r="E8747" s="209">
        <v>-23</v>
      </c>
      <c r="F8747" s="472">
        <v>4.0999999999999996</v>
      </c>
      <c r="I8747" s="114"/>
    </row>
    <row r="8748" spans="1:9">
      <c r="A8748" s="470">
        <v>44561</v>
      </c>
      <c r="B8748" s="203">
        <v>10</v>
      </c>
      <c r="C8748" s="208">
        <v>329</v>
      </c>
      <c r="D8748" s="471">
        <v>14.6</v>
      </c>
      <c r="E8748" s="209">
        <v>-23</v>
      </c>
      <c r="F8748" s="472">
        <v>3.9</v>
      </c>
      <c r="I8748" s="114"/>
    </row>
    <row r="8749" spans="1:9">
      <c r="A8749" s="470">
        <v>44561</v>
      </c>
      <c r="B8749" s="203">
        <v>11</v>
      </c>
      <c r="C8749" s="208">
        <v>344</v>
      </c>
      <c r="D8749" s="471">
        <v>14.3</v>
      </c>
      <c r="E8749" s="209">
        <v>-23</v>
      </c>
      <c r="F8749" s="472">
        <v>3.8</v>
      </c>
      <c r="I8749" s="114"/>
    </row>
    <row r="8750" spans="1:9">
      <c r="A8750" s="470">
        <v>44561</v>
      </c>
      <c r="B8750" s="203">
        <v>12</v>
      </c>
      <c r="C8750" s="208">
        <v>359</v>
      </c>
      <c r="D8750" s="471">
        <v>14</v>
      </c>
      <c r="E8750" s="209">
        <v>-23</v>
      </c>
      <c r="F8750" s="472">
        <v>3.6</v>
      </c>
      <c r="I8750" s="114"/>
    </row>
    <row r="8751" spans="1:9">
      <c r="A8751" s="470">
        <v>44561</v>
      </c>
      <c r="B8751" s="203">
        <v>13</v>
      </c>
      <c r="C8751" s="208">
        <v>14</v>
      </c>
      <c r="D8751" s="471">
        <v>13.7</v>
      </c>
      <c r="E8751" s="209">
        <v>-23</v>
      </c>
      <c r="F8751" s="472">
        <v>3.4</v>
      </c>
      <c r="I8751" s="114"/>
    </row>
    <row r="8752" spans="1:9">
      <c r="A8752" s="470">
        <v>44561</v>
      </c>
      <c r="B8752" s="203">
        <v>14</v>
      </c>
      <c r="C8752" s="208">
        <v>29</v>
      </c>
      <c r="D8752" s="471">
        <v>13.4</v>
      </c>
      <c r="E8752" s="209">
        <v>-23</v>
      </c>
      <c r="F8752" s="472">
        <v>3.2</v>
      </c>
      <c r="I8752" s="114"/>
    </row>
    <row r="8753" spans="1:9">
      <c r="A8753" s="470">
        <v>44561</v>
      </c>
      <c r="B8753" s="203">
        <v>15</v>
      </c>
      <c r="C8753" s="208">
        <v>44</v>
      </c>
      <c r="D8753" s="471">
        <v>13.1</v>
      </c>
      <c r="E8753" s="209">
        <v>-23</v>
      </c>
      <c r="F8753" s="472">
        <v>3</v>
      </c>
      <c r="I8753" s="114"/>
    </row>
    <row r="8754" spans="1:9">
      <c r="A8754" s="470">
        <v>44561</v>
      </c>
      <c r="B8754" s="203">
        <v>16</v>
      </c>
      <c r="C8754" s="208">
        <v>59</v>
      </c>
      <c r="D8754" s="471">
        <v>12.8</v>
      </c>
      <c r="E8754" s="209">
        <v>-23</v>
      </c>
      <c r="F8754" s="472">
        <v>2.8</v>
      </c>
      <c r="I8754" s="114"/>
    </row>
    <row r="8755" spans="1:9">
      <c r="A8755" s="470">
        <v>44561</v>
      </c>
      <c r="B8755" s="203">
        <v>17</v>
      </c>
      <c r="C8755" s="208">
        <v>74</v>
      </c>
      <c r="D8755" s="471">
        <v>12.5</v>
      </c>
      <c r="E8755" s="209">
        <v>-23</v>
      </c>
      <c r="F8755" s="472">
        <v>2.6</v>
      </c>
      <c r="I8755" s="114"/>
    </row>
    <row r="8756" spans="1:9">
      <c r="A8756" s="470">
        <v>44561</v>
      </c>
      <c r="B8756" s="203">
        <v>18</v>
      </c>
      <c r="C8756" s="208">
        <v>89</v>
      </c>
      <c r="D8756" s="471">
        <v>12.3</v>
      </c>
      <c r="E8756" s="209">
        <v>-23</v>
      </c>
      <c r="F8756" s="472">
        <v>2.4</v>
      </c>
      <c r="I8756" s="114"/>
    </row>
    <row r="8757" spans="1:9">
      <c r="A8757" s="470">
        <v>44561</v>
      </c>
      <c r="B8757" s="203">
        <v>19</v>
      </c>
      <c r="C8757" s="208">
        <v>104</v>
      </c>
      <c r="D8757" s="471">
        <v>12</v>
      </c>
      <c r="E8757" s="209">
        <v>-23</v>
      </c>
      <c r="F8757" s="472">
        <v>2.2000000000000002</v>
      </c>
      <c r="I8757" s="114"/>
    </row>
    <row r="8758" spans="1:9">
      <c r="A8758" s="470">
        <v>44561</v>
      </c>
      <c r="B8758" s="203">
        <v>20</v>
      </c>
      <c r="C8758" s="208">
        <v>119</v>
      </c>
      <c r="D8758" s="471">
        <v>11.7</v>
      </c>
      <c r="E8758" s="209">
        <v>-23</v>
      </c>
      <c r="F8758" s="472">
        <v>2</v>
      </c>
      <c r="I8758" s="114"/>
    </row>
    <row r="8759" spans="1:9">
      <c r="A8759" s="470">
        <v>44561</v>
      </c>
      <c r="B8759" s="203">
        <v>21</v>
      </c>
      <c r="C8759" s="208">
        <v>134</v>
      </c>
      <c r="D8759" s="471">
        <v>11.4</v>
      </c>
      <c r="E8759" s="209">
        <v>-23</v>
      </c>
      <c r="F8759" s="472">
        <v>1.8</v>
      </c>
      <c r="I8759" s="114"/>
    </row>
    <row r="8760" spans="1:9">
      <c r="A8760" s="470">
        <v>44561</v>
      </c>
      <c r="B8760" s="203">
        <v>22</v>
      </c>
      <c r="C8760" s="208">
        <v>149</v>
      </c>
      <c r="D8760" s="471">
        <v>11.1</v>
      </c>
      <c r="E8760" s="209">
        <v>-23</v>
      </c>
      <c r="F8760" s="472">
        <v>1.6</v>
      </c>
      <c r="I8760" s="114"/>
    </row>
    <row r="8761" spans="1:9">
      <c r="A8761" s="470">
        <v>44561</v>
      </c>
      <c r="B8761" s="203">
        <v>23</v>
      </c>
      <c r="C8761" s="208">
        <v>164</v>
      </c>
      <c r="D8761" s="471">
        <v>10.8</v>
      </c>
      <c r="E8761" s="209">
        <v>-23</v>
      </c>
      <c r="F8761" s="472">
        <v>1.4</v>
      </c>
    </row>
    <row r="8762" spans="1:9">
      <c r="A8762" s="470">
        <v>44562</v>
      </c>
      <c r="B8762" s="203">
        <v>0</v>
      </c>
      <c r="C8762" s="208">
        <v>179</v>
      </c>
      <c r="D8762" s="471">
        <v>10.5</v>
      </c>
      <c r="E8762" s="209">
        <v>-23</v>
      </c>
      <c r="F8762" s="472">
        <v>1.2</v>
      </c>
    </row>
    <row r="8763" spans="1:9">
      <c r="A8763" s="470">
        <v>44562</v>
      </c>
      <c r="B8763" s="203">
        <v>1</v>
      </c>
      <c r="C8763" s="208">
        <v>194</v>
      </c>
      <c r="D8763" s="471">
        <v>10.199999999999999</v>
      </c>
      <c r="E8763" s="209">
        <v>-23</v>
      </c>
      <c r="F8763" s="472">
        <v>1</v>
      </c>
    </row>
    <row r="8764" spans="1:9">
      <c r="A8764" s="470">
        <v>44562</v>
      </c>
      <c r="B8764" s="203">
        <v>2</v>
      </c>
      <c r="C8764" s="208">
        <v>209</v>
      </c>
      <c r="D8764" s="471">
        <v>9.9</v>
      </c>
      <c r="E8764" s="209">
        <v>-23</v>
      </c>
      <c r="F8764" s="472">
        <v>0.8</v>
      </c>
    </row>
    <row r="8765" spans="1:9">
      <c r="A8765" s="470">
        <v>44562</v>
      </c>
      <c r="B8765" s="203">
        <v>3</v>
      </c>
      <c r="C8765" s="208">
        <v>224</v>
      </c>
      <c r="D8765" s="471">
        <v>9.6</v>
      </c>
      <c r="E8765" s="209">
        <v>-23</v>
      </c>
      <c r="F8765" s="472">
        <v>0.6</v>
      </c>
    </row>
    <row r="8766" spans="1:9">
      <c r="A8766" s="470">
        <v>44562</v>
      </c>
      <c r="B8766" s="203">
        <v>4</v>
      </c>
      <c r="C8766" s="208">
        <v>239</v>
      </c>
      <c r="D8766" s="471">
        <v>9.3000000000000007</v>
      </c>
      <c r="E8766" s="209">
        <v>-23</v>
      </c>
      <c r="F8766" s="472">
        <v>0.4</v>
      </c>
    </row>
    <row r="8767" spans="1:9">
      <c r="A8767" s="470">
        <v>44562</v>
      </c>
      <c r="B8767" s="203">
        <v>5</v>
      </c>
      <c r="C8767" s="208">
        <v>254</v>
      </c>
      <c r="D8767" s="471">
        <v>9</v>
      </c>
      <c r="E8767" s="209">
        <v>-23</v>
      </c>
      <c r="F8767" s="472">
        <v>0.2</v>
      </c>
    </row>
    <row r="8768" spans="1:9">
      <c r="A8768" s="470">
        <v>44562</v>
      </c>
      <c r="B8768" s="203">
        <v>6</v>
      </c>
      <c r="C8768" s="208">
        <v>269</v>
      </c>
      <c r="D8768" s="471">
        <v>8.6999999999999993</v>
      </c>
      <c r="E8768" s="209">
        <v>-22</v>
      </c>
      <c r="F8768" s="472">
        <v>60</v>
      </c>
    </row>
    <row r="8769" spans="1:6">
      <c r="A8769" s="470">
        <v>44562</v>
      </c>
      <c r="B8769" s="203">
        <v>7</v>
      </c>
      <c r="C8769" s="208">
        <v>284</v>
      </c>
      <c r="D8769" s="471">
        <v>8.4</v>
      </c>
      <c r="E8769" s="209">
        <v>-22</v>
      </c>
      <c r="F8769" s="472">
        <v>59.8</v>
      </c>
    </row>
    <row r="8770" spans="1:6">
      <c r="A8770" s="470">
        <v>44562</v>
      </c>
      <c r="B8770" s="203">
        <v>8</v>
      </c>
      <c r="C8770" s="208">
        <v>299</v>
      </c>
      <c r="D8770" s="471">
        <v>8.1</v>
      </c>
      <c r="E8770" s="209">
        <v>-22</v>
      </c>
      <c r="F8770" s="472">
        <v>59.6</v>
      </c>
    </row>
    <row r="8771" spans="1:6">
      <c r="A8771" s="470">
        <v>44562</v>
      </c>
      <c r="B8771" s="203">
        <v>9</v>
      </c>
      <c r="C8771" s="208">
        <v>314</v>
      </c>
      <c r="D8771" s="471">
        <v>7.8</v>
      </c>
      <c r="E8771" s="209">
        <v>-22</v>
      </c>
      <c r="F8771" s="472">
        <v>59.4</v>
      </c>
    </row>
    <row r="8772" spans="1:6">
      <c r="A8772" s="470">
        <v>44562</v>
      </c>
      <c r="B8772" s="203">
        <v>10</v>
      </c>
      <c r="C8772" s="208">
        <v>329</v>
      </c>
      <c r="D8772" s="471">
        <v>7.5</v>
      </c>
      <c r="E8772" s="209">
        <v>-22</v>
      </c>
      <c r="F8772" s="472">
        <v>59.2</v>
      </c>
    </row>
    <row r="8773" spans="1:6">
      <c r="A8773" s="470">
        <v>44562</v>
      </c>
      <c r="B8773" s="203">
        <v>11</v>
      </c>
      <c r="C8773" s="208">
        <v>344</v>
      </c>
      <c r="D8773" s="471">
        <v>7.2</v>
      </c>
      <c r="E8773" s="209">
        <v>-22</v>
      </c>
      <c r="F8773" s="472">
        <v>58.9</v>
      </c>
    </row>
    <row r="8774" spans="1:6">
      <c r="A8774" s="470">
        <v>44562</v>
      </c>
      <c r="B8774" s="203">
        <v>12</v>
      </c>
      <c r="C8774" s="208">
        <v>359</v>
      </c>
      <c r="D8774" s="471">
        <v>6.9</v>
      </c>
      <c r="E8774" s="209">
        <v>-22</v>
      </c>
      <c r="F8774" s="472">
        <v>58.7</v>
      </c>
    </row>
    <row r="8775" spans="1:6">
      <c r="A8775" s="470">
        <v>44562</v>
      </c>
      <c r="B8775" s="203">
        <v>13</v>
      </c>
      <c r="C8775" s="208">
        <v>14</v>
      </c>
      <c r="D8775" s="471">
        <v>6.6</v>
      </c>
      <c r="E8775" s="209">
        <v>-22</v>
      </c>
      <c r="F8775" s="472">
        <v>58.5</v>
      </c>
    </row>
    <row r="8776" spans="1:6">
      <c r="A8776" s="470">
        <v>44562</v>
      </c>
      <c r="B8776" s="203">
        <v>14</v>
      </c>
      <c r="C8776" s="208">
        <v>29</v>
      </c>
      <c r="D8776" s="471">
        <v>6.3</v>
      </c>
      <c r="E8776" s="209">
        <v>-22</v>
      </c>
      <c r="F8776" s="472">
        <v>58.3</v>
      </c>
    </row>
    <row r="8777" spans="1:6">
      <c r="A8777" s="470">
        <v>44562</v>
      </c>
      <c r="B8777" s="203">
        <v>15</v>
      </c>
      <c r="C8777" s="208">
        <v>44</v>
      </c>
      <c r="D8777" s="471">
        <v>6</v>
      </c>
      <c r="E8777" s="209">
        <v>-22</v>
      </c>
      <c r="F8777" s="472">
        <v>58.1</v>
      </c>
    </row>
    <row r="8778" spans="1:6">
      <c r="A8778" s="470">
        <v>44562</v>
      </c>
      <c r="B8778" s="203">
        <v>16</v>
      </c>
      <c r="C8778" s="208">
        <v>59</v>
      </c>
      <c r="D8778" s="471">
        <v>5.7</v>
      </c>
      <c r="E8778" s="209">
        <v>-22</v>
      </c>
      <c r="F8778" s="472">
        <v>57.9</v>
      </c>
    </row>
    <row r="8779" spans="1:6">
      <c r="A8779" s="470">
        <v>44562</v>
      </c>
      <c r="B8779" s="203">
        <v>17</v>
      </c>
      <c r="C8779" s="208">
        <v>74</v>
      </c>
      <c r="D8779" s="471">
        <v>5.4</v>
      </c>
      <c r="E8779" s="209">
        <v>-22</v>
      </c>
      <c r="F8779" s="472">
        <v>57.7</v>
      </c>
    </row>
    <row r="8780" spans="1:6">
      <c r="A8780" s="470">
        <v>44562</v>
      </c>
      <c r="B8780" s="203">
        <v>18</v>
      </c>
      <c r="C8780" s="208">
        <v>89</v>
      </c>
      <c r="D8780" s="471">
        <v>5.0999999999999996</v>
      </c>
      <c r="E8780" s="209">
        <v>-22</v>
      </c>
      <c r="F8780" s="472">
        <v>57.5</v>
      </c>
    </row>
    <row r="8781" spans="1:6">
      <c r="A8781" s="470">
        <v>44562</v>
      </c>
      <c r="B8781" s="203">
        <v>19</v>
      </c>
      <c r="C8781" s="208">
        <v>104</v>
      </c>
      <c r="D8781" s="471">
        <v>4.9000000000000004</v>
      </c>
      <c r="E8781" s="209">
        <v>-22</v>
      </c>
      <c r="F8781" s="472">
        <v>57.2</v>
      </c>
    </row>
    <row r="8782" spans="1:6">
      <c r="A8782" s="470">
        <v>44562</v>
      </c>
      <c r="B8782" s="203">
        <v>20</v>
      </c>
      <c r="C8782" s="208">
        <v>119</v>
      </c>
      <c r="D8782" s="471">
        <v>4.5999999999999996</v>
      </c>
      <c r="E8782" s="209">
        <v>-22</v>
      </c>
      <c r="F8782" s="472">
        <v>57</v>
      </c>
    </row>
    <row r="8783" spans="1:6">
      <c r="A8783" s="470">
        <v>44562</v>
      </c>
      <c r="B8783" s="203">
        <v>21</v>
      </c>
      <c r="C8783" s="208">
        <v>134</v>
      </c>
      <c r="D8783" s="471">
        <v>4.3</v>
      </c>
      <c r="E8783" s="209">
        <v>-22</v>
      </c>
      <c r="F8783" s="472">
        <v>56.8</v>
      </c>
    </row>
    <row r="8784" spans="1:6">
      <c r="A8784" s="470">
        <v>44562</v>
      </c>
      <c r="B8784" s="203">
        <v>22</v>
      </c>
      <c r="C8784" s="208">
        <v>149</v>
      </c>
      <c r="D8784" s="471">
        <v>4</v>
      </c>
      <c r="E8784" s="209">
        <v>-22</v>
      </c>
      <c r="F8784" s="472">
        <v>56.6</v>
      </c>
    </row>
    <row r="8785" spans="1:6">
      <c r="A8785" s="470">
        <v>44562</v>
      </c>
      <c r="B8785" s="203">
        <v>23</v>
      </c>
      <c r="C8785" s="208">
        <v>164</v>
      </c>
      <c r="D8785" s="471">
        <v>3.7</v>
      </c>
      <c r="E8785" s="209">
        <v>-22</v>
      </c>
      <c r="F8785" s="472">
        <v>56.4</v>
      </c>
    </row>
    <row r="8786" spans="1:6" ht="16" thickBot="1">
      <c r="A8786" s="473">
        <v>44563</v>
      </c>
      <c r="B8786" s="204">
        <v>0</v>
      </c>
      <c r="C8786" s="210">
        <v>179</v>
      </c>
      <c r="D8786" s="474">
        <v>3.4</v>
      </c>
      <c r="E8786" s="211">
        <v>-22</v>
      </c>
      <c r="F8786" s="475">
        <v>56.1</v>
      </c>
    </row>
  </sheetData>
  <sheetProtection algorithmName="SHA-512" hashValue="tgMk4uwkYaKDSKQh0f+klCXEjuec/s3IcHBeHgw1MDys5Zr8gIS98rg/YEefZ+r2wlfDqeh7m/K6EzS6PVVZew==" saltValue="Jthk625OkF8bWLN0ptB6rg=="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45</vt:i4>
      </vt:variant>
    </vt:vector>
  </HeadingPairs>
  <TitlesOfParts>
    <vt:vector size="47" baseType="lpstr">
      <vt:lpstr>Navigation</vt:lpstr>
      <vt:lpstr>Almanac</vt:lpstr>
      <vt:lpstr>_C</vt:lpstr>
      <vt:lpstr>_oz1</vt:lpstr>
      <vt:lpstr>_oz2</vt:lpstr>
      <vt:lpstr>_s</vt:lpstr>
      <vt:lpstr>_s1°</vt:lpstr>
      <vt:lpstr>_s2°</vt:lpstr>
      <vt:lpstr>_t1</vt:lpstr>
      <vt:lpstr>_t2</vt:lpstr>
      <vt:lpstr>A</vt:lpstr>
      <vt:lpstr>aza</vt:lpstr>
      <vt:lpstr>aza°</vt:lpstr>
      <vt:lpstr>azb</vt:lpstr>
      <vt:lpstr>azb°</vt:lpstr>
      <vt:lpstr>B</vt:lpstr>
      <vt:lpstr>change</vt:lpstr>
      <vt:lpstr>cond1</vt:lpstr>
      <vt:lpstr>cond2</vt:lpstr>
      <vt:lpstr>D</vt:lpstr>
      <vt:lpstr>deka</vt:lpstr>
      <vt:lpstr>deka°</vt:lpstr>
      <vt:lpstr>dekb</vt:lpstr>
      <vt:lpstr>Dgrt</vt:lpstr>
      <vt:lpstr>dira</vt:lpstr>
      <vt:lpstr>dirb</vt:lpstr>
      <vt:lpstr>GB</vt:lpstr>
      <vt:lpstr>grta</vt:lpstr>
      <vt:lpstr>grta°</vt:lpstr>
      <vt:lpstr>grtb</vt:lpstr>
      <vt:lpstr>h</vt:lpstr>
      <vt:lpstr>hma</vt:lpstr>
      <vt:lpstr>hma°</vt:lpstr>
      <vt:lpstr>hmav</vt:lpstr>
      <vt:lpstr>hmb</vt:lpstr>
      <vt:lpstr>hmb°</vt:lpstr>
      <vt:lpstr>hmv</vt:lpstr>
      <vt:lpstr>Kurs</vt:lpstr>
      <vt:lpstr>LHA</vt:lpstr>
      <vt:lpstr>LHAV</vt:lpstr>
      <vt:lpstr>NR</vt:lpstr>
      <vt:lpstr>Rmax</vt:lpstr>
      <vt:lpstr>smax</vt:lpstr>
      <vt:lpstr>SR</vt:lpstr>
      <vt:lpstr>TG</vt:lpstr>
      <vt:lpstr>vb</vt:lpstr>
      <vt:lpstr>vl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 Hoffrichter</dc:creator>
  <cp:keywords/>
  <dc:description/>
  <cp:lastModifiedBy>Helmut Hoffrichter</cp:lastModifiedBy>
  <cp:lastPrinted>2016-12-10T12:53:38Z</cp:lastPrinted>
  <dcterms:created xsi:type="dcterms:W3CDTF">2016-06-28T17:20:47Z</dcterms:created>
  <dcterms:modified xsi:type="dcterms:W3CDTF">2021-03-17T13:49:57Z</dcterms:modified>
  <cp:category/>
</cp:coreProperties>
</file>